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Complete Dashboards/"/>
    </mc:Choice>
  </mc:AlternateContent>
  <xr:revisionPtr revIDLastSave="0" documentId="13_ncr:1_{AA83ED0B-3169-4BDE-AD71-1F49B33839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" r:id="rId1"/>
    <sheet name="calculation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L29" i="1" s="1"/>
  <c r="K30" i="1"/>
  <c r="L30" i="1" s="1"/>
  <c r="K31" i="1"/>
  <c r="L31" i="1" s="1"/>
  <c r="K32" i="1"/>
  <c r="L32" i="1" s="1"/>
  <c r="K28" i="1"/>
  <c r="L28" i="1" s="1"/>
  <c r="L22" i="1"/>
  <c r="K22" i="1" s="1"/>
  <c r="M16" i="2" s="1"/>
  <c r="L23" i="1"/>
  <c r="K23" i="1" s="1"/>
  <c r="M17" i="2" s="1"/>
  <c r="L24" i="1"/>
  <c r="K24" i="1" s="1"/>
  <c r="M18" i="2" s="1"/>
  <c r="L25" i="1"/>
  <c r="K25" i="1" s="1"/>
  <c r="M19" i="2" s="1"/>
  <c r="L21" i="1"/>
  <c r="K21" i="1" s="1"/>
  <c r="M15" i="2" s="1"/>
  <c r="I3" i="1"/>
  <c r="I2" i="1"/>
  <c r="B14" i="2" s="1"/>
  <c r="G3" i="1"/>
  <c r="H3" i="1" s="1"/>
  <c r="G2" i="1"/>
  <c r="H2" i="1" s="1"/>
  <c r="G14" i="2" s="1"/>
  <c r="B20" i="1"/>
  <c r="B21" i="1" s="1"/>
  <c r="C20" i="1"/>
  <c r="C21" i="1" s="1"/>
  <c r="J9" i="1"/>
  <c r="K9" i="1" s="1"/>
  <c r="H29" i="2" s="1"/>
  <c r="J10" i="1"/>
  <c r="L10" i="1" s="1"/>
  <c r="J30" i="2" s="1"/>
  <c r="K6" i="1"/>
  <c r="B38" i="2"/>
  <c r="E29" i="2"/>
  <c r="E30" i="2"/>
  <c r="E31" i="2"/>
  <c r="E32" i="2"/>
  <c r="E33" i="2"/>
  <c r="E34" i="2"/>
  <c r="E35" i="2"/>
  <c r="E36" i="2"/>
  <c r="E37" i="2"/>
  <c r="D30" i="2"/>
  <c r="D31" i="2"/>
  <c r="D32" i="2"/>
  <c r="D33" i="2"/>
  <c r="D34" i="2"/>
  <c r="D35" i="2"/>
  <c r="D36" i="2"/>
  <c r="D37" i="2"/>
  <c r="D29" i="2"/>
  <c r="B30" i="2"/>
  <c r="B31" i="2"/>
  <c r="B32" i="2"/>
  <c r="B33" i="2"/>
  <c r="B34" i="2"/>
  <c r="B35" i="2"/>
  <c r="B36" i="2"/>
  <c r="B37" i="2"/>
  <c r="B29" i="2"/>
  <c r="G8" i="2"/>
  <c r="C8" i="2"/>
  <c r="H50" i="1"/>
  <c r="K38" i="2" s="1"/>
  <c r="G50" i="1"/>
  <c r="J38" i="2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9" i="1"/>
  <c r="C18" i="1"/>
  <c r="B18" i="1"/>
  <c r="D10" i="1"/>
  <c r="F30" i="2" s="1"/>
  <c r="D11" i="1"/>
  <c r="F31" i="2" s="1"/>
  <c r="D12" i="1"/>
  <c r="F32" i="2" s="1"/>
  <c r="D13" i="1"/>
  <c r="F33" i="2" s="1"/>
  <c r="D14" i="1"/>
  <c r="F34" i="2" s="1"/>
  <c r="D15" i="1"/>
  <c r="F35" i="2" s="1"/>
  <c r="D16" i="1"/>
  <c r="F36" i="2" s="1"/>
  <c r="D17" i="1"/>
  <c r="F37" i="2" s="1"/>
  <c r="D9" i="1"/>
  <c r="D4" i="1"/>
  <c r="E4" i="1"/>
  <c r="F4" i="1"/>
  <c r="B4" i="1"/>
  <c r="I4" i="1" s="1"/>
  <c r="C4" i="1"/>
  <c r="N9" i="1"/>
  <c r="L29" i="2" s="1"/>
  <c r="L9" i="1"/>
  <c r="J29" i="2" s="1"/>
  <c r="M9" i="1" l="1"/>
  <c r="K29" i="2" s="1"/>
  <c r="D38" i="2"/>
  <c r="D18" i="1"/>
  <c r="E38" i="2"/>
  <c r="J11" i="1"/>
  <c r="F29" i="2"/>
  <c r="F38" i="2" s="1"/>
  <c r="G4" i="1"/>
  <c r="H4" i="1" s="1"/>
  <c r="I50" i="1"/>
  <c r="L38" i="2" s="1"/>
  <c r="L11" i="1"/>
  <c r="J31" i="2" s="1"/>
  <c r="M10" i="1"/>
  <c r="K30" i="2" s="1"/>
  <c r="N10" i="1"/>
  <c r="L30" i="2" s="1"/>
  <c r="K8" i="2"/>
  <c r="K10" i="1"/>
  <c r="H30" i="2" s="1"/>
  <c r="J12" i="1" l="1"/>
  <c r="N11" i="1"/>
  <c r="L31" i="2" s="1"/>
  <c r="K11" i="1"/>
  <c r="H31" i="2" s="1"/>
  <c r="M11" i="1"/>
  <c r="K31" i="2" s="1"/>
  <c r="L12" i="1" l="1"/>
  <c r="J32" i="2" s="1"/>
  <c r="M12" i="1"/>
  <c r="K32" i="2" s="1"/>
  <c r="N12" i="1"/>
  <c r="L32" i="2" s="1"/>
  <c r="K12" i="1"/>
  <c r="H32" i="2" s="1"/>
  <c r="J13" i="1"/>
  <c r="J14" i="1" l="1"/>
  <c r="N13" i="1"/>
  <c r="L33" i="2" s="1"/>
  <c r="M13" i="1"/>
  <c r="K33" i="2" s="1"/>
  <c r="K13" i="1"/>
  <c r="H33" i="2" s="1"/>
  <c r="L13" i="1"/>
  <c r="J33" i="2" s="1"/>
  <c r="K14" i="1" l="1"/>
  <c r="H34" i="2" s="1"/>
  <c r="M14" i="1"/>
  <c r="K34" i="2" s="1"/>
  <c r="J15" i="1"/>
  <c r="N14" i="1"/>
  <c r="L34" i="2" s="1"/>
  <c r="L14" i="1"/>
  <c r="J34" i="2" s="1"/>
  <c r="L15" i="1" l="1"/>
  <c r="J35" i="2" s="1"/>
  <c r="J16" i="1"/>
  <c r="M15" i="1"/>
  <c r="K35" i="2" s="1"/>
  <c r="K15" i="1"/>
  <c r="H35" i="2" s="1"/>
  <c r="N15" i="1"/>
  <c r="L35" i="2" s="1"/>
  <c r="K16" i="1" l="1"/>
  <c r="H36" i="2" s="1"/>
  <c r="N16" i="1"/>
  <c r="L36" i="2" s="1"/>
  <c r="L16" i="1"/>
  <c r="J36" i="2" s="1"/>
  <c r="M16" i="1"/>
  <c r="K36" i="2" s="1"/>
  <c r="J17" i="1"/>
  <c r="K17" i="1" l="1"/>
  <c r="H37" i="2" s="1"/>
  <c r="L17" i="1"/>
  <c r="J37" i="2" s="1"/>
  <c r="N17" i="1"/>
  <c r="L37" i="2" s="1"/>
  <c r="M17" i="1"/>
  <c r="K37" i="2" s="1"/>
</calcChain>
</file>

<file path=xl/sharedStrings.xml><?xml version="1.0" encoding="utf-8"?>
<sst xmlns="http://schemas.openxmlformats.org/spreadsheetml/2006/main" count="123" uniqueCount="94">
  <si>
    <t>Plan</t>
  </si>
  <si>
    <t>Actual</t>
  </si>
  <si>
    <t>Left to Spend</t>
  </si>
  <si>
    <t>Total</t>
  </si>
  <si>
    <t>Q1</t>
  </si>
  <si>
    <t>Q2</t>
  </si>
  <si>
    <t>Q3</t>
  </si>
  <si>
    <t>Q4</t>
  </si>
  <si>
    <t>Budget Name</t>
  </si>
  <si>
    <t>Plan vs Actual</t>
  </si>
  <si>
    <t>Channel Marketing</t>
  </si>
  <si>
    <t>Alliance Marketing</t>
  </si>
  <si>
    <t>Americas Operation</t>
  </si>
  <si>
    <t>Americas Events</t>
  </si>
  <si>
    <t>APAC Marketing</t>
  </si>
  <si>
    <t>Americas Program</t>
  </si>
  <si>
    <t>EMEA Marketing</t>
  </si>
  <si>
    <t>Office of the CMO</t>
  </si>
  <si>
    <t>PR and AR</t>
  </si>
  <si>
    <t>Category Tier 1</t>
  </si>
  <si>
    <t>Prospecting Program</t>
  </si>
  <si>
    <t>MDF Spend SI's</t>
  </si>
  <si>
    <t>Luncheon Events</t>
  </si>
  <si>
    <t>TV Creative</t>
  </si>
  <si>
    <t>(Automation) Campaing</t>
  </si>
  <si>
    <t>Sales Tools and Content</t>
  </si>
  <si>
    <t>Partner Infrastructures</t>
  </si>
  <si>
    <t>Partner Collateral</t>
  </si>
  <si>
    <t>Training and Internal Comms</t>
  </si>
  <si>
    <t>Lead Generation</t>
  </si>
  <si>
    <t>Analyst Relations</t>
  </si>
  <si>
    <t>Event Sponsorship</t>
  </si>
  <si>
    <t>Marketing Automation</t>
  </si>
  <si>
    <t>Social Media</t>
  </si>
  <si>
    <t>Lead Program</t>
  </si>
  <si>
    <t>Speaker Fees</t>
  </si>
  <si>
    <t>Online Marketing</t>
  </si>
  <si>
    <t>Rejuice Website</t>
  </si>
  <si>
    <t>Outbound Inside Sales</t>
  </si>
  <si>
    <t>Google Campaigns</t>
  </si>
  <si>
    <t>Web Series</t>
  </si>
  <si>
    <t>Partner Campaigns</t>
  </si>
  <si>
    <t>Events</t>
  </si>
  <si>
    <t>Awareness/Branding</t>
  </si>
  <si>
    <t>Segmentation Needs Analysis</t>
  </si>
  <si>
    <t>SaltWork PR Program</t>
  </si>
  <si>
    <t>Corporate Social Media Commuications</t>
  </si>
  <si>
    <t>Digital Development</t>
  </si>
  <si>
    <t>Operations Agency Retainer</t>
  </si>
  <si>
    <t>Media Digital GoWEst Partnership</t>
  </si>
  <si>
    <t>Corporate M&amp;A and Crisis Communcation</t>
  </si>
  <si>
    <t>Tradeshows</t>
  </si>
  <si>
    <t>Voice of the Customer Campaign</t>
  </si>
  <si>
    <t>Employee Communications</t>
  </si>
  <si>
    <t>Annual Sales Kick-Off</t>
  </si>
  <si>
    <t>Corporate Media Relataions</t>
  </si>
  <si>
    <t>SEO Campaign</t>
  </si>
  <si>
    <t>Customer Programs</t>
  </si>
  <si>
    <t>Inbound - Paid SEO</t>
  </si>
  <si>
    <t>Corporate Executive Communications</t>
  </si>
  <si>
    <t>Corporate Analyst Relations</t>
  </si>
  <si>
    <t>PLAN</t>
  </si>
  <si>
    <t>ACTUAL</t>
  </si>
  <si>
    <t>LEFT TO SPEND</t>
  </si>
  <si>
    <t>Plan vs Actual by Budget Name</t>
  </si>
  <si>
    <t>Plan vs Actual by Category</t>
  </si>
  <si>
    <t>Category Name</t>
  </si>
  <si>
    <t>MAX</t>
  </si>
  <si>
    <t>MAX ROUND</t>
  </si>
  <si>
    <t>TOTAL ROUND</t>
  </si>
  <si>
    <t>Top 5 Actual by Category</t>
  </si>
  <si>
    <t xml:space="preserve"> Bottom Actual by Category</t>
  </si>
  <si>
    <t>Top 5 Actuals by Category</t>
  </si>
  <si>
    <t>Sohail &amp; Bashir</t>
  </si>
  <si>
    <t>sohail.iiui@yahoo.com</t>
  </si>
  <si>
    <t>Saleem Yar</t>
  </si>
  <si>
    <t>saleem.yar@prl.com.pk</t>
  </si>
  <si>
    <t>Hira Amna Saleem</t>
  </si>
  <si>
    <t>hiraamna@hotmail.com</t>
  </si>
  <si>
    <t>Midhat Farrukh</t>
  </si>
  <si>
    <t>midhat.farrukh@tpsonline.com</t>
  </si>
  <si>
    <t>Faisal / Faiza from KHI</t>
  </si>
  <si>
    <t>faisalmehboob301@gmail.com</t>
  </si>
  <si>
    <t>faiza.aslam@saudipak.com</t>
  </si>
  <si>
    <t>Raheel Rupani</t>
  </si>
  <si>
    <t>raheelrupani@gmail.com</t>
  </si>
  <si>
    <t>raheel@dmatrixsolutions.com</t>
  </si>
  <si>
    <t>www.linkedin.com/in/raheelrupani</t>
  </si>
  <si>
    <t>raheelrupani</t>
  </si>
  <si>
    <t>skype</t>
  </si>
  <si>
    <t>linkedin</t>
  </si>
  <si>
    <t>whatsApp / Cell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</si>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</sst>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.00_);_(&quot;$&quot;* \(#,##0.00\);_(&quot;$&quot;* &quot;0&quot;??_);_(@_)"/>
    <numFmt numFmtId="165" formatCode="_(&quot;$&quot;* #,##0_);_(&quot;$&quot;* \(#,##0\);_(&quot;$&quot;* &quot;-&quot;??_);_(@_)"/>
    <numFmt numFmtId="166" formatCode="_(&quot;$&quot;* #,##0.00_);[Red]_(&quot;$&quot;* \(#,##0.00\);[Red]_(&quot;$&quot;* &quot;-&quot;??_);_(@_)"/>
    <numFmt numFmtId="167" formatCode="_(&quot;$&quot;* #,##0_);_(&quot;$&quot;* \(#,##0\);&quot;$&quot;* &quot;0&quot;_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Segoe UI"/>
      <family val="2"/>
    </font>
    <font>
      <b/>
      <sz val="24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9AC0D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 vertical="center" indent="1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5" borderId="6" xfId="0" applyFill="1" applyBorder="1" applyAlignment="1">
      <alignment horizontal="left" vertical="center" indent="1"/>
    </xf>
    <xf numFmtId="165" fontId="0" fillId="5" borderId="6" xfId="0" applyNumberFormat="1" applyFill="1" applyBorder="1"/>
    <xf numFmtId="0" fontId="0" fillId="5" borderId="0" xfId="0" applyFill="1" applyAlignment="1">
      <alignment horizontal="left" indent="1"/>
    </xf>
    <xf numFmtId="165" fontId="0" fillId="5" borderId="0" xfId="0" applyNumberFormat="1" applyFill="1"/>
    <xf numFmtId="165" fontId="8" fillId="5" borderId="6" xfId="0" applyNumberFormat="1" applyFont="1" applyFill="1" applyBorder="1"/>
    <xf numFmtId="165" fontId="8" fillId="0" borderId="0" xfId="0" applyNumberFormat="1" applyFont="1"/>
    <xf numFmtId="165" fontId="8" fillId="5" borderId="0" xfId="0" applyNumberFormat="1" applyFont="1" applyFill="1"/>
    <xf numFmtId="165" fontId="8" fillId="3" borderId="5" xfId="0" applyNumberFormat="1" applyFont="1" applyFill="1" applyBorder="1"/>
    <xf numFmtId="0" fontId="2" fillId="3" borderId="5" xfId="0" applyFont="1" applyFill="1" applyBorder="1" applyAlignment="1">
      <alignment horizontal="left" indent="1"/>
    </xf>
    <xf numFmtId="165" fontId="2" fillId="3" borderId="5" xfId="0" applyNumberFormat="1" applyFont="1" applyFill="1" applyBorder="1"/>
    <xf numFmtId="166" fontId="7" fillId="0" borderId="0" xfId="1" applyNumberFormat="1" applyFont="1"/>
    <xf numFmtId="165" fontId="0" fillId="4" borderId="0" xfId="0" applyNumberFormat="1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4" fontId="10" fillId="0" borderId="0" xfId="0" applyNumberFormat="1" applyFont="1" applyAlignment="1">
      <alignment vertical="center"/>
    </xf>
    <xf numFmtId="165" fontId="11" fillId="0" borderId="1" xfId="1" applyNumberFormat="1" applyFont="1" applyBorder="1" applyAlignment="1">
      <alignment horizontal="left"/>
    </xf>
    <xf numFmtId="164" fontId="6" fillId="0" borderId="1" xfId="1" applyNumberFormat="1" applyFont="1" applyBorder="1"/>
    <xf numFmtId="0" fontId="0" fillId="3" borderId="5" xfId="0" applyFill="1" applyBorder="1"/>
    <xf numFmtId="0" fontId="0" fillId="3" borderId="7" xfId="0" applyFill="1" applyBorder="1"/>
    <xf numFmtId="0" fontId="0" fillId="4" borderId="6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8" xfId="0" applyBorder="1"/>
    <xf numFmtId="0" fontId="0" fillId="0" borderId="10" xfId="0" applyBorder="1"/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4" borderId="0" xfId="0" applyFill="1"/>
    <xf numFmtId="0" fontId="2" fillId="0" borderId="0" xfId="0" applyFont="1"/>
    <xf numFmtId="0" fontId="12" fillId="6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2" fillId="10" borderId="0" xfId="0" applyFont="1" applyFill="1" applyAlignment="1">
      <alignment horizontal="left" vertical="center"/>
    </xf>
    <xf numFmtId="167" fontId="11" fillId="0" borderId="1" xfId="1" applyNumberFormat="1" applyFont="1" applyBorder="1" applyAlignment="1">
      <alignment horizontal="left"/>
    </xf>
    <xf numFmtId="0" fontId="0" fillId="11" borderId="0" xfId="0" applyFill="1"/>
    <xf numFmtId="18" fontId="14" fillId="0" borderId="0" xfId="0" applyNumberFormat="1" applyFont="1" applyAlignment="1">
      <alignment vertical="center"/>
    </xf>
    <xf numFmtId="0" fontId="15" fillId="0" borderId="0" xfId="2" applyAlignment="1">
      <alignment vertical="center"/>
    </xf>
    <xf numFmtId="0" fontId="13" fillId="0" borderId="0" xfId="0" applyFont="1" applyAlignment="1">
      <alignment vertical="center"/>
    </xf>
    <xf numFmtId="0" fontId="15" fillId="0" borderId="0" xfId="2"/>
    <xf numFmtId="1" fontId="0" fillId="0" borderId="0" xfId="0" applyNumberFormat="1"/>
    <xf numFmtId="44" fontId="9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44" fontId="10" fillId="0" borderId="0" xfId="0" applyNumberFormat="1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49AC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DE0B-4866-8DBF-A9FBF00D013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E0B-4866-8DBF-A9FBF00D013F}"/>
              </c:ext>
            </c:extLst>
          </c:dPt>
          <c:cat>
            <c:strRef>
              <c:f>calculation!$A$2:$A$4</c:f>
              <c:strCache>
                <c:ptCount val="3"/>
                <c:pt idx="0">
                  <c:v>Plan</c:v>
                </c:pt>
                <c:pt idx="1">
                  <c:v>Actual</c:v>
                </c:pt>
                <c:pt idx="2">
                  <c:v>Left to Spend</c:v>
                </c:pt>
              </c:strCache>
            </c:strRef>
          </c:cat>
          <c:val>
            <c:numRef>
              <c:f>calculation!$B$2:$B$4</c:f>
              <c:numCache>
                <c:formatCode>_("$"* #,##0.00_);_("$"* \(#,##0.00\);_("$"* "-"??_);_(@_)</c:formatCode>
                <c:ptCount val="3"/>
                <c:pt idx="0">
                  <c:v>13199000</c:v>
                </c:pt>
                <c:pt idx="1">
                  <c:v>4923715</c:v>
                </c:pt>
                <c:pt idx="2">
                  <c:v>8275285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B-4866-8DBF-A9FBF00D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60259480"/>
        <c:axId val="560259872"/>
      </c:barChart>
      <c:catAx>
        <c:axId val="5602594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60259872"/>
        <c:crossesAt val="0"/>
        <c:auto val="1"/>
        <c:lblAlgn val="ctr"/>
        <c:lblOffset val="100"/>
        <c:noMultiLvlLbl val="0"/>
      </c:catAx>
      <c:valAx>
        <c:axId val="560259872"/>
        <c:scaling>
          <c:orientation val="minMax"/>
          <c:max val="14000000"/>
          <c:min val="0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602594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00934563929092E-2"/>
          <c:y val="0.13513513513513514"/>
          <c:w val="0.89919813087214184"/>
          <c:h val="0.80180180180180183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</c:spPr>
          <c:invertIfNegative val="0"/>
          <c:val>
            <c:numRef>
              <c:f>calculation!$C$3:$F$3</c:f>
              <c:numCache>
                <c:formatCode>_("$"* #,##0.00_);_("$"* \(#,##0.00\);_("$"* "-"??_);_(@_)</c:formatCode>
                <c:ptCount val="4"/>
                <c:pt idx="0">
                  <c:v>2551776</c:v>
                </c:pt>
                <c:pt idx="1">
                  <c:v>2091415</c:v>
                </c:pt>
                <c:pt idx="2">
                  <c:v>219623</c:v>
                </c:pt>
                <c:pt idx="3">
                  <c:v>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6-4862-BCE3-8567495D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260656"/>
        <c:axId val="560261048"/>
      </c:bar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dash"/>
            <c:size val="16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calculation!$C$1:$F$1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calculation!$C$2:$F$2</c:f>
              <c:numCache>
                <c:formatCode>_("$"* #,##0.00_);_("$"* \(#,##0.00\);_("$"* "-"??_);_(@_)</c:formatCode>
                <c:ptCount val="4"/>
                <c:pt idx="0">
                  <c:v>3374076</c:v>
                </c:pt>
                <c:pt idx="1">
                  <c:v>3364131</c:v>
                </c:pt>
                <c:pt idx="2">
                  <c:v>3384412</c:v>
                </c:pt>
                <c:pt idx="3">
                  <c:v>3076381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6-4862-BCE3-8567495D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60656"/>
        <c:axId val="560261048"/>
      </c:lineChart>
      <c:catAx>
        <c:axId val="56026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60261048"/>
        <c:crosses val="autoZero"/>
        <c:auto val="1"/>
        <c:lblAlgn val="ctr"/>
        <c:lblOffset val="100"/>
        <c:noMultiLvlLbl val="0"/>
      </c:catAx>
      <c:valAx>
        <c:axId val="560261048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602606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dashboard!$B$29:$B$37</c:f>
              <c:strCache>
                <c:ptCount val="9"/>
                <c:pt idx="0">
                  <c:v>Channel Marketing</c:v>
                </c:pt>
                <c:pt idx="1">
                  <c:v>Alliance Marketing</c:v>
                </c:pt>
                <c:pt idx="2">
                  <c:v>Americas Operation</c:v>
                </c:pt>
                <c:pt idx="3">
                  <c:v>Americas Events</c:v>
                </c:pt>
                <c:pt idx="4">
                  <c:v>APAC Marketing</c:v>
                </c:pt>
                <c:pt idx="5">
                  <c:v>Americas Program</c:v>
                </c:pt>
                <c:pt idx="6">
                  <c:v>EMEA Marketing</c:v>
                </c:pt>
                <c:pt idx="7">
                  <c:v>Office of the CMO</c:v>
                </c:pt>
                <c:pt idx="8">
                  <c:v>PR and AR</c:v>
                </c:pt>
              </c:strCache>
            </c:strRef>
          </c:cat>
          <c:val>
            <c:numRef>
              <c:f>calculation!$C$9:$C$17</c:f>
              <c:numCache>
                <c:formatCode>_("$"* #,##0.00_);_("$"* \(#,##0.00\);_("$"* "-"??_);_(@_)</c:formatCode>
                <c:ptCount val="9"/>
                <c:pt idx="0">
                  <c:v>627497</c:v>
                </c:pt>
                <c:pt idx="1">
                  <c:v>88000</c:v>
                </c:pt>
                <c:pt idx="2">
                  <c:v>594368</c:v>
                </c:pt>
                <c:pt idx="3">
                  <c:v>616834</c:v>
                </c:pt>
                <c:pt idx="4">
                  <c:v>326243</c:v>
                </c:pt>
                <c:pt idx="5">
                  <c:v>583814</c:v>
                </c:pt>
                <c:pt idx="6">
                  <c:v>508709</c:v>
                </c:pt>
                <c:pt idx="7">
                  <c:v>870000</c:v>
                </c:pt>
                <c:pt idx="8">
                  <c:v>708250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9-454C-A7F5-CA6AFD13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560261832"/>
        <c:axId val="560262224"/>
      </c:barChart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dLbls>
            <c:spPr>
              <a:solidFill>
                <a:schemeClr val="bg1"/>
              </a:solidFill>
              <a:ln w="3175">
                <a:solidFill>
                  <a:schemeClr val="accent6"/>
                </a:solidFill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dashboard!$B$29:$B$37</c:f>
              <c:strCache>
                <c:ptCount val="9"/>
                <c:pt idx="0">
                  <c:v>Channel Marketing</c:v>
                </c:pt>
                <c:pt idx="1">
                  <c:v>Alliance Marketing</c:v>
                </c:pt>
                <c:pt idx="2">
                  <c:v>Americas Operation</c:v>
                </c:pt>
                <c:pt idx="3">
                  <c:v>Americas Events</c:v>
                </c:pt>
                <c:pt idx="4">
                  <c:v>APAC Marketing</c:v>
                </c:pt>
                <c:pt idx="5">
                  <c:v>Americas Program</c:v>
                </c:pt>
                <c:pt idx="6">
                  <c:v>EMEA Marketing</c:v>
                </c:pt>
                <c:pt idx="7">
                  <c:v>Office of the CMO</c:v>
                </c:pt>
                <c:pt idx="8">
                  <c:v>PR and AR</c:v>
                </c:pt>
              </c:strCache>
            </c:strRef>
          </c:cat>
          <c:val>
            <c:numRef>
              <c:f>calculation!$B$9:$B$17</c:f>
              <c:numCache>
                <c:formatCode>_("$"* #,##0.00_);_("$"* \(#,##0.00\);_("$"* "-"??_);_(@_)</c:formatCode>
                <c:ptCount val="9"/>
                <c:pt idx="0">
                  <c:v>475000</c:v>
                </c:pt>
                <c:pt idx="1">
                  <c:v>200000</c:v>
                </c:pt>
                <c:pt idx="2">
                  <c:v>899832</c:v>
                </c:pt>
                <c:pt idx="3">
                  <c:v>1180000</c:v>
                </c:pt>
                <c:pt idx="4">
                  <c:v>1019000</c:v>
                </c:pt>
                <c:pt idx="5">
                  <c:v>1468445</c:v>
                </c:pt>
                <c:pt idx="6">
                  <c:v>2095781</c:v>
                </c:pt>
                <c:pt idx="7">
                  <c:v>2948550</c:v>
                </c:pt>
                <c:pt idx="8">
                  <c:v>2912392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9-454C-A7F5-CA6AFD13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93952"/>
        <c:axId val="463893560"/>
      </c:lineChart>
      <c:catAx>
        <c:axId val="56026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0262224"/>
        <c:crosses val="autoZero"/>
        <c:auto val="1"/>
        <c:lblAlgn val="ctr"/>
        <c:lblOffset val="100"/>
        <c:noMultiLvlLbl val="0"/>
      </c:catAx>
      <c:valAx>
        <c:axId val="560262224"/>
        <c:scaling>
          <c:orientation val="minMax"/>
          <c:max val="1000000"/>
        </c:scaling>
        <c:delete val="0"/>
        <c:axPos val="l"/>
        <c:numFmt formatCode="0.00,,\ &quot;M&quot;" sourceLinked="0"/>
        <c:majorTickMark val="out"/>
        <c:minorTickMark val="none"/>
        <c:tickLblPos val="nextTo"/>
        <c:spPr>
          <a:noFill/>
          <a:ln>
            <a:noFill/>
          </a:ln>
        </c:spPr>
        <c:crossAx val="560261832"/>
        <c:crosses val="autoZero"/>
        <c:crossBetween val="between"/>
      </c:valAx>
      <c:valAx>
        <c:axId val="463893560"/>
        <c:scaling>
          <c:orientation val="minMax"/>
          <c:max val="3000000"/>
        </c:scaling>
        <c:delete val="0"/>
        <c:axPos val="r"/>
        <c:numFmt formatCode="#,,\ &quot;M&quot;" sourceLinked="0"/>
        <c:majorTickMark val="out"/>
        <c:minorTickMark val="none"/>
        <c:tickLblPos val="nextTo"/>
        <c:crossAx val="463893952"/>
        <c:crosses val="max"/>
        <c:crossBetween val="between"/>
      </c:valAx>
      <c:catAx>
        <c:axId val="4638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8935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calculation!$K$21:$K$25</c:f>
              <c:strCache>
                <c:ptCount val="5"/>
                <c:pt idx="0">
                  <c:v>MDF Spend SI's</c:v>
                </c:pt>
                <c:pt idx="1">
                  <c:v>Corporate Media Relataions</c:v>
                </c:pt>
                <c:pt idx="2">
                  <c:v>Lead Program</c:v>
                </c:pt>
                <c:pt idx="3">
                  <c:v>Rejuice Website</c:v>
                </c:pt>
                <c:pt idx="4">
                  <c:v>Prospecting Program</c:v>
                </c:pt>
              </c:strCache>
            </c:strRef>
          </c:cat>
          <c:val>
            <c:numRef>
              <c:f>calculation!$L$21:$L$25</c:f>
              <c:numCache>
                <c:formatCode>_("$"* #,##0.00_);_("$"* \(#,##0.00\);_("$"* "-"??_);_(@_)</c:formatCode>
                <c:ptCount val="5"/>
                <c:pt idx="0">
                  <c:v>570997</c:v>
                </c:pt>
                <c:pt idx="1">
                  <c:v>550000</c:v>
                </c:pt>
                <c:pt idx="2">
                  <c:v>407345</c:v>
                </c:pt>
                <c:pt idx="3">
                  <c:v>349965</c:v>
                </c:pt>
                <c:pt idx="4">
                  <c:v>342918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4-4D11-83EB-5B0CF173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calculation!$L$6" max="33" min="1" page="10" val="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942978</xdr:colOff>
      <xdr:row>12</xdr:row>
      <xdr:rowOff>66676</xdr:rowOff>
    </xdr:from>
    <xdr:to>
      <xdr:col>5</xdr:col>
      <xdr:colOff>76200</xdr:colOff>
      <xdr:row>19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20</xdr:row>
      <xdr:rowOff>19050</xdr:rowOff>
    </xdr:from>
    <xdr:to>
      <xdr:col>1</xdr:col>
      <xdr:colOff>971550</xdr:colOff>
      <xdr:row>20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28750" y="4086225"/>
          <a:ext cx="152400" cy="1524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819150</xdr:colOff>
      <xdr:row>21</xdr:row>
      <xdr:rowOff>28575</xdr:rowOff>
    </xdr:from>
    <xdr:to>
      <xdr:col>1</xdr:col>
      <xdr:colOff>971550</xdr:colOff>
      <xdr:row>21</xdr:row>
      <xdr:rowOff>180975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28750" y="4286250"/>
          <a:ext cx="152400" cy="1524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819150</xdr:colOff>
      <xdr:row>22</xdr:row>
      <xdr:rowOff>38100</xdr:rowOff>
    </xdr:from>
    <xdr:to>
      <xdr:col>1</xdr:col>
      <xdr:colOff>971550</xdr:colOff>
      <xdr:row>23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28750" y="4486275"/>
          <a:ext cx="152400" cy="1524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161927</xdr:colOff>
      <xdr:row>12</xdr:row>
      <xdr:rowOff>180975</xdr:rowOff>
    </xdr:from>
    <xdr:to>
      <xdr:col>10</xdr:col>
      <xdr:colOff>66675</xdr:colOff>
      <xdr:row>19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27</xdr:row>
          <xdr:rowOff>0</xdr:rowOff>
        </xdr:from>
        <xdr:to>
          <xdr:col>12</xdr:col>
          <xdr:colOff>213360</xdr:colOff>
          <xdr:row>37</xdr:row>
          <xdr:rowOff>182880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0</xdr:colOff>
      <xdr:row>39</xdr:row>
      <xdr:rowOff>9524</xdr:rowOff>
    </xdr:from>
    <xdr:to>
      <xdr:col>12</xdr:col>
      <xdr:colOff>209550</xdr:colOff>
      <xdr:row>50</xdr:row>
      <xdr:rowOff>57149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695325</xdr:colOff>
      <xdr:row>20</xdr:row>
      <xdr:rowOff>19050</xdr:rowOff>
    </xdr:from>
    <xdr:to>
      <xdr:col>7</xdr:col>
      <xdr:colOff>133350</xdr:colOff>
      <xdr:row>20</xdr:row>
      <xdr:rowOff>171450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353050" y="3876675"/>
          <a:ext cx="152400" cy="1524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695325</xdr:colOff>
      <xdr:row>21</xdr:row>
      <xdr:rowOff>28575</xdr:rowOff>
    </xdr:from>
    <xdr:to>
      <xdr:col>7</xdr:col>
      <xdr:colOff>133350</xdr:colOff>
      <xdr:row>21</xdr:row>
      <xdr:rowOff>180975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353050" y="4076700"/>
          <a:ext cx="152400" cy="1524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285750</xdr:colOff>
      <xdr:row>1</xdr:row>
      <xdr:rowOff>38100</xdr:rowOff>
    </xdr:from>
    <xdr:ext cx="4835170" cy="71846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267075" y="228600"/>
          <a:ext cx="483517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BUDGET</a:t>
          </a:r>
          <a:r>
            <a:rPr lang="en-US" sz="40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DASHBOARD</a:t>
          </a:r>
          <a:endParaRPr lang="en-US" sz="4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  <xdr:twoCellAnchor>
    <xdr:from>
      <xdr:col>1</xdr:col>
      <xdr:colOff>523875</xdr:colOff>
      <xdr:row>20</xdr:row>
      <xdr:rowOff>28575</xdr:rowOff>
    </xdr:from>
    <xdr:to>
      <xdr:col>1</xdr:col>
      <xdr:colOff>676275</xdr:colOff>
      <xdr:row>20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133475" y="3886200"/>
          <a:ext cx="152400" cy="1524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523875</xdr:colOff>
      <xdr:row>21</xdr:row>
      <xdr:rowOff>38100</xdr:rowOff>
    </xdr:from>
    <xdr:to>
      <xdr:col>1</xdr:col>
      <xdr:colOff>676275</xdr:colOff>
      <xdr:row>22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133475" y="4086225"/>
          <a:ext cx="152400" cy="1524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523875</xdr:colOff>
      <xdr:row>22</xdr:row>
      <xdr:rowOff>38100</xdr:rowOff>
    </xdr:from>
    <xdr:to>
      <xdr:col>1</xdr:col>
      <xdr:colOff>676275</xdr:colOff>
      <xdr:row>23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133475" y="4276725"/>
          <a:ext cx="152400" cy="1524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57151</xdr:colOff>
      <xdr:row>12</xdr:row>
      <xdr:rowOff>95250</xdr:rowOff>
    </xdr:from>
    <xdr:to>
      <xdr:col>12</xdr:col>
      <xdr:colOff>180975</xdr:colOff>
      <xdr:row>21</xdr:row>
      <xdr:rowOff>76199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heelrupani@gmail.com" TargetMode="External"/><Relationship Id="rId3" Type="http://schemas.openxmlformats.org/officeDocument/2006/relationships/hyperlink" Target="res://\\G2MResource_en.dll/%3cA%20HREF=%22%3conLeftClick%3eeCMD_SetChatTo%20103%3c/onLeftClick%3e%3conRightClick%3eeCMD_DoAttendeeContextMenu%206750220%3c/onRightClick%3e%22%3e%3c/A%3e" TargetMode="External"/><Relationship Id="rId7" Type="http://schemas.openxmlformats.org/officeDocument/2006/relationships/hyperlink" Target="res://\\G2MResource_en.dll/%3cA%20HREF=%22%3conLeftClick%3eeCMD_SetChatTo%20106%3c/onLeftClick%3e%3conRightClick%3eeCMD_DoAttendeeContextMenu%206946828%3c/onRightClick%3e%22%3e%3c/A%3e" TargetMode="External"/><Relationship Id="rId2" Type="http://schemas.openxmlformats.org/officeDocument/2006/relationships/hyperlink" Target="res://\\G2MResource_en.dll/%3cA%20HREF=%22%3conLeftClick%3eeCMD_SetChatTo%20104%3c/onLeftClick%3e%3conRightClick%3eeCMD_DoAttendeeContextMenu%206815756%3c/onRightClick%3e%22%3e%3c/A%3e" TargetMode="External"/><Relationship Id="rId1" Type="http://schemas.openxmlformats.org/officeDocument/2006/relationships/hyperlink" Target="res://\\G2MResource_en.dll/%3cA%20HREF=%22%3conLeftClick%3eeCMD_SetChatTo%20102%3c/onLeftClick%3e%3conRightClick%3eeCMD_DoAttendeeContextMenu%206684684%3c/onRightClick%3e%22%3e%3c/A%3e" TargetMode="External"/><Relationship Id="rId6" Type="http://schemas.openxmlformats.org/officeDocument/2006/relationships/hyperlink" Target="res://\\G2MResource_en.dll/%3cA%20HREF=%22%3conLeftClick%3eeCMD_SetChatTo%20106%3c/onLeftClick%3e%3conRightClick%3eeCMD_DoAttendeeContextMenu%206946828%3c/onRightClick%3e%22%3e%3c/A%3e" TargetMode="External"/><Relationship Id="rId5" Type="http://schemas.openxmlformats.org/officeDocument/2006/relationships/hyperlink" Target="res://\\G2MResource_en.dll/%3cA%20HREF=%22%3conLeftClick%3eeCMD_SetChatTo%20104%3c/onLeftClick%3e%3conRightClick%3eeCMD_DoAttendeeContextMenu%206815756%3c/onRightClick%3e%22%3e%3c/A%3e" TargetMode="External"/><Relationship Id="rId10" Type="http://schemas.openxmlformats.org/officeDocument/2006/relationships/hyperlink" Target="http://www.linkedin.com/in/raheelrupani" TargetMode="External"/><Relationship Id="rId4" Type="http://schemas.openxmlformats.org/officeDocument/2006/relationships/hyperlink" Target="res://\\G2MResource_en.dll/%3cA%20HREF=%22%3conLeftClick%3eeCMD_SetChatTo%20105%3c/onLeftClick%3e%3conRightClick%3eeCMD_DoAttendeeContextMenu%206881292%3c/onRightClick%3e%22%3e%3c/A%3e" TargetMode="External"/><Relationship Id="rId9" Type="http://schemas.openxmlformats.org/officeDocument/2006/relationships/hyperlink" Target="mailto:raheel@dmatrix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showGridLines="0" tabSelected="1" zoomScale="85" zoomScaleNormal="85" workbookViewId="0">
      <selection activeCell="L31" sqref="L31"/>
    </sheetView>
  </sheetViews>
  <sheetFormatPr defaultColWidth="0" defaultRowHeight="14.4" zeroHeight="1" x14ac:dyDescent="0.3"/>
  <cols>
    <col min="1" max="1" width="3.6640625" customWidth="1"/>
    <col min="2" max="2" width="10.6640625" customWidth="1"/>
    <col min="3" max="3" width="12.33203125" customWidth="1"/>
    <col min="4" max="4" width="12.5546875" bestFit="1" customWidth="1"/>
    <col min="5" max="5" width="11.88671875" customWidth="1"/>
    <col min="6" max="6" width="13.33203125" customWidth="1"/>
    <col min="7" max="7" width="10.6640625" customWidth="1"/>
    <col min="8" max="8" width="11.5546875" customWidth="1"/>
    <col min="9" max="9" width="9.109375" customWidth="1"/>
    <col min="10" max="10" width="12.88671875" customWidth="1"/>
    <col min="11" max="12" width="13.33203125" bestFit="1" customWidth="1"/>
    <col min="13" max="13" width="20.33203125" bestFit="1" customWidth="1"/>
    <col min="14" max="14" width="3.6640625" customWidth="1"/>
    <col min="15" max="15" width="0" hidden="1" customWidth="1"/>
    <col min="16" max="16384" width="9.109375" hidden="1"/>
  </cols>
  <sheetData>
    <row r="1" spans="1:14" s="3" customForma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s="3" customForma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s="3" customFormat="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 s="3" customFormat="1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s="3" customFormat="1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4" x14ac:dyDescent="0.3"/>
    <row r="7" spans="1:14" ht="18" x14ac:dyDescent="0.35">
      <c r="C7" s="6" t="s">
        <v>61</v>
      </c>
      <c r="F7" s="35"/>
      <c r="G7" s="6" t="s">
        <v>62</v>
      </c>
      <c r="J7" s="35"/>
      <c r="K7" s="6" t="s">
        <v>63</v>
      </c>
    </row>
    <row r="8" spans="1:14" ht="15" customHeight="1" x14ac:dyDescent="0.3">
      <c r="C8" s="53">
        <f>calculation!B2</f>
        <v>13199000</v>
      </c>
      <c r="D8" s="53"/>
      <c r="E8" s="53"/>
      <c r="F8" s="36"/>
      <c r="G8" s="53">
        <f>calculation!B3</f>
        <v>4923715</v>
      </c>
      <c r="H8" s="53"/>
      <c r="I8" s="53"/>
      <c r="J8" s="35"/>
      <c r="K8" s="56">
        <f>calculation!B4</f>
        <v>8275285</v>
      </c>
      <c r="L8" s="56"/>
      <c r="M8" s="26"/>
      <c r="N8" s="25"/>
    </row>
    <row r="9" spans="1:14" ht="15" customHeight="1" x14ac:dyDescent="0.3">
      <c r="B9" s="38"/>
      <c r="C9" s="38"/>
      <c r="D9" s="24"/>
      <c r="E9" s="24"/>
      <c r="F9" s="37"/>
      <c r="H9" s="24"/>
      <c r="I9" s="24"/>
      <c r="J9" s="37"/>
      <c r="K9" s="24"/>
      <c r="M9" s="25"/>
      <c r="N9" s="25"/>
    </row>
    <row r="10" spans="1:14" x14ac:dyDescent="0.3"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 spans="1:14" x14ac:dyDescent="0.3"/>
    <row r="12" spans="1:14" x14ac:dyDescent="0.3">
      <c r="B12" s="40" t="s">
        <v>9</v>
      </c>
      <c r="G12" s="40" t="s">
        <v>9</v>
      </c>
      <c r="K12" s="40" t="s">
        <v>72</v>
      </c>
    </row>
    <row r="13" spans="1:14" x14ac:dyDescent="0.3">
      <c r="C13" s="5"/>
      <c r="D13" s="5"/>
      <c r="E13" s="5"/>
      <c r="H13" s="5"/>
      <c r="I13" s="5"/>
      <c r="J13" s="5"/>
    </row>
    <row r="14" spans="1:14" x14ac:dyDescent="0.3">
      <c r="B14" s="27">
        <f>calculation!I2</f>
        <v>14000000</v>
      </c>
      <c r="G14" s="27">
        <f>calculation!H2</f>
        <v>3400000</v>
      </c>
    </row>
    <row r="15" spans="1:14" x14ac:dyDescent="0.3">
      <c r="B15" s="4"/>
      <c r="G15" s="4"/>
      <c r="M15" s="41" t="str">
        <f>calculation!K21</f>
        <v>MDF Spend SI's</v>
      </c>
    </row>
    <row r="16" spans="1:14" x14ac:dyDescent="0.3">
      <c r="B16" s="4"/>
      <c r="G16" s="4"/>
      <c r="M16" s="42" t="str">
        <f>calculation!K22</f>
        <v>Corporate Media Relataions</v>
      </c>
    </row>
    <row r="17" spans="2:13" x14ac:dyDescent="0.3">
      <c r="B17" s="4"/>
      <c r="G17" s="4"/>
      <c r="M17" s="43" t="str">
        <f>calculation!K23</f>
        <v>Lead Program</v>
      </c>
    </row>
    <row r="18" spans="2:13" x14ac:dyDescent="0.3">
      <c r="B18" s="4"/>
      <c r="G18" s="4"/>
      <c r="M18" s="44" t="str">
        <f>calculation!K24</f>
        <v>Rejuice Website</v>
      </c>
    </row>
    <row r="19" spans="2:13" x14ac:dyDescent="0.3">
      <c r="B19" s="28">
        <v>0</v>
      </c>
      <c r="G19" s="46">
        <v>0</v>
      </c>
      <c r="M19" s="45" t="str">
        <f>calculation!K25</f>
        <v>Prospecting Program</v>
      </c>
    </row>
    <row r="20" spans="2:13" x14ac:dyDescent="0.3">
      <c r="H20" s="7"/>
      <c r="I20" s="7"/>
      <c r="J20" s="7"/>
      <c r="K20" s="7"/>
    </row>
    <row r="21" spans="2:13" x14ac:dyDescent="0.3">
      <c r="C21" t="s">
        <v>0</v>
      </c>
      <c r="H21" s="7" t="s">
        <v>0</v>
      </c>
    </row>
    <row r="22" spans="2:13" x14ac:dyDescent="0.3">
      <c r="C22" t="s">
        <v>1</v>
      </c>
      <c r="H22" s="7" t="s">
        <v>1</v>
      </c>
    </row>
    <row r="23" spans="2:13" x14ac:dyDescent="0.3">
      <c r="C23" t="s">
        <v>2</v>
      </c>
    </row>
    <row r="24" spans="2:13" x14ac:dyDescent="0.3"/>
    <row r="25" spans="2:13" ht="3" customHeight="1" x14ac:dyDescent="0.3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2:13" x14ac:dyDescent="0.3">
      <c r="B26" t="s">
        <v>64</v>
      </c>
      <c r="H26" t="s">
        <v>65</v>
      </c>
    </row>
    <row r="27" spans="2:13" x14ac:dyDescent="0.3"/>
    <row r="28" spans="2:13" x14ac:dyDescent="0.3">
      <c r="B28" s="54" t="s">
        <v>8</v>
      </c>
      <c r="C28" s="55"/>
      <c r="D28" s="8" t="s">
        <v>0</v>
      </c>
      <c r="E28" s="8" t="s">
        <v>1</v>
      </c>
      <c r="F28" s="8" t="s">
        <v>9</v>
      </c>
      <c r="H28" s="29" t="s">
        <v>66</v>
      </c>
      <c r="I28" s="30"/>
      <c r="J28" s="8" t="s">
        <v>0</v>
      </c>
      <c r="K28" s="8" t="s">
        <v>1</v>
      </c>
      <c r="L28" s="8" t="s">
        <v>9</v>
      </c>
    </row>
    <row r="29" spans="2:13" x14ac:dyDescent="0.3">
      <c r="B29" s="12" t="str">
        <f>calculation!A9</f>
        <v>Channel Marketing</v>
      </c>
      <c r="C29" s="12"/>
      <c r="D29" s="13">
        <f>calculation!B9</f>
        <v>475000</v>
      </c>
      <c r="E29" s="13">
        <f>calculation!C9</f>
        <v>627497</v>
      </c>
      <c r="F29" s="16">
        <f>calculation!D9</f>
        <v>-152497</v>
      </c>
      <c r="H29" s="31" t="str">
        <f ca="1">calculation!K9</f>
        <v>Google Campaigns</v>
      </c>
      <c r="I29" s="31"/>
      <c r="J29" s="23">
        <f ca="1">calculation!L9</f>
        <v>121445</v>
      </c>
      <c r="K29" s="23">
        <f ca="1">calculation!M9</f>
        <v>19257</v>
      </c>
      <c r="L29" s="23">
        <f ca="1">calculation!N9</f>
        <v>102188</v>
      </c>
    </row>
    <row r="30" spans="2:13" x14ac:dyDescent="0.3">
      <c r="B30" s="9" t="str">
        <f>calculation!A10</f>
        <v>Alliance Marketing</v>
      </c>
      <c r="C30" s="9"/>
      <c r="D30" s="10">
        <f>calculation!B10</f>
        <v>200000</v>
      </c>
      <c r="E30" s="10">
        <f>calculation!C10</f>
        <v>88000</v>
      </c>
      <c r="F30" s="17">
        <f>calculation!D10</f>
        <v>112000</v>
      </c>
      <c r="H30" s="32" t="str">
        <f ca="1">calculation!K10</f>
        <v>Web Series</v>
      </c>
      <c r="I30" s="32"/>
      <c r="J30" s="10">
        <f ca="1">calculation!L10</f>
        <v>115000</v>
      </c>
      <c r="K30" s="10">
        <f ca="1">calculation!M10</f>
        <v>1163</v>
      </c>
      <c r="L30" s="10">
        <f ca="1">calculation!N10</f>
        <v>113837</v>
      </c>
    </row>
    <row r="31" spans="2:13" x14ac:dyDescent="0.3">
      <c r="B31" s="14" t="str">
        <f>calculation!A11</f>
        <v>Americas Operation</v>
      </c>
      <c r="C31" s="14"/>
      <c r="D31" s="15">
        <f>calculation!B11</f>
        <v>899832</v>
      </c>
      <c r="E31" s="15">
        <f>calculation!C11</f>
        <v>594368</v>
      </c>
      <c r="F31" s="18">
        <f>calculation!D11</f>
        <v>305464</v>
      </c>
      <c r="H31" s="33" t="str">
        <f ca="1">calculation!K11</f>
        <v>Partner Campaigns</v>
      </c>
      <c r="I31" s="33"/>
      <c r="J31" s="23">
        <f ca="1">calculation!L11</f>
        <v>160000</v>
      </c>
      <c r="K31" s="23">
        <f ca="1">calculation!M11</f>
        <v>21455</v>
      </c>
      <c r="L31" s="23">
        <f ca="1">calculation!N11</f>
        <v>138545</v>
      </c>
    </row>
    <row r="32" spans="2:13" x14ac:dyDescent="0.3">
      <c r="B32" s="11" t="str">
        <f>calculation!A12</f>
        <v>Americas Events</v>
      </c>
      <c r="C32" s="11"/>
      <c r="D32" s="10">
        <f>calculation!B12</f>
        <v>1180000</v>
      </c>
      <c r="E32" s="10">
        <f>calculation!C12</f>
        <v>616834</v>
      </c>
      <c r="F32" s="17">
        <f>calculation!D12</f>
        <v>563166</v>
      </c>
      <c r="H32" s="32" t="str">
        <f ca="1">calculation!K12</f>
        <v>Events</v>
      </c>
      <c r="I32" s="32"/>
      <c r="J32" s="10">
        <f ca="1">calculation!L12</f>
        <v>170000</v>
      </c>
      <c r="K32" s="10">
        <f ca="1">calculation!M12</f>
        <v>128595</v>
      </c>
      <c r="L32" s="10">
        <f ca="1">calculation!N12</f>
        <v>41405</v>
      </c>
    </row>
    <row r="33" spans="2:12" x14ac:dyDescent="0.3">
      <c r="B33" s="14" t="str">
        <f>calculation!A13</f>
        <v>APAC Marketing</v>
      </c>
      <c r="C33" s="14"/>
      <c r="D33" s="15">
        <f>calculation!B13</f>
        <v>1019000</v>
      </c>
      <c r="E33" s="15">
        <f>calculation!C13</f>
        <v>326243</v>
      </c>
      <c r="F33" s="18">
        <f>calculation!D13</f>
        <v>692757</v>
      </c>
      <c r="H33" s="33" t="str">
        <f ca="1">calculation!K13</f>
        <v>Awareness/Branding</v>
      </c>
      <c r="I33" s="33"/>
      <c r="J33" s="23">
        <f ca="1">calculation!L13</f>
        <v>180000</v>
      </c>
      <c r="K33" s="23">
        <f ca="1">calculation!M13</f>
        <v>30000</v>
      </c>
      <c r="L33" s="23">
        <f ca="1">calculation!N13</f>
        <v>150000</v>
      </c>
    </row>
    <row r="34" spans="2:12" x14ac:dyDescent="0.3">
      <c r="B34" s="11" t="str">
        <f>calculation!A14</f>
        <v>Americas Program</v>
      </c>
      <c r="C34" s="11"/>
      <c r="D34" s="10">
        <f>calculation!B14</f>
        <v>1468445</v>
      </c>
      <c r="E34" s="10">
        <f>calculation!C14</f>
        <v>583814</v>
      </c>
      <c r="F34" s="17">
        <f>calculation!D14</f>
        <v>884631</v>
      </c>
      <c r="H34" s="32" t="str">
        <f ca="1">calculation!K14</f>
        <v>Segmentation Needs Analysis</v>
      </c>
      <c r="I34" s="32"/>
      <c r="J34" s="10">
        <f ca="1">calculation!L14</f>
        <v>175000</v>
      </c>
      <c r="K34" s="10">
        <f ca="1">calculation!M14</f>
        <v>500</v>
      </c>
      <c r="L34" s="10">
        <f ca="1">calculation!N14</f>
        <v>174500</v>
      </c>
    </row>
    <row r="35" spans="2:12" x14ac:dyDescent="0.3">
      <c r="B35" s="14" t="str">
        <f>calculation!A15</f>
        <v>EMEA Marketing</v>
      </c>
      <c r="C35" s="14"/>
      <c r="D35" s="15">
        <f>calculation!B15</f>
        <v>2095781</v>
      </c>
      <c r="E35" s="15">
        <f>calculation!C15</f>
        <v>508709</v>
      </c>
      <c r="F35" s="18">
        <f>calculation!D15</f>
        <v>1587072</v>
      </c>
      <c r="H35" s="33" t="str">
        <f ca="1">calculation!K15</f>
        <v>SaltWork PR Program</v>
      </c>
      <c r="I35" s="33"/>
      <c r="J35" s="23">
        <f ca="1">calculation!L15</f>
        <v>177800</v>
      </c>
      <c r="K35" s="23">
        <f ca="1">calculation!M15</f>
        <v>2801</v>
      </c>
      <c r="L35" s="23">
        <f ca="1">calculation!N15</f>
        <v>174999</v>
      </c>
    </row>
    <row r="36" spans="2:12" x14ac:dyDescent="0.3">
      <c r="B36" s="11" t="str">
        <f>calculation!A16</f>
        <v>Office of the CMO</v>
      </c>
      <c r="C36" s="11"/>
      <c r="D36" s="10">
        <f>calculation!B16</f>
        <v>2948550</v>
      </c>
      <c r="E36" s="10">
        <f>calculation!C16</f>
        <v>870000</v>
      </c>
      <c r="F36" s="17">
        <f>calculation!D16</f>
        <v>2078550</v>
      </c>
      <c r="H36" s="32" t="str">
        <f ca="1">calculation!K16</f>
        <v>Corporate Social Media Commuications</v>
      </c>
      <c r="I36" s="32"/>
      <c r="J36" s="10">
        <f ca="1">calculation!L16</f>
        <v>175000</v>
      </c>
      <c r="K36" s="10">
        <f ca="1">calculation!M16</f>
        <v>0</v>
      </c>
      <c r="L36" s="10">
        <f ca="1">calculation!N16</f>
        <v>175000</v>
      </c>
    </row>
    <row r="37" spans="2:12" x14ac:dyDescent="0.3">
      <c r="B37" s="14" t="str">
        <f>calculation!A17</f>
        <v>PR and AR</v>
      </c>
      <c r="C37" s="14"/>
      <c r="D37" s="15">
        <f>calculation!B17</f>
        <v>2912392</v>
      </c>
      <c r="E37" s="15">
        <f>calculation!C17</f>
        <v>708250</v>
      </c>
      <c r="F37" s="18">
        <f>calculation!D17</f>
        <v>2204142</v>
      </c>
      <c r="H37" s="33" t="str">
        <f ca="1">calculation!K17</f>
        <v>Digital Development</v>
      </c>
      <c r="I37" s="33"/>
      <c r="J37" s="23">
        <f ca="1">calculation!L17</f>
        <v>235000</v>
      </c>
      <c r="K37" s="23">
        <f ca="1">calculation!M17</f>
        <v>5625</v>
      </c>
      <c r="L37" s="23">
        <f ca="1">calculation!N17</f>
        <v>229375</v>
      </c>
    </row>
    <row r="38" spans="2:12" x14ac:dyDescent="0.3">
      <c r="B38" s="20" t="str">
        <f>calculation!A18</f>
        <v>Total</v>
      </c>
      <c r="C38" s="20"/>
      <c r="D38" s="21">
        <f>SUM(D29:D37)</f>
        <v>13199000</v>
      </c>
      <c r="E38" s="21">
        <f t="shared" ref="E38:F38" si="0">SUM(E29:E37)</f>
        <v>4923715</v>
      </c>
      <c r="F38" s="19">
        <f t="shared" si="0"/>
        <v>8275285</v>
      </c>
      <c r="H38" s="20" t="s">
        <v>3</v>
      </c>
      <c r="I38" s="20"/>
      <c r="J38" s="21">
        <f>calculation!G50</f>
        <v>13098000</v>
      </c>
      <c r="K38" s="21">
        <f>calculation!H50</f>
        <v>4923715</v>
      </c>
      <c r="L38" s="21">
        <f>calculation!I50</f>
        <v>8174285</v>
      </c>
    </row>
    <row r="39" spans="2:12" x14ac:dyDescent="0.3"/>
    <row r="40" spans="2:12" x14ac:dyDescent="0.3"/>
    <row r="41" spans="2:12" x14ac:dyDescent="0.3"/>
    <row r="42" spans="2:12" x14ac:dyDescent="0.3"/>
    <row r="43" spans="2:12" x14ac:dyDescent="0.3"/>
    <row r="44" spans="2:12" x14ac:dyDescent="0.3"/>
    <row r="45" spans="2:12" x14ac:dyDescent="0.3"/>
    <row r="46" spans="2:12" x14ac:dyDescent="0.3"/>
    <row r="47" spans="2:12" x14ac:dyDescent="0.3"/>
    <row r="48" spans="2:12" x14ac:dyDescent="0.3"/>
    <row r="49" x14ac:dyDescent="0.3"/>
    <row r="50" x14ac:dyDescent="0.3"/>
    <row r="51" x14ac:dyDescent="0.3"/>
  </sheetData>
  <mergeCells count="4">
    <mergeCell ref="C8:E8"/>
    <mergeCell ref="G8:I8"/>
    <mergeCell ref="B28:C28"/>
    <mergeCell ref="K8:L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12</xdr:col>
                    <xdr:colOff>30480</xdr:colOff>
                    <xdr:row>27</xdr:row>
                    <xdr:rowOff>0</xdr:rowOff>
                  </from>
                  <to>
                    <xdr:col>12</xdr:col>
                    <xdr:colOff>213360</xdr:colOff>
                    <xdr:row>37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topLeftCell="F1" workbookViewId="0">
      <selection activeCell="L6" sqref="L6"/>
    </sheetView>
  </sheetViews>
  <sheetFormatPr defaultRowHeight="14.4" x14ac:dyDescent="0.3"/>
  <cols>
    <col min="1" max="1" width="18.88671875" bestFit="1" customWidth="1"/>
    <col min="2" max="2" width="19.6640625" customWidth="1"/>
    <col min="3" max="5" width="14.33203125" bestFit="1" customWidth="1"/>
    <col min="6" max="6" width="38.44140625" bestFit="1" customWidth="1"/>
    <col min="7" max="7" width="15.33203125" bestFit="1" customWidth="1"/>
    <col min="8" max="9" width="14.33203125" bestFit="1" customWidth="1"/>
    <col min="10" max="10" width="12.5546875" bestFit="1" customWidth="1"/>
    <col min="11" max="11" width="26.88671875" bestFit="1" customWidth="1"/>
    <col min="12" max="13" width="12.5546875" bestFit="1" customWidth="1"/>
    <col min="14" max="14" width="13.44140625" bestFit="1" customWidth="1"/>
  </cols>
  <sheetData>
    <row r="1" spans="1:14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67</v>
      </c>
      <c r="H1" t="s">
        <v>68</v>
      </c>
      <c r="I1" t="s">
        <v>69</v>
      </c>
    </row>
    <row r="2" spans="1:14" x14ac:dyDescent="0.3">
      <c r="A2" t="s">
        <v>0</v>
      </c>
      <c r="B2" s="1">
        <v>13199000</v>
      </c>
      <c r="C2" s="1">
        <v>3374076</v>
      </c>
      <c r="D2" s="1">
        <v>3364131</v>
      </c>
      <c r="E2" s="1">
        <v>3384412</v>
      </c>
      <c r="F2" s="1">
        <v>3076381</v>
      </c>
      <c r="G2" s="2">
        <f>MAX(C2:F2)</f>
        <v>3384412</v>
      </c>
      <c r="H2">
        <f>CEILING(G2,100000)</f>
        <v>3400000</v>
      </c>
      <c r="I2">
        <f>CEILING(B2,1000000)</f>
        <v>14000000</v>
      </c>
    </row>
    <row r="3" spans="1:14" x14ac:dyDescent="0.3">
      <c r="A3" t="s">
        <v>1</v>
      </c>
      <c r="B3" s="1">
        <v>4923715</v>
      </c>
      <c r="C3" s="1">
        <v>2551776</v>
      </c>
      <c r="D3" s="1">
        <v>2091415</v>
      </c>
      <c r="E3" s="1">
        <v>219623</v>
      </c>
      <c r="F3" s="1">
        <v>60901</v>
      </c>
      <c r="G3" s="2">
        <f t="shared" ref="G3:G4" si="0">MAX(C3:F3)</f>
        <v>2551776</v>
      </c>
      <c r="H3">
        <f t="shared" ref="H3:H4" si="1">CEILING(G3,100000)</f>
        <v>2600000</v>
      </c>
      <c r="I3">
        <f t="shared" ref="I3:I4" si="2">CEILING(B3,1000000)</f>
        <v>5000000</v>
      </c>
    </row>
    <row r="4" spans="1:14" x14ac:dyDescent="0.3">
      <c r="A4" t="s">
        <v>2</v>
      </c>
      <c r="B4" s="1">
        <f>B2-B3</f>
        <v>8275285</v>
      </c>
      <c r="C4" s="1">
        <f>C2-C3</f>
        <v>822300</v>
      </c>
      <c r="D4" s="1">
        <f t="shared" ref="D4:F4" si="3">D2-D3</f>
        <v>1272716</v>
      </c>
      <c r="E4" s="1">
        <f t="shared" si="3"/>
        <v>3164789</v>
      </c>
      <c r="F4" s="1">
        <f t="shared" si="3"/>
        <v>3015480</v>
      </c>
      <c r="G4" s="2">
        <f t="shared" si="0"/>
        <v>3164789</v>
      </c>
      <c r="H4">
        <f t="shared" si="1"/>
        <v>3200000</v>
      </c>
      <c r="I4">
        <f t="shared" si="2"/>
        <v>9000000</v>
      </c>
    </row>
    <row r="6" spans="1:14" x14ac:dyDescent="0.3">
      <c r="K6">
        <f>COUNTA(F9:F49)</f>
        <v>41</v>
      </c>
      <c r="L6">
        <v>20</v>
      </c>
    </row>
    <row r="8" spans="1:14" x14ac:dyDescent="0.3">
      <c r="A8" t="s">
        <v>8</v>
      </c>
      <c r="B8" t="s">
        <v>0</v>
      </c>
      <c r="C8" t="s">
        <v>1</v>
      </c>
      <c r="D8" t="s">
        <v>9</v>
      </c>
      <c r="F8" t="s">
        <v>19</v>
      </c>
      <c r="G8" t="s">
        <v>0</v>
      </c>
      <c r="H8" t="s">
        <v>1</v>
      </c>
      <c r="I8" t="s">
        <v>9</v>
      </c>
      <c r="K8" t="s">
        <v>19</v>
      </c>
      <c r="L8" t="s">
        <v>0</v>
      </c>
      <c r="M8" t="s">
        <v>1</v>
      </c>
      <c r="N8" t="s">
        <v>9</v>
      </c>
    </row>
    <row r="9" spans="1:14" x14ac:dyDescent="0.3">
      <c r="A9" t="s">
        <v>10</v>
      </c>
      <c r="B9" s="1">
        <v>475000</v>
      </c>
      <c r="C9" s="1">
        <v>627497</v>
      </c>
      <c r="D9" s="1">
        <f>B9-C9</f>
        <v>-152497</v>
      </c>
      <c r="F9" t="s">
        <v>20</v>
      </c>
      <c r="G9" s="1">
        <v>0</v>
      </c>
      <c r="H9" s="1">
        <v>342918</v>
      </c>
      <c r="I9" s="1">
        <f>G9-H9</f>
        <v>-342918</v>
      </c>
      <c r="J9">
        <f>L6</f>
        <v>20</v>
      </c>
      <c r="K9" t="str">
        <f ca="1">OFFSET(F$8,$J9,0,1,1)</f>
        <v>Google Campaigns</v>
      </c>
      <c r="L9" s="1">
        <f t="shared" ref="L9:N17" ca="1" si="4">OFFSET(G$8,$J9,0,1,1)</f>
        <v>121445</v>
      </c>
      <c r="M9" s="1">
        <f t="shared" ca="1" si="4"/>
        <v>19257</v>
      </c>
      <c r="N9" s="22">
        <f t="shared" ca="1" si="4"/>
        <v>102188</v>
      </c>
    </row>
    <row r="10" spans="1:14" x14ac:dyDescent="0.3">
      <c r="A10" t="s">
        <v>11</v>
      </c>
      <c r="B10" s="1">
        <v>200000</v>
      </c>
      <c r="C10" s="1">
        <v>88000</v>
      </c>
      <c r="D10" s="1">
        <f t="shared" ref="D10:D17" si="5">B10-C10</f>
        <v>112000</v>
      </c>
      <c r="F10" t="s">
        <v>21</v>
      </c>
      <c r="G10" s="1">
        <v>280000</v>
      </c>
      <c r="H10" s="1">
        <v>570997</v>
      </c>
      <c r="I10" s="1">
        <f t="shared" ref="I10:I49" si="6">G10-H10</f>
        <v>-290997</v>
      </c>
      <c r="J10">
        <f>J9+1</f>
        <v>21</v>
      </c>
      <c r="K10" t="str">
        <f t="shared" ref="K10:K17" ca="1" si="7">OFFSET(F$8,$J10,0,1,1)</f>
        <v>Web Series</v>
      </c>
      <c r="L10" s="1">
        <f t="shared" ca="1" si="4"/>
        <v>115000</v>
      </c>
      <c r="M10" s="1">
        <f t="shared" ca="1" si="4"/>
        <v>1163</v>
      </c>
      <c r="N10" s="22">
        <f t="shared" ca="1" si="4"/>
        <v>113837</v>
      </c>
    </row>
    <row r="11" spans="1:14" x14ac:dyDescent="0.3">
      <c r="A11" t="s">
        <v>12</v>
      </c>
      <c r="B11" s="1">
        <v>899832</v>
      </c>
      <c r="C11" s="1">
        <v>594368</v>
      </c>
      <c r="D11" s="1">
        <f t="shared" si="5"/>
        <v>305464</v>
      </c>
      <c r="F11" t="s">
        <v>22</v>
      </c>
      <c r="G11" s="1">
        <v>125000</v>
      </c>
      <c r="H11" s="1">
        <v>249837</v>
      </c>
      <c r="I11" s="1">
        <f t="shared" si="6"/>
        <v>-124837</v>
      </c>
      <c r="J11">
        <f t="shared" ref="J11:J17" si="8">J10+1</f>
        <v>22</v>
      </c>
      <c r="K11" t="str">
        <f t="shared" ca="1" si="7"/>
        <v>Partner Campaigns</v>
      </c>
      <c r="L11" s="1">
        <f t="shared" ca="1" si="4"/>
        <v>160000</v>
      </c>
      <c r="M11" s="1">
        <f t="shared" ca="1" si="4"/>
        <v>21455</v>
      </c>
      <c r="N11" s="22">
        <f t="shared" ca="1" si="4"/>
        <v>138545</v>
      </c>
    </row>
    <row r="12" spans="1:14" x14ac:dyDescent="0.3">
      <c r="A12" t="s">
        <v>13</v>
      </c>
      <c r="B12" s="1">
        <v>1180000</v>
      </c>
      <c r="C12" s="1">
        <v>616834</v>
      </c>
      <c r="D12" s="1">
        <f t="shared" si="5"/>
        <v>563166</v>
      </c>
      <c r="F12" t="s">
        <v>23</v>
      </c>
      <c r="G12" s="1">
        <v>48000</v>
      </c>
      <c r="H12" s="1">
        <v>122723</v>
      </c>
      <c r="I12" s="1">
        <f t="shared" si="6"/>
        <v>-74723</v>
      </c>
      <c r="J12">
        <f t="shared" si="8"/>
        <v>23</v>
      </c>
      <c r="K12" t="str">
        <f t="shared" ca="1" si="7"/>
        <v>Events</v>
      </c>
      <c r="L12" s="1">
        <f t="shared" ca="1" si="4"/>
        <v>170000</v>
      </c>
      <c r="M12" s="1">
        <f t="shared" ca="1" si="4"/>
        <v>128595</v>
      </c>
      <c r="N12" s="22">
        <f t="shared" ca="1" si="4"/>
        <v>41405</v>
      </c>
    </row>
    <row r="13" spans="1:14" x14ac:dyDescent="0.3">
      <c r="A13" t="s">
        <v>14</v>
      </c>
      <c r="B13" s="1">
        <v>1019000</v>
      </c>
      <c r="C13" s="1">
        <v>326243</v>
      </c>
      <c r="D13" s="1">
        <f t="shared" si="5"/>
        <v>692757</v>
      </c>
      <c r="F13" t="s">
        <v>24</v>
      </c>
      <c r="G13" s="1">
        <v>40000</v>
      </c>
      <c r="H13" s="1">
        <v>91613</v>
      </c>
      <c r="I13" s="1">
        <f t="shared" si="6"/>
        <v>-51613</v>
      </c>
      <c r="J13">
        <f t="shared" si="8"/>
        <v>24</v>
      </c>
      <c r="K13" t="str">
        <f t="shared" ca="1" si="7"/>
        <v>Awareness/Branding</v>
      </c>
      <c r="L13" s="1">
        <f t="shared" ca="1" si="4"/>
        <v>180000</v>
      </c>
      <c r="M13" s="1">
        <f t="shared" ca="1" si="4"/>
        <v>30000</v>
      </c>
      <c r="N13" s="22">
        <f t="shared" ca="1" si="4"/>
        <v>150000</v>
      </c>
    </row>
    <row r="14" spans="1:14" x14ac:dyDescent="0.3">
      <c r="A14" t="s">
        <v>15</v>
      </c>
      <c r="B14" s="1">
        <v>1468445</v>
      </c>
      <c r="C14" s="1">
        <v>583814</v>
      </c>
      <c r="D14" s="1">
        <f t="shared" si="5"/>
        <v>884631</v>
      </c>
      <c r="F14" t="s">
        <v>25</v>
      </c>
      <c r="G14" s="1">
        <v>20000</v>
      </c>
      <c r="H14" s="1">
        <v>58000</v>
      </c>
      <c r="I14" s="1">
        <f t="shared" si="6"/>
        <v>-38000</v>
      </c>
      <c r="J14">
        <f t="shared" si="8"/>
        <v>25</v>
      </c>
      <c r="K14" t="str">
        <f t="shared" ca="1" si="7"/>
        <v>Segmentation Needs Analysis</v>
      </c>
      <c r="L14" s="1">
        <f t="shared" ca="1" si="4"/>
        <v>175000</v>
      </c>
      <c r="M14" s="1">
        <f t="shared" ca="1" si="4"/>
        <v>500</v>
      </c>
      <c r="N14" s="22">
        <f t="shared" ca="1" si="4"/>
        <v>174500</v>
      </c>
    </row>
    <row r="15" spans="1:14" x14ac:dyDescent="0.3">
      <c r="A15" t="s">
        <v>16</v>
      </c>
      <c r="B15" s="1">
        <v>2095781</v>
      </c>
      <c r="C15" s="1">
        <v>508709</v>
      </c>
      <c r="D15" s="1">
        <f t="shared" si="5"/>
        <v>1587072</v>
      </c>
      <c r="F15" t="s">
        <v>28</v>
      </c>
      <c r="G15" s="1">
        <v>9500</v>
      </c>
      <c r="H15" s="1">
        <v>9600</v>
      </c>
      <c r="I15" s="1">
        <f t="shared" si="6"/>
        <v>-100</v>
      </c>
      <c r="J15">
        <f t="shared" si="8"/>
        <v>26</v>
      </c>
      <c r="K15" t="str">
        <f t="shared" ca="1" si="7"/>
        <v>SaltWork PR Program</v>
      </c>
      <c r="L15" s="1">
        <f t="shared" ca="1" si="4"/>
        <v>177800</v>
      </c>
      <c r="M15" s="1">
        <f t="shared" ca="1" si="4"/>
        <v>2801</v>
      </c>
      <c r="N15" s="22">
        <f t="shared" ca="1" si="4"/>
        <v>174999</v>
      </c>
    </row>
    <row r="16" spans="1:14" x14ac:dyDescent="0.3">
      <c r="A16" t="s">
        <v>17</v>
      </c>
      <c r="B16" s="1">
        <v>2948550</v>
      </c>
      <c r="C16" s="1">
        <v>870000</v>
      </c>
      <c r="D16" s="1">
        <f t="shared" si="5"/>
        <v>2078550</v>
      </c>
      <c r="F16" t="s">
        <v>26</v>
      </c>
      <c r="G16" s="1">
        <v>35000</v>
      </c>
      <c r="H16" s="1">
        <v>35045</v>
      </c>
      <c r="I16" s="1">
        <f t="shared" si="6"/>
        <v>-45</v>
      </c>
      <c r="J16">
        <f t="shared" si="8"/>
        <v>27</v>
      </c>
      <c r="K16" t="str">
        <f t="shared" ca="1" si="7"/>
        <v>Corporate Social Media Commuications</v>
      </c>
      <c r="L16" s="1">
        <f t="shared" ca="1" si="4"/>
        <v>175000</v>
      </c>
      <c r="M16" s="1">
        <f t="shared" ca="1" si="4"/>
        <v>0</v>
      </c>
      <c r="N16" s="22">
        <f t="shared" ca="1" si="4"/>
        <v>175000</v>
      </c>
    </row>
    <row r="17" spans="1:14" x14ac:dyDescent="0.3">
      <c r="A17" t="s">
        <v>18</v>
      </c>
      <c r="B17" s="1">
        <v>2912392</v>
      </c>
      <c r="C17" s="1">
        <v>708250</v>
      </c>
      <c r="D17" s="1">
        <f t="shared" si="5"/>
        <v>2204142</v>
      </c>
      <c r="F17" t="s">
        <v>27</v>
      </c>
      <c r="G17" s="1">
        <v>0</v>
      </c>
      <c r="H17" s="1">
        <v>0</v>
      </c>
      <c r="I17" s="1">
        <f t="shared" si="6"/>
        <v>0</v>
      </c>
      <c r="J17">
        <f t="shared" si="8"/>
        <v>28</v>
      </c>
      <c r="K17" t="str">
        <f t="shared" ca="1" si="7"/>
        <v>Digital Development</v>
      </c>
      <c r="L17" s="1">
        <f t="shared" ca="1" si="4"/>
        <v>235000</v>
      </c>
      <c r="M17" s="1">
        <f t="shared" ca="1" si="4"/>
        <v>5625</v>
      </c>
      <c r="N17" s="22">
        <f t="shared" ca="1" si="4"/>
        <v>229375</v>
      </c>
    </row>
    <row r="18" spans="1:14" x14ac:dyDescent="0.3">
      <c r="A18" t="s">
        <v>3</v>
      </c>
      <c r="B18" s="2">
        <f>SUM(B9:B17)</f>
        <v>13199000</v>
      </c>
      <c r="C18" s="2">
        <f t="shared" ref="C18:D18" si="9">SUM(C9:C17)</f>
        <v>4923715</v>
      </c>
      <c r="D18" s="2">
        <f t="shared" si="9"/>
        <v>8275285</v>
      </c>
      <c r="F18" t="s">
        <v>29</v>
      </c>
      <c r="G18" s="1">
        <v>0</v>
      </c>
      <c r="H18" s="1">
        <v>0</v>
      </c>
      <c r="I18" s="1">
        <f t="shared" si="6"/>
        <v>0</v>
      </c>
    </row>
    <row r="19" spans="1:14" x14ac:dyDescent="0.3">
      <c r="F19" t="s">
        <v>30</v>
      </c>
      <c r="G19" s="1">
        <v>1000</v>
      </c>
      <c r="H19" s="1">
        <v>500</v>
      </c>
      <c r="I19" s="1">
        <f t="shared" si="6"/>
        <v>500</v>
      </c>
    </row>
    <row r="20" spans="1:14" x14ac:dyDescent="0.3">
      <c r="B20" s="2">
        <f>MAX(B9:B17)</f>
        <v>2948550</v>
      </c>
      <c r="C20" s="2">
        <f>MAX(C9:C17)</f>
        <v>870000</v>
      </c>
      <c r="F20" t="s">
        <v>31</v>
      </c>
      <c r="G20" s="1">
        <v>90000</v>
      </c>
      <c r="H20" s="1">
        <v>82334</v>
      </c>
      <c r="I20" s="1">
        <f t="shared" si="6"/>
        <v>7666</v>
      </c>
      <c r="K20" t="s">
        <v>70</v>
      </c>
    </row>
    <row r="21" spans="1:14" x14ac:dyDescent="0.3">
      <c r="B21">
        <f>CEILING(B20,100000)</f>
        <v>3000000</v>
      </c>
      <c r="C21">
        <f>CEILING(C20,100000)</f>
        <v>900000</v>
      </c>
      <c r="F21" t="s">
        <v>32</v>
      </c>
      <c r="G21" s="1">
        <v>72668</v>
      </c>
      <c r="H21" s="1">
        <v>54654</v>
      </c>
      <c r="I21" s="1">
        <f t="shared" si="6"/>
        <v>18014</v>
      </c>
      <c r="J21">
        <v>1</v>
      </c>
      <c r="K21" t="str">
        <f>INDEX($F$9:$F$49,MATCH(L21,$H$9:$H$49,0))</f>
        <v>MDF Spend SI's</v>
      </c>
      <c r="L21" s="1">
        <f>LARGE($H$9:$H$49,J21)</f>
        <v>570997</v>
      </c>
    </row>
    <row r="22" spans="1:14" x14ac:dyDescent="0.3">
      <c r="F22" t="s">
        <v>33</v>
      </c>
      <c r="G22" s="1">
        <v>180000</v>
      </c>
      <c r="H22" s="1">
        <v>157643</v>
      </c>
      <c r="I22" s="1">
        <f t="shared" si="6"/>
        <v>22357</v>
      </c>
      <c r="J22">
        <v>2</v>
      </c>
      <c r="K22" t="str">
        <f>INDEX($F$9:$F$49,MATCH(L22,$H$9:$H$49,0))</f>
        <v>Corporate Media Relataions</v>
      </c>
      <c r="L22" s="1">
        <f>LARGE($H$9:$H$49,J22)</f>
        <v>550000</v>
      </c>
    </row>
    <row r="23" spans="1:14" x14ac:dyDescent="0.3">
      <c r="F23" t="s">
        <v>34</v>
      </c>
      <c r="G23" s="1">
        <v>450000</v>
      </c>
      <c r="H23" s="1">
        <v>407345</v>
      </c>
      <c r="I23" s="1">
        <f t="shared" si="6"/>
        <v>42655</v>
      </c>
      <c r="J23">
        <v>3</v>
      </c>
      <c r="K23" t="str">
        <f>INDEX($F$9:$F$49,MATCH(L23,$H$9:$H$49,0))</f>
        <v>Lead Program</v>
      </c>
      <c r="L23" s="1">
        <f>LARGE($H$9:$H$49,J23)</f>
        <v>407345</v>
      </c>
    </row>
    <row r="24" spans="1:14" x14ac:dyDescent="0.3">
      <c r="F24" t="s">
        <v>35</v>
      </c>
      <c r="G24" s="1">
        <v>55000</v>
      </c>
      <c r="H24" s="1">
        <v>0</v>
      </c>
      <c r="I24" s="1">
        <f t="shared" si="6"/>
        <v>55000</v>
      </c>
      <c r="J24">
        <v>4</v>
      </c>
      <c r="K24" t="str">
        <f>INDEX($F$9:$F$49,MATCH(L24,$H$9:$H$49,0))</f>
        <v>Rejuice Website</v>
      </c>
      <c r="L24" s="1">
        <f>LARGE($H$9:$H$49,J24)</f>
        <v>349965</v>
      </c>
    </row>
    <row r="25" spans="1:14" x14ac:dyDescent="0.3">
      <c r="F25" t="s">
        <v>36</v>
      </c>
      <c r="G25" s="1">
        <v>104000</v>
      </c>
      <c r="H25" s="1">
        <v>14365</v>
      </c>
      <c r="I25" s="1">
        <f t="shared" si="6"/>
        <v>89635</v>
      </c>
      <c r="J25">
        <v>5</v>
      </c>
      <c r="K25" t="str">
        <f>INDEX($F$9:$F$49,MATCH(L25,$H$9:$H$49,0))</f>
        <v>Prospecting Program</v>
      </c>
      <c r="L25" s="1">
        <f>LARGE($H$9:$H$49,J25)</f>
        <v>342918</v>
      </c>
    </row>
    <row r="26" spans="1:14" x14ac:dyDescent="0.3">
      <c r="F26" t="s">
        <v>37</v>
      </c>
      <c r="G26" s="1">
        <v>445500</v>
      </c>
      <c r="H26" s="1">
        <v>349965</v>
      </c>
      <c r="I26" s="1">
        <f t="shared" si="6"/>
        <v>95535</v>
      </c>
    </row>
    <row r="27" spans="1:14" x14ac:dyDescent="0.3">
      <c r="F27" t="s">
        <v>38</v>
      </c>
      <c r="G27" s="1">
        <v>107000</v>
      </c>
      <c r="H27" s="1">
        <v>7217</v>
      </c>
      <c r="I27" s="1">
        <f t="shared" si="6"/>
        <v>99783</v>
      </c>
      <c r="K27" t="s">
        <v>71</v>
      </c>
    </row>
    <row r="28" spans="1:14" x14ac:dyDescent="0.3">
      <c r="F28" t="s">
        <v>39</v>
      </c>
      <c r="G28" s="1">
        <v>121445</v>
      </c>
      <c r="H28" s="1">
        <v>19257</v>
      </c>
      <c r="I28" s="1">
        <f t="shared" si="6"/>
        <v>102188</v>
      </c>
      <c r="J28">
        <v>5</v>
      </c>
      <c r="K28" s="1">
        <f>SMALL($H$9:$H$49,J28)</f>
        <v>500</v>
      </c>
      <c r="L28" t="str">
        <f>INDEX($F$9:$F$49,MATCH(K28,$H$9:$H$49,0))</f>
        <v>Analyst Relations</v>
      </c>
    </row>
    <row r="29" spans="1:14" x14ac:dyDescent="0.3">
      <c r="F29" t="s">
        <v>40</v>
      </c>
      <c r="G29" s="1">
        <v>115000</v>
      </c>
      <c r="H29" s="1">
        <v>1163</v>
      </c>
      <c r="I29" s="1">
        <f t="shared" si="6"/>
        <v>113837</v>
      </c>
      <c r="J29">
        <v>6</v>
      </c>
      <c r="K29" s="1">
        <f t="shared" ref="K29:K32" si="10">SMALL($H$9:$H$49,J29)</f>
        <v>500</v>
      </c>
      <c r="L29" t="str">
        <f t="shared" ref="L29:L32" si="11">INDEX($F$9:$F$49,MATCH(K29,$H$9:$H$49,0))</f>
        <v>Analyst Relations</v>
      </c>
    </row>
    <row r="30" spans="1:14" x14ac:dyDescent="0.3">
      <c r="F30" t="s">
        <v>41</v>
      </c>
      <c r="G30" s="1">
        <v>160000</v>
      </c>
      <c r="H30" s="1">
        <v>21455</v>
      </c>
      <c r="I30" s="1">
        <f t="shared" si="6"/>
        <v>138545</v>
      </c>
      <c r="J30">
        <v>7</v>
      </c>
      <c r="K30" s="1">
        <f t="shared" si="10"/>
        <v>1163</v>
      </c>
      <c r="L30" t="str">
        <f t="shared" si="11"/>
        <v>Web Series</v>
      </c>
    </row>
    <row r="31" spans="1:14" x14ac:dyDescent="0.3">
      <c r="F31" t="s">
        <v>42</v>
      </c>
      <c r="G31" s="1">
        <v>170000</v>
      </c>
      <c r="H31" s="1">
        <v>128595</v>
      </c>
      <c r="I31" s="1">
        <f t="shared" si="6"/>
        <v>41405</v>
      </c>
      <c r="J31">
        <v>8</v>
      </c>
      <c r="K31" s="1">
        <f t="shared" si="10"/>
        <v>1950</v>
      </c>
      <c r="L31" t="str">
        <f t="shared" si="11"/>
        <v>Media Digital GoWEst Partnership</v>
      </c>
    </row>
    <row r="32" spans="1:14" x14ac:dyDescent="0.3">
      <c r="F32" t="s">
        <v>43</v>
      </c>
      <c r="G32" s="1">
        <v>180000</v>
      </c>
      <c r="H32" s="1">
        <v>30000</v>
      </c>
      <c r="I32" s="1">
        <f t="shared" si="6"/>
        <v>150000</v>
      </c>
      <c r="J32">
        <v>9</v>
      </c>
      <c r="K32" s="1">
        <f t="shared" si="10"/>
        <v>2145</v>
      </c>
      <c r="L32" t="str">
        <f t="shared" si="11"/>
        <v>SEO Campaign</v>
      </c>
    </row>
    <row r="33" spans="6:9" x14ac:dyDescent="0.3">
      <c r="F33" t="s">
        <v>44</v>
      </c>
      <c r="G33" s="1">
        <v>175000</v>
      </c>
      <c r="H33" s="1">
        <v>500</v>
      </c>
      <c r="I33" s="1">
        <f t="shared" si="6"/>
        <v>174500</v>
      </c>
    </row>
    <row r="34" spans="6:9" x14ac:dyDescent="0.3">
      <c r="F34" t="s">
        <v>45</v>
      </c>
      <c r="G34" s="1">
        <v>177800</v>
      </c>
      <c r="H34" s="1">
        <v>2801</v>
      </c>
      <c r="I34" s="1">
        <f t="shared" si="6"/>
        <v>174999</v>
      </c>
    </row>
    <row r="35" spans="6:9" x14ac:dyDescent="0.3">
      <c r="F35" t="s">
        <v>46</v>
      </c>
      <c r="G35" s="1">
        <v>175000</v>
      </c>
      <c r="H35" s="1">
        <v>0</v>
      </c>
      <c r="I35" s="1">
        <f t="shared" si="6"/>
        <v>175000</v>
      </c>
    </row>
    <row r="36" spans="6:9" x14ac:dyDescent="0.3">
      <c r="F36" t="s">
        <v>47</v>
      </c>
      <c r="G36" s="1">
        <v>235000</v>
      </c>
      <c r="H36" s="1">
        <v>5625</v>
      </c>
      <c r="I36" s="1">
        <f t="shared" si="6"/>
        <v>229375</v>
      </c>
    </row>
    <row r="37" spans="6:9" x14ac:dyDescent="0.3">
      <c r="F37" t="s">
        <v>48</v>
      </c>
      <c r="G37" s="1">
        <v>367664</v>
      </c>
      <c r="H37" s="1">
        <v>122769</v>
      </c>
      <c r="I37" s="1">
        <f t="shared" si="6"/>
        <v>244895</v>
      </c>
    </row>
    <row r="38" spans="6:9" x14ac:dyDescent="0.3">
      <c r="F38" t="s">
        <v>49</v>
      </c>
      <c r="G38" s="1">
        <v>275000</v>
      </c>
      <c r="H38" s="1">
        <v>1950</v>
      </c>
      <c r="I38" s="1">
        <f t="shared" si="6"/>
        <v>273050</v>
      </c>
    </row>
    <row r="39" spans="6:9" x14ac:dyDescent="0.3">
      <c r="F39" t="s">
        <v>50</v>
      </c>
      <c r="G39" s="1">
        <v>355000</v>
      </c>
      <c r="H39" s="1">
        <v>57277</v>
      </c>
      <c r="I39" s="1">
        <f t="shared" si="6"/>
        <v>297723</v>
      </c>
    </row>
    <row r="40" spans="6:9" x14ac:dyDescent="0.3">
      <c r="F40" t="s">
        <v>51</v>
      </c>
      <c r="G40" s="1">
        <v>580000</v>
      </c>
      <c r="H40" s="1">
        <v>180733</v>
      </c>
      <c r="I40" s="1">
        <f t="shared" si="6"/>
        <v>399267</v>
      </c>
    </row>
    <row r="41" spans="6:9" x14ac:dyDescent="0.3">
      <c r="F41" t="s">
        <v>52</v>
      </c>
      <c r="G41" s="1">
        <v>503000</v>
      </c>
      <c r="H41" s="1">
        <v>9938</v>
      </c>
      <c r="I41" s="1">
        <f t="shared" si="6"/>
        <v>493062</v>
      </c>
    </row>
    <row r="42" spans="6:9" x14ac:dyDescent="0.3">
      <c r="F42" t="s">
        <v>53</v>
      </c>
      <c r="G42" s="1">
        <v>855000</v>
      </c>
      <c r="H42" s="1">
        <v>300000</v>
      </c>
      <c r="I42" s="1">
        <f t="shared" si="6"/>
        <v>555000</v>
      </c>
    </row>
    <row r="43" spans="6:9" x14ac:dyDescent="0.3">
      <c r="F43" t="s">
        <v>54</v>
      </c>
      <c r="G43" s="1">
        <v>850000</v>
      </c>
      <c r="H43" s="1">
        <v>283500</v>
      </c>
      <c r="I43" s="1">
        <f t="shared" si="6"/>
        <v>566500</v>
      </c>
    </row>
    <row r="44" spans="6:9" x14ac:dyDescent="0.3">
      <c r="F44" t="s">
        <v>55</v>
      </c>
      <c r="G44" s="1">
        <v>1149550</v>
      </c>
      <c r="H44" s="1">
        <v>550000</v>
      </c>
      <c r="I44" s="1">
        <f t="shared" si="6"/>
        <v>599550</v>
      </c>
    </row>
    <row r="45" spans="6:9" x14ac:dyDescent="0.3">
      <c r="F45" t="s">
        <v>56</v>
      </c>
      <c r="G45" s="1">
        <v>643481</v>
      </c>
      <c r="H45" s="1">
        <v>2145</v>
      </c>
      <c r="I45" s="1">
        <f t="shared" si="6"/>
        <v>641336</v>
      </c>
    </row>
    <row r="46" spans="6:9" x14ac:dyDescent="0.3">
      <c r="F46" t="s">
        <v>57</v>
      </c>
      <c r="G46" s="1">
        <v>860000</v>
      </c>
      <c r="H46" s="1">
        <v>218022</v>
      </c>
      <c r="I46" s="1">
        <f t="shared" si="6"/>
        <v>641978</v>
      </c>
    </row>
    <row r="47" spans="6:9" x14ac:dyDescent="0.3">
      <c r="F47" t="s">
        <v>58</v>
      </c>
      <c r="G47" s="1">
        <v>761000</v>
      </c>
      <c r="H47" s="1">
        <v>114921</v>
      </c>
      <c r="I47" s="1">
        <f t="shared" si="6"/>
        <v>646079</v>
      </c>
    </row>
    <row r="48" spans="6:9" x14ac:dyDescent="0.3">
      <c r="F48" t="s">
        <v>59</v>
      </c>
      <c r="G48" s="1">
        <v>769000</v>
      </c>
      <c r="H48" s="1">
        <v>20000</v>
      </c>
      <c r="I48" s="1">
        <f t="shared" si="6"/>
        <v>749000</v>
      </c>
    </row>
    <row r="49" spans="6:10" x14ac:dyDescent="0.3">
      <c r="F49" t="s">
        <v>60</v>
      </c>
      <c r="G49" s="1">
        <v>1557392</v>
      </c>
      <c r="H49" s="1">
        <v>298308</v>
      </c>
      <c r="I49" s="1">
        <f t="shared" si="6"/>
        <v>1259084</v>
      </c>
    </row>
    <row r="50" spans="6:10" x14ac:dyDescent="0.3">
      <c r="F50" t="s">
        <v>3</v>
      </c>
      <c r="G50" s="2">
        <f>SUM(G9:G49)</f>
        <v>13098000</v>
      </c>
      <c r="H50" s="2">
        <f t="shared" ref="H50:I50" si="12">SUM(H9:H49)</f>
        <v>4923715</v>
      </c>
      <c r="I50" s="2">
        <f t="shared" si="12"/>
        <v>8174285</v>
      </c>
      <c r="J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4E74-0CB7-41E8-B4CA-51AC24014520}">
  <dimension ref="E5:I44"/>
  <sheetViews>
    <sheetView showFormulas="1" topLeftCell="E7" zoomScale="145" zoomScaleNormal="145" workbookViewId="0">
      <selection activeCell="J13" sqref="J13"/>
    </sheetView>
  </sheetViews>
  <sheetFormatPr defaultRowHeight="14.4" x14ac:dyDescent="0.3"/>
  <cols>
    <col min="9" max="9" width="16.88671875" bestFit="1" customWidth="1"/>
  </cols>
  <sheetData>
    <row r="5" spans="5:9" ht="34.799999999999997" x14ac:dyDescent="0.3">
      <c r="E5" s="48">
        <v>0.6875</v>
      </c>
    </row>
    <row r="6" spans="5:9" x14ac:dyDescent="0.3">
      <c r="E6" s="49" t="s">
        <v>73</v>
      </c>
    </row>
    <row r="7" spans="5:9" x14ac:dyDescent="0.3">
      <c r="E7" s="32"/>
    </row>
    <row r="8" spans="5:9" ht="16.8" x14ac:dyDescent="0.3">
      <c r="E8" s="50" t="s">
        <v>74</v>
      </c>
    </row>
    <row r="9" spans="5:9" x14ac:dyDescent="0.3">
      <c r="E9" s="32"/>
      <c r="H9" t="s">
        <v>93</v>
      </c>
      <c r="I9" t="s">
        <v>84</v>
      </c>
    </row>
    <row r="10" spans="5:9" x14ac:dyDescent="0.3">
      <c r="E10" s="32"/>
      <c r="H10" t="s">
        <v>92</v>
      </c>
      <c r="I10" s="51" t="s">
        <v>85</v>
      </c>
    </row>
    <row r="11" spans="5:9" ht="34.799999999999997" x14ac:dyDescent="0.3">
      <c r="E11" s="48">
        <v>0.69791666666666663</v>
      </c>
      <c r="I11" s="51" t="s">
        <v>86</v>
      </c>
    </row>
    <row r="12" spans="5:9" x14ac:dyDescent="0.3">
      <c r="E12" s="49" t="s">
        <v>75</v>
      </c>
      <c r="H12" t="s">
        <v>91</v>
      </c>
      <c r="I12" s="52">
        <v>923158988911</v>
      </c>
    </row>
    <row r="13" spans="5:9" x14ac:dyDescent="0.3">
      <c r="E13" s="32"/>
      <c r="H13" t="s">
        <v>90</v>
      </c>
      <c r="I13" s="51" t="s">
        <v>87</v>
      </c>
    </row>
    <row r="14" spans="5:9" ht="16.8" x14ac:dyDescent="0.3">
      <c r="E14" s="50" t="s">
        <v>76</v>
      </c>
      <c r="H14" t="s">
        <v>89</v>
      </c>
      <c r="I14" t="s">
        <v>88</v>
      </c>
    </row>
    <row r="15" spans="5:9" x14ac:dyDescent="0.3">
      <c r="E15" s="32"/>
    </row>
    <row r="16" spans="5:9" x14ac:dyDescent="0.3">
      <c r="E16" s="32"/>
    </row>
    <row r="17" spans="5:5" ht="34.799999999999997" x14ac:dyDescent="0.3">
      <c r="E17" s="48">
        <v>0.69791666666666663</v>
      </c>
    </row>
    <row r="18" spans="5:5" x14ac:dyDescent="0.3">
      <c r="E18" s="49" t="s">
        <v>77</v>
      </c>
    </row>
    <row r="19" spans="5:5" x14ac:dyDescent="0.3">
      <c r="E19" s="32"/>
    </row>
    <row r="20" spans="5:5" ht="16.8" x14ac:dyDescent="0.3">
      <c r="E20" s="50" t="s">
        <v>78</v>
      </c>
    </row>
    <row r="21" spans="5:5" x14ac:dyDescent="0.3">
      <c r="E21" s="32"/>
    </row>
    <row r="22" spans="5:5" x14ac:dyDescent="0.3">
      <c r="E22" s="32"/>
    </row>
    <row r="23" spans="5:5" ht="34.799999999999997" x14ac:dyDescent="0.3">
      <c r="E23" s="48">
        <v>0.69791666666666663</v>
      </c>
    </row>
    <row r="24" spans="5:5" x14ac:dyDescent="0.3">
      <c r="E24" s="49" t="s">
        <v>79</v>
      </c>
    </row>
    <row r="25" spans="5:5" x14ac:dyDescent="0.3">
      <c r="E25" s="32"/>
    </row>
    <row r="26" spans="5:5" ht="16.8" x14ac:dyDescent="0.3">
      <c r="E26" s="50" t="s">
        <v>80</v>
      </c>
    </row>
    <row r="27" spans="5:5" x14ac:dyDescent="0.3">
      <c r="E27" s="32"/>
    </row>
    <row r="28" spans="5:5" x14ac:dyDescent="0.3">
      <c r="E28" s="32"/>
    </row>
    <row r="29" spans="5:5" ht="34.799999999999997" x14ac:dyDescent="0.3">
      <c r="E29" s="48">
        <v>0.69861111111111107</v>
      </c>
    </row>
    <row r="30" spans="5:5" x14ac:dyDescent="0.3">
      <c r="E30" s="49" t="s">
        <v>75</v>
      </c>
    </row>
    <row r="31" spans="5:5" x14ac:dyDescent="0.3">
      <c r="E31" s="32"/>
    </row>
    <row r="32" spans="5:5" ht="16.8" x14ac:dyDescent="0.3">
      <c r="E32" s="50" t="s">
        <v>76</v>
      </c>
    </row>
    <row r="33" spans="5:5" x14ac:dyDescent="0.3">
      <c r="E33" s="32"/>
    </row>
    <row r="34" spans="5:5" x14ac:dyDescent="0.3">
      <c r="E34" s="32"/>
    </row>
    <row r="35" spans="5:5" ht="34.799999999999997" x14ac:dyDescent="0.3">
      <c r="E35" s="48">
        <v>0.69930555555555562</v>
      </c>
    </row>
    <row r="36" spans="5:5" x14ac:dyDescent="0.3">
      <c r="E36" s="49" t="s">
        <v>81</v>
      </c>
    </row>
    <row r="37" spans="5:5" x14ac:dyDescent="0.3">
      <c r="E37" s="32"/>
    </row>
    <row r="38" spans="5:5" ht="16.8" x14ac:dyDescent="0.3">
      <c r="E38" s="50" t="s">
        <v>82</v>
      </c>
    </row>
    <row r="39" spans="5:5" x14ac:dyDescent="0.3">
      <c r="E39" s="32"/>
    </row>
    <row r="40" spans="5:5" x14ac:dyDescent="0.3">
      <c r="E40" s="32"/>
    </row>
    <row r="41" spans="5:5" ht="34.799999999999997" x14ac:dyDescent="0.3">
      <c r="E41" s="48">
        <v>0.70000000000000007</v>
      </c>
    </row>
    <row r="42" spans="5:5" x14ac:dyDescent="0.3">
      <c r="E42" s="49" t="s">
        <v>81</v>
      </c>
    </row>
    <row r="43" spans="5:5" x14ac:dyDescent="0.3">
      <c r="E43" s="32"/>
    </row>
    <row r="44" spans="5:5" ht="16.8" x14ac:dyDescent="0.3">
      <c r="E44" s="50" t="s">
        <v>83</v>
      </c>
    </row>
  </sheetData>
  <hyperlinks>
    <hyperlink ref="E6" r:id="rId1" display="res://\\G2MResource_en.dll/%3cA HREF=%22%3conLeftClick%3eeCMD_SetChatTo 102%3c/onLeftClick%3e%3conRightClick%3eeCMD_DoAttendeeContextMenu 6684684%3c/onRightClick%3e%22%3e%3c/A%3e" xr:uid="{776A228E-D8E3-4CDF-8AB0-878880CFDB96}"/>
    <hyperlink ref="E12" r:id="rId2" display="res://\\G2MResource_en.dll/%3cA HREF=%22%3conLeftClick%3eeCMD_SetChatTo 104%3c/onLeftClick%3e%3conRightClick%3eeCMD_DoAttendeeContextMenu 6815756%3c/onRightClick%3e%22%3e%3c/A%3e" xr:uid="{DBA63E06-D012-4BFF-AB64-FC17360CACEE}"/>
    <hyperlink ref="E18" r:id="rId3" display="res://\\G2MResource_en.dll/%3cA HREF=%22%3conLeftClick%3eeCMD_SetChatTo 103%3c/onLeftClick%3e%3conRightClick%3eeCMD_DoAttendeeContextMenu 6750220%3c/onRightClick%3e%22%3e%3c/A%3e" xr:uid="{CEB5959C-3520-4084-BC29-2A6CDE1F8AD5}"/>
    <hyperlink ref="E24" r:id="rId4" display="res://\\G2MResource_en.dll/%3cA HREF=%22%3conLeftClick%3eeCMD_SetChatTo 105%3c/onLeftClick%3e%3conRightClick%3eeCMD_DoAttendeeContextMenu 6881292%3c/onRightClick%3e%22%3e%3c/A%3e" xr:uid="{AA226614-CBC0-4A08-B10E-E81E0CD4FAD3}"/>
    <hyperlink ref="E30" r:id="rId5" display="res://\\G2MResource_en.dll/%3cA HREF=%22%3conLeftClick%3eeCMD_SetChatTo 104%3c/onLeftClick%3e%3conRightClick%3eeCMD_DoAttendeeContextMenu 6815756%3c/onRightClick%3e%22%3e%3c/A%3e" xr:uid="{E1D3C1EF-7BE9-4FE7-848D-FE4DEB73DE07}"/>
    <hyperlink ref="E36" r:id="rId6" display="res://\\G2MResource_en.dll/%3cA HREF=%22%3conLeftClick%3eeCMD_SetChatTo 106%3c/onLeftClick%3e%3conRightClick%3eeCMD_DoAttendeeContextMenu 6946828%3c/onRightClick%3e%22%3e%3c/A%3e" xr:uid="{3E625C7E-19F5-4344-BBE2-078730E851CF}"/>
    <hyperlink ref="E42" r:id="rId7" display="res://\\G2MResource_en.dll/%3cA HREF=%22%3conLeftClick%3eeCMD_SetChatTo 106%3c/onLeftClick%3e%3conRightClick%3eeCMD_DoAttendeeContextMenu 6946828%3c/onRightClick%3e%22%3e%3c/A%3e" xr:uid="{95E46D7D-A1F8-437B-B612-43496BA07AF0}"/>
    <hyperlink ref="I10" r:id="rId8" xr:uid="{EA10BA6B-4274-49C3-9313-67CDE0F422C6}"/>
    <hyperlink ref="I11" r:id="rId9" xr:uid="{7EFA4223-3B07-4437-BD40-87FCBBF4EAE1}"/>
    <hyperlink ref="I13" r:id="rId10" xr:uid="{C55128DE-3ABF-49E4-B85B-6BCCC49E43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calculation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Raheel Rupani</cp:lastModifiedBy>
  <dcterms:created xsi:type="dcterms:W3CDTF">2012-11-15T11:49:19Z</dcterms:created>
  <dcterms:modified xsi:type="dcterms:W3CDTF">2023-05-24T07:04:10Z</dcterms:modified>
</cp:coreProperties>
</file>