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matrixsolutions1-my.sharepoint.com/personal/trainings_dmatrixsolutions_com/Documents/EXCEL FILES/Complete Dashboards/"/>
    </mc:Choice>
  </mc:AlternateContent>
  <xr:revisionPtr revIDLastSave="0" documentId="11_EA6A368FC7D0A9A3FA1114020940308FBEDEB6DD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alculation" sheetId="1" r:id="rId1"/>
    <sheet name="dashboar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25" i="1"/>
  <c r="G26" i="1"/>
  <c r="G27" i="1"/>
  <c r="G28" i="1"/>
  <c r="G29" i="1"/>
  <c r="F17" i="1"/>
  <c r="F18" i="1"/>
  <c r="F19" i="1"/>
  <c r="F20" i="1"/>
  <c r="F21" i="1"/>
  <c r="L78" i="1"/>
  <c r="L79" i="1"/>
  <c r="L80" i="1"/>
  <c r="L81" i="1"/>
  <c r="D63" i="1" l="1"/>
  <c r="D64" i="1"/>
  <c r="D65" i="1"/>
  <c r="D66" i="1"/>
  <c r="D67" i="1"/>
  <c r="D68" i="1"/>
  <c r="D69" i="1"/>
  <c r="D70" i="1"/>
  <c r="D71" i="1"/>
  <c r="D72" i="1"/>
  <c r="D62" i="1"/>
  <c r="C62" i="1" s="1"/>
  <c r="E47" i="1"/>
  <c r="E48" i="1"/>
  <c r="E49" i="1"/>
  <c r="E50" i="1"/>
  <c r="E46" i="1"/>
  <c r="F46" i="1" s="1"/>
  <c r="AE46" i="3" s="1"/>
  <c r="E29" i="3"/>
  <c r="H29" i="3"/>
  <c r="K29" i="3"/>
  <c r="N29" i="3"/>
  <c r="Q29" i="3"/>
  <c r="E31" i="3"/>
  <c r="H31" i="3"/>
  <c r="K31" i="3"/>
  <c r="N31" i="3"/>
  <c r="Q31" i="3"/>
  <c r="E33" i="3"/>
  <c r="H33" i="3"/>
  <c r="K33" i="3"/>
  <c r="N33" i="3"/>
  <c r="Q33" i="3"/>
  <c r="E35" i="3"/>
  <c r="H35" i="3"/>
  <c r="K35" i="3"/>
  <c r="N35" i="3"/>
  <c r="Q35" i="3"/>
  <c r="E37" i="3"/>
  <c r="H37" i="3"/>
  <c r="K37" i="3"/>
  <c r="N37" i="3"/>
  <c r="Q37" i="3"/>
  <c r="C58" i="1"/>
  <c r="C63" i="1" l="1"/>
  <c r="C64" i="1" s="1"/>
  <c r="G46" i="1"/>
  <c r="N12" i="3"/>
  <c r="B16" i="3"/>
  <c r="B14" i="3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AF22" i="3"/>
  <c r="AF23" i="3"/>
  <c r="AF24" i="3"/>
  <c r="AF21" i="3"/>
  <c r="V22" i="3"/>
  <c r="V23" i="3"/>
  <c r="V24" i="3"/>
  <c r="V21" i="3"/>
  <c r="Q21" i="3"/>
  <c r="Q22" i="3"/>
  <c r="Q23" i="3"/>
  <c r="Q24" i="3"/>
  <c r="Q20" i="3"/>
  <c r="L21" i="3"/>
  <c r="L22" i="3"/>
  <c r="L23" i="3"/>
  <c r="L24" i="3"/>
  <c r="L20" i="3"/>
  <c r="G21" i="3"/>
  <c r="G22" i="3"/>
  <c r="G23" i="3"/>
  <c r="G24" i="3"/>
  <c r="G20" i="3"/>
  <c r="C65" i="1" l="1"/>
  <c r="F47" i="1"/>
  <c r="AJ12" i="3"/>
  <c r="AJ15" i="3" s="1"/>
  <c r="N16" i="3"/>
  <c r="Y16" i="3" s="1"/>
  <c r="Y12" i="3"/>
  <c r="N14" i="3"/>
  <c r="Y14" i="3" s="1"/>
  <c r="B39" i="1"/>
  <c r="B40" i="1"/>
  <c r="B41" i="1"/>
  <c r="B42" i="1"/>
  <c r="B43" i="1"/>
  <c r="C34" i="1"/>
  <c r="C35" i="1"/>
  <c r="C36" i="1"/>
  <c r="C33" i="1"/>
  <c r="B24" i="1"/>
  <c r="B25" i="1"/>
  <c r="B26" i="1"/>
  <c r="B27" i="1"/>
  <c r="B28" i="1"/>
  <c r="B22" i="1"/>
  <c r="B13" i="1"/>
  <c r="B4" i="1"/>
  <c r="B5" i="1" s="1"/>
  <c r="G5" i="1"/>
  <c r="H5" i="1"/>
  <c r="H4" i="1"/>
  <c r="G4" i="1"/>
  <c r="N81" i="1" l="1"/>
  <c r="M81" i="1" s="1"/>
  <c r="Z24" i="3" s="1"/>
  <c r="Q78" i="1"/>
  <c r="AI21" i="3" s="1"/>
  <c r="R78" i="1"/>
  <c r="AM21" i="3" s="1"/>
  <c r="Q80" i="1"/>
  <c r="AI23" i="3" s="1"/>
  <c r="R80" i="1"/>
  <c r="AM23" i="3" s="1"/>
  <c r="U79" i="1"/>
  <c r="AS22" i="3" s="1"/>
  <c r="N80" i="1"/>
  <c r="M80" i="1" s="1"/>
  <c r="Z23" i="3" s="1"/>
  <c r="N78" i="1"/>
  <c r="M78" i="1" s="1"/>
  <c r="Z21" i="3" s="1"/>
  <c r="R81" i="1"/>
  <c r="AM24" i="3" s="1"/>
  <c r="Q81" i="1"/>
  <c r="AI24" i="3" s="1"/>
  <c r="Q79" i="1"/>
  <c r="AI22" i="3" s="1"/>
  <c r="R79" i="1"/>
  <c r="AM22" i="3" s="1"/>
  <c r="U80" i="1"/>
  <c r="AS23" i="3" s="1"/>
  <c r="U78" i="1"/>
  <c r="AS21" i="3" s="1"/>
  <c r="N79" i="1"/>
  <c r="M79" i="1" s="1"/>
  <c r="Z22" i="3" s="1"/>
  <c r="U81" i="1"/>
  <c r="AS24" i="3" s="1"/>
  <c r="U77" i="1"/>
  <c r="AS20" i="3" s="1"/>
  <c r="C66" i="1"/>
  <c r="F48" i="1"/>
  <c r="AE49" i="3"/>
  <c r="G47" i="1"/>
  <c r="C4" i="1"/>
  <c r="C5" i="1" s="1"/>
  <c r="C67" i="1" l="1"/>
  <c r="C68" i="1" s="1"/>
  <c r="C69" i="1" s="1"/>
  <c r="C70" i="1" s="1"/>
  <c r="C71" i="1" s="1"/>
  <c r="C72" i="1" s="1"/>
  <c r="F50" i="1"/>
  <c r="F49" i="1"/>
  <c r="AE52" i="3"/>
  <c r="G48" i="1"/>
  <c r="D4" i="1"/>
  <c r="E4" i="1" s="1"/>
  <c r="F4" i="1" s="1"/>
  <c r="E67" i="1" l="1"/>
  <c r="E68" i="1"/>
  <c r="E69" i="1"/>
  <c r="E63" i="1"/>
  <c r="E71" i="1"/>
  <c r="E62" i="1"/>
  <c r="E70" i="1"/>
  <c r="E65" i="1"/>
  <c r="E72" i="1"/>
  <c r="E66" i="1"/>
  <c r="E64" i="1"/>
  <c r="E61" i="1"/>
  <c r="AE58" i="3"/>
  <c r="G50" i="1"/>
  <c r="AE55" i="3"/>
  <c r="G49" i="1"/>
  <c r="D5" i="1"/>
  <c r="E5" i="1" s="1"/>
  <c r="F5" i="1" s="1"/>
</calcChain>
</file>

<file path=xl/sharedStrings.xml><?xml version="1.0" encoding="utf-8"?>
<sst xmlns="http://schemas.openxmlformats.org/spreadsheetml/2006/main" count="182" uniqueCount="147">
  <si>
    <t>Total Time</t>
  </si>
  <si>
    <t>Hrs</t>
  </si>
  <si>
    <t>Min</t>
  </si>
  <si>
    <t>Seconds</t>
  </si>
  <si>
    <t>Billable Time</t>
  </si>
  <si>
    <t>Period</t>
  </si>
  <si>
    <t>Start Date</t>
  </si>
  <si>
    <t>End Date</t>
  </si>
  <si>
    <t>total Hours</t>
  </si>
  <si>
    <t>Days</t>
  </si>
  <si>
    <t>Amyn Essa</t>
  </si>
  <si>
    <t>Raheel Rupani</t>
  </si>
  <si>
    <t>Nooruddin Surani</t>
  </si>
  <si>
    <t>Jahangir Sachwani</t>
  </si>
  <si>
    <t>Amin Safri</t>
  </si>
  <si>
    <t>Marketing</t>
  </si>
  <si>
    <t>Alliance Team</t>
  </si>
  <si>
    <t>Enginnering</t>
  </si>
  <si>
    <t>Research and Development</t>
  </si>
  <si>
    <t>Quality</t>
  </si>
  <si>
    <t>PMO</t>
  </si>
  <si>
    <t>Others</t>
  </si>
  <si>
    <t>Project Metrics</t>
  </si>
  <si>
    <t>Estimates</t>
  </si>
  <si>
    <t>Cost Estimates</t>
  </si>
  <si>
    <t>Revenue Estimates</t>
  </si>
  <si>
    <t>Taxes</t>
  </si>
  <si>
    <t>Percent Budget Spent</t>
  </si>
  <si>
    <t>Default Markup</t>
  </si>
  <si>
    <t>Actual Cost</t>
  </si>
  <si>
    <t>Earned Revenue</t>
  </si>
  <si>
    <t>Cost Plus Revenue</t>
  </si>
  <si>
    <t>Percent Time Elapsed</t>
  </si>
  <si>
    <t>Percent Complete</t>
  </si>
  <si>
    <t>Actual</t>
  </si>
  <si>
    <t>Top Risk</t>
  </si>
  <si>
    <t>Top Open Risk</t>
  </si>
  <si>
    <t>Sample Risk 1</t>
  </si>
  <si>
    <t>Sample Risk 2</t>
  </si>
  <si>
    <t>Sample Risk 3</t>
  </si>
  <si>
    <t>Sample Riks 4</t>
  </si>
  <si>
    <t>Sample Risk 5</t>
  </si>
  <si>
    <t>Risk 1</t>
  </si>
  <si>
    <t>Risk 2</t>
  </si>
  <si>
    <t>Risk 3</t>
  </si>
  <si>
    <t>Risk 4</t>
  </si>
  <si>
    <t>Risk 5</t>
  </si>
  <si>
    <t>Top Critical Tasks</t>
  </si>
  <si>
    <t>Critical Task 1</t>
  </si>
  <si>
    <t>Critical Task 2</t>
  </si>
  <si>
    <t>Critical Task 3</t>
  </si>
  <si>
    <t>Critical Task 4</t>
  </si>
  <si>
    <t>Critical Task 5</t>
  </si>
  <si>
    <t xml:space="preserve">Task </t>
  </si>
  <si>
    <t>Days Left</t>
  </si>
  <si>
    <t>% Complete</t>
  </si>
  <si>
    <t>Overallocated Resources</t>
  </si>
  <si>
    <t>%</t>
  </si>
  <si>
    <t>Resource</t>
  </si>
  <si>
    <t xml:space="preserve">% </t>
  </si>
  <si>
    <t>Raheel</t>
  </si>
  <si>
    <t>Jahangir</t>
  </si>
  <si>
    <t>Nooruddin</t>
  </si>
  <si>
    <t>Amyn</t>
  </si>
  <si>
    <t>Completed</t>
  </si>
  <si>
    <t>Total Work</t>
  </si>
  <si>
    <t>Earned Value</t>
  </si>
  <si>
    <t>Phase 1</t>
  </si>
  <si>
    <t>Phase 2</t>
  </si>
  <si>
    <t>Phase 3</t>
  </si>
  <si>
    <t>Phase 4</t>
  </si>
  <si>
    <t>Phase 5</t>
  </si>
  <si>
    <t>Remaining Work</t>
  </si>
  <si>
    <t>Actuals</t>
  </si>
  <si>
    <t>Top Overallocated Resources</t>
  </si>
  <si>
    <t>58 % Completed</t>
  </si>
  <si>
    <t>% Budgest Spent</t>
  </si>
  <si>
    <t>Defualt Markup</t>
  </si>
  <si>
    <t>Task</t>
  </si>
  <si>
    <t>Name</t>
  </si>
  <si>
    <t xml:space="preserve">Hrs </t>
  </si>
  <si>
    <t>Planned</t>
  </si>
  <si>
    <t>Slipage</t>
  </si>
  <si>
    <t>Resource utilization</t>
  </si>
  <si>
    <t>RR</t>
  </si>
  <si>
    <t>NS</t>
  </si>
  <si>
    <t>KW</t>
  </si>
  <si>
    <t>JS</t>
  </si>
  <si>
    <t>HA</t>
  </si>
  <si>
    <t>UB</t>
  </si>
  <si>
    <t>Actual Work</t>
  </si>
  <si>
    <t>Impact</t>
  </si>
  <si>
    <t>Rare</t>
  </si>
  <si>
    <t>Unlikey</t>
  </si>
  <si>
    <t>Possible</t>
  </si>
  <si>
    <t>Likely</t>
  </si>
  <si>
    <t>Almost</t>
  </si>
  <si>
    <t>Catastropic</t>
  </si>
  <si>
    <t>Major</t>
  </si>
  <si>
    <t>Moderate</t>
  </si>
  <si>
    <t>Minor</t>
  </si>
  <si>
    <t>Insignificant</t>
  </si>
  <si>
    <t>20 - 40%</t>
  </si>
  <si>
    <t>0 - 20 %</t>
  </si>
  <si>
    <t>40 - 60%</t>
  </si>
  <si>
    <t>60 - 80%</t>
  </si>
  <si>
    <t>&gt; 80%</t>
  </si>
  <si>
    <t>Progress</t>
  </si>
  <si>
    <t>Task Group</t>
  </si>
  <si>
    <t>User Requirement Analysis</t>
  </si>
  <si>
    <t>Solution Design</t>
  </si>
  <si>
    <t>Solution Development</t>
  </si>
  <si>
    <t>Solution Testing</t>
  </si>
  <si>
    <t>Scanning of Document</t>
  </si>
  <si>
    <t>Target</t>
  </si>
  <si>
    <t>Risk Matrix</t>
  </si>
  <si>
    <t>Not Started</t>
  </si>
  <si>
    <t>In progress</t>
  </si>
  <si>
    <t>Tasks</t>
  </si>
  <si>
    <t xml:space="preserve"> + User Requirement Analysis</t>
  </si>
  <si>
    <t xml:space="preserve"> + Solution Design</t>
  </si>
  <si>
    <t xml:space="preserve"> + Solution Development</t>
  </si>
  <si>
    <t xml:space="preserve"> + Solution Testing</t>
  </si>
  <si>
    <t xml:space="preserve"> + Scanning of Document</t>
  </si>
  <si>
    <t>Summary Wise Progress as today</t>
  </si>
  <si>
    <t>Jan</t>
  </si>
  <si>
    <t>Feb</t>
  </si>
  <si>
    <t>Mar</t>
  </si>
  <si>
    <t>Apr</t>
  </si>
  <si>
    <t>May</t>
  </si>
  <si>
    <t>Jul</t>
  </si>
  <si>
    <t>Jun</t>
  </si>
  <si>
    <t>Aug</t>
  </si>
  <si>
    <t>Sep</t>
  </si>
  <si>
    <t>Oct</t>
  </si>
  <si>
    <t>Nov</t>
  </si>
  <si>
    <t>Dec</t>
  </si>
  <si>
    <t>Cost</t>
  </si>
  <si>
    <t>Average Line</t>
  </si>
  <si>
    <t>Cost 1</t>
  </si>
  <si>
    <t>Cost 2</t>
  </si>
  <si>
    <t>Cost 3</t>
  </si>
  <si>
    <t>Cost 4</t>
  </si>
  <si>
    <t>Cost 5</t>
  </si>
  <si>
    <t>Top Cost</t>
  </si>
  <si>
    <t>Monthly Hours Work</t>
  </si>
  <si>
    <t>PROJECT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</si>
</sst>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\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u/>
      <sz val="40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u/>
      <sz val="2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71">
    <border>
      <left/>
      <right/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 style="medium">
        <color theme="0"/>
      </right>
      <top/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 style="medium">
        <color theme="0"/>
      </left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 style="medium">
        <color theme="0"/>
      </right>
      <top style="thin">
        <color theme="0"/>
      </top>
      <bottom style="medium">
        <color theme="0"/>
      </bottom>
      <diagonal/>
    </border>
    <border>
      <left/>
      <right style="thick">
        <color rgb="FFFF0000"/>
      </right>
      <top style="medium">
        <color theme="0"/>
      </top>
      <bottom/>
      <diagonal/>
    </border>
    <border>
      <left/>
      <right style="thick">
        <color rgb="FFFF0000"/>
      </right>
      <top/>
      <bottom style="medium">
        <color theme="0"/>
      </bottom>
      <diagonal/>
    </border>
    <border>
      <left/>
      <right style="medium">
        <color theme="0"/>
      </right>
      <top style="thin">
        <color indexed="64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theme="0"/>
      </right>
      <top/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theme="0" tint="-0.249977111117893"/>
      </bottom>
      <diagonal/>
    </border>
    <border>
      <left style="medium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thin">
        <color theme="0" tint="-0.249977111117893"/>
      </top>
      <bottom style="thin">
        <color theme="0"/>
      </bottom>
      <diagonal/>
    </border>
    <border>
      <left style="medium">
        <color theme="0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medium">
        <color theme="0"/>
      </right>
      <top/>
      <bottom style="thin">
        <color theme="0" tint="-0.249977111117893"/>
      </bottom>
      <diagonal/>
    </border>
    <border>
      <left style="medium">
        <color theme="0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0"/>
      </right>
      <top style="thin">
        <color theme="0" tint="-0.249977111117893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3">
    <xf numFmtId="0" fontId="0" fillId="0" borderId="0" xfId="0"/>
    <xf numFmtId="15" fontId="0" fillId="0" borderId="0" xfId="0" applyNumberFormat="1"/>
    <xf numFmtId="1" fontId="0" fillId="0" borderId="0" xfId="0" applyNumberFormat="1"/>
    <xf numFmtId="9" fontId="0" fillId="0" borderId="0" xfId="0" applyNumberFormat="1"/>
    <xf numFmtId="9" fontId="0" fillId="0" borderId="0" xfId="3" applyFont="1" applyFill="1"/>
    <xf numFmtId="0" fontId="0" fillId="2" borderId="0" xfId="0" applyFill="1"/>
    <xf numFmtId="0" fontId="0" fillId="2" borderId="7" xfId="0" applyFill="1" applyBorder="1"/>
    <xf numFmtId="0" fontId="0" fillId="0" borderId="4" xfId="0" applyBorder="1"/>
    <xf numFmtId="0" fontId="4" fillId="2" borderId="0" xfId="0" applyFont="1" applyFill="1"/>
    <xf numFmtId="10" fontId="0" fillId="2" borderId="0" xfId="0" applyNumberFormat="1" applyFill="1"/>
    <xf numFmtId="0" fontId="2" fillId="2" borderId="0" xfId="0" applyFont="1" applyFill="1"/>
    <xf numFmtId="0" fontId="5" fillId="2" borderId="4" xfId="0" applyFont="1" applyFill="1" applyBorder="1"/>
    <xf numFmtId="10" fontId="0" fillId="0" borderId="0" xfId="3" applyNumberFormat="1" applyFont="1" applyFill="1"/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0" borderId="0" xfId="0" applyFont="1"/>
    <xf numFmtId="10" fontId="0" fillId="2" borderId="7" xfId="0" applyNumberFormat="1" applyFill="1" applyBorder="1"/>
    <xf numFmtId="0" fontId="4" fillId="2" borderId="7" xfId="0" applyFont="1" applyFill="1" applyBorder="1"/>
    <xf numFmtId="0" fontId="7" fillId="2" borderId="4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9" fillId="2" borderId="4" xfId="0" applyFont="1" applyFill="1" applyBorder="1"/>
    <xf numFmtId="0" fontId="10" fillId="2" borderId="4" xfId="0" applyFont="1" applyFill="1" applyBorder="1"/>
    <xf numFmtId="0" fontId="10" fillId="2" borderId="6" xfId="0" applyFont="1" applyFill="1" applyBorder="1"/>
    <xf numFmtId="43" fontId="10" fillId="2" borderId="5" xfId="1" applyFont="1" applyFill="1" applyBorder="1"/>
    <xf numFmtId="10" fontId="10" fillId="2" borderId="5" xfId="3" applyNumberFormat="1" applyFont="1" applyFill="1" applyBorder="1"/>
    <xf numFmtId="10" fontId="10" fillId="2" borderId="8" xfId="3" applyNumberFormat="1" applyFont="1" applyFill="1" applyBorder="1"/>
    <xf numFmtId="0" fontId="10" fillId="2" borderId="0" xfId="0" applyFont="1" applyFill="1" applyAlignment="1">
      <alignment horizontal="center"/>
    </xf>
    <xf numFmtId="0" fontId="10" fillId="2" borderId="7" xfId="0" applyFont="1" applyFill="1" applyBorder="1" applyAlignment="1">
      <alignment horizontal="center"/>
    </xf>
    <xf numFmtId="9" fontId="10" fillId="2" borderId="5" xfId="0" applyNumberFormat="1" applyFont="1" applyFill="1" applyBorder="1"/>
    <xf numFmtId="9" fontId="10" fillId="2" borderId="8" xfId="0" applyNumberFormat="1" applyFont="1" applyFill="1" applyBorder="1"/>
    <xf numFmtId="0" fontId="4" fillId="2" borderId="5" xfId="0" applyFont="1" applyFill="1" applyBorder="1" applyAlignment="1">
      <alignment horizontal="center"/>
    </xf>
    <xf numFmtId="164" fontId="4" fillId="2" borderId="5" xfId="1" applyNumberFormat="1" applyFont="1" applyFill="1" applyBorder="1"/>
    <xf numFmtId="164" fontId="5" fillId="2" borderId="0" xfId="1" applyNumberFormat="1" applyFont="1" applyFill="1" applyBorder="1"/>
    <xf numFmtId="164" fontId="10" fillId="2" borderId="5" xfId="1" applyNumberFormat="1" applyFont="1" applyFill="1" applyBorder="1"/>
    <xf numFmtId="164" fontId="10" fillId="2" borderId="8" xfId="1" applyNumberFormat="1" applyFont="1" applyFill="1" applyBorder="1"/>
    <xf numFmtId="164" fontId="5" fillId="2" borderId="7" xfId="1" applyNumberFormat="1" applyFont="1" applyFill="1" applyBorder="1"/>
    <xf numFmtId="0" fontId="10" fillId="2" borderId="4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left" indent="1"/>
    </xf>
    <xf numFmtId="0" fontId="10" fillId="2" borderId="6" xfId="0" applyFont="1" applyFill="1" applyBorder="1" applyAlignment="1">
      <alignment horizontal="left" indent="1"/>
    </xf>
    <xf numFmtId="0" fontId="0" fillId="0" borderId="19" xfId="0" applyBorder="1"/>
    <xf numFmtId="0" fontId="2" fillId="0" borderId="0" xfId="0" applyFont="1" applyAlignment="1">
      <alignment vertical="center"/>
    </xf>
    <xf numFmtId="0" fontId="2" fillId="0" borderId="22" xfId="0" applyFont="1" applyBorder="1" applyAlignment="1">
      <alignment vertical="center"/>
    </xf>
    <xf numFmtId="9" fontId="2" fillId="0" borderId="0" xfId="0" applyNumberFormat="1" applyFont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18" xfId="0" applyFont="1" applyBorder="1" applyAlignment="1">
      <alignment vertical="center"/>
    </xf>
    <xf numFmtId="0" fontId="0" fillId="0" borderId="18" xfId="0" applyBorder="1"/>
    <xf numFmtId="0" fontId="0" fillId="0" borderId="20" xfId="0" applyBorder="1"/>
    <xf numFmtId="10" fontId="0" fillId="0" borderId="0" xfId="0" applyNumberFormat="1"/>
    <xf numFmtId="43" fontId="0" fillId="0" borderId="0" xfId="1" applyFont="1" applyFill="1"/>
    <xf numFmtId="43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14" fillId="4" borderId="0" xfId="0" applyFont="1" applyFill="1"/>
    <xf numFmtId="0" fontId="0" fillId="4" borderId="12" xfId="0" applyFill="1" applyBorder="1"/>
    <xf numFmtId="0" fontId="0" fillId="4" borderId="15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4" xfId="0" applyFill="1" applyBorder="1"/>
    <xf numFmtId="0" fontId="0" fillId="4" borderId="9" xfId="0" applyFill="1" applyBorder="1"/>
    <xf numFmtId="0" fontId="0" fillId="4" borderId="13" xfId="0" applyFill="1" applyBorder="1"/>
    <xf numFmtId="0" fontId="14" fillId="5" borderId="23" xfId="0" applyFont="1" applyFill="1" applyBorder="1" applyAlignment="1">
      <alignment horizontal="centerContinuous"/>
    </xf>
    <xf numFmtId="0" fontId="2" fillId="0" borderId="21" xfId="0" applyFont="1" applyBorder="1" applyAlignment="1">
      <alignment horizontal="center" vertical="center"/>
    </xf>
    <xf numFmtId="0" fontId="0" fillId="0" borderId="27" xfId="0" applyBorder="1"/>
    <xf numFmtId="0" fontId="0" fillId="0" borderId="40" xfId="0" applyBorder="1"/>
    <xf numFmtId="0" fontId="0" fillId="0" borderId="28" xfId="0" applyBorder="1"/>
    <xf numFmtId="0" fontId="0" fillId="0" borderId="32" xfId="0" applyBorder="1"/>
    <xf numFmtId="0" fontId="0" fillId="0" borderId="41" xfId="0" applyBorder="1"/>
    <xf numFmtId="0" fontId="0" fillId="0" borderId="33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14" fillId="4" borderId="29" xfId="0" applyFont="1" applyFill="1" applyBorder="1"/>
    <xf numFmtId="0" fontId="14" fillId="4" borderId="30" xfId="0" applyFont="1" applyFill="1" applyBorder="1"/>
    <xf numFmtId="0" fontId="14" fillId="4" borderId="31" xfId="0" applyFont="1" applyFill="1" applyBorder="1"/>
    <xf numFmtId="0" fontId="14" fillId="4" borderId="32" xfId="0" applyFont="1" applyFill="1" applyBorder="1"/>
    <xf numFmtId="0" fontId="14" fillId="4" borderId="33" xfId="0" applyFont="1" applyFill="1" applyBorder="1"/>
    <xf numFmtId="0" fontId="0" fillId="4" borderId="29" xfId="0" applyFill="1" applyBorder="1"/>
    <xf numFmtId="0" fontId="0" fillId="4" borderId="30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33" xfId="0" applyFill="1" applyBorder="1"/>
    <xf numFmtId="0" fontId="2" fillId="0" borderId="29" xfId="0" applyFont="1" applyBorder="1" applyAlignment="1">
      <alignment vertical="center"/>
    </xf>
    <xf numFmtId="0" fontId="0" fillId="2" borderId="31" xfId="0" applyFill="1" applyBorder="1" applyAlignment="1">
      <alignment vertical="center"/>
    </xf>
    <xf numFmtId="0" fontId="0" fillId="2" borderId="32" xfId="0" applyFill="1" applyBorder="1" applyAlignment="1">
      <alignment vertical="center"/>
    </xf>
    <xf numFmtId="9" fontId="2" fillId="2" borderId="32" xfId="0" applyNumberFormat="1" applyFont="1" applyFill="1" applyBorder="1" applyAlignment="1">
      <alignment vertical="center"/>
    </xf>
    <xf numFmtId="0" fontId="0" fillId="2" borderId="32" xfId="0" applyFill="1" applyBorder="1"/>
    <xf numFmtId="0" fontId="0" fillId="2" borderId="52" xfId="0" applyFill="1" applyBorder="1"/>
    <xf numFmtId="0" fontId="0" fillId="2" borderId="33" xfId="0" applyFill="1" applyBorder="1"/>
    <xf numFmtId="0" fontId="2" fillId="5" borderId="0" xfId="0" applyFont="1" applyFill="1" applyAlignment="1">
      <alignment vertical="center"/>
    </xf>
    <xf numFmtId="0" fontId="0" fillId="6" borderId="29" xfId="0" applyFill="1" applyBorder="1"/>
    <xf numFmtId="0" fontId="6" fillId="2" borderId="29" xfId="0" applyFont="1" applyFill="1" applyBorder="1" applyAlignment="1">
      <alignment horizontal="left" indent="1"/>
    </xf>
    <xf numFmtId="10" fontId="10" fillId="2" borderId="0" xfId="3" applyNumberFormat="1" applyFont="1" applyFill="1" applyBorder="1" applyAlignment="1">
      <alignment horizontal="right"/>
    </xf>
    <xf numFmtId="10" fontId="10" fillId="2" borderId="5" xfId="3" applyNumberFormat="1" applyFont="1" applyFill="1" applyBorder="1" applyAlignment="1">
      <alignment horizontal="right"/>
    </xf>
    <xf numFmtId="10" fontId="10" fillId="2" borderId="7" xfId="3" applyNumberFormat="1" applyFont="1" applyFill="1" applyBorder="1" applyAlignment="1">
      <alignment horizontal="right"/>
    </xf>
    <xf numFmtId="10" fontId="10" fillId="2" borderId="8" xfId="3" applyNumberFormat="1" applyFont="1" applyFill="1" applyBorder="1" applyAlignment="1">
      <alignment horizontal="right"/>
    </xf>
    <xf numFmtId="43" fontId="10" fillId="2" borderId="0" xfId="1" applyFont="1" applyFill="1" applyBorder="1" applyAlignment="1">
      <alignment horizontal="center"/>
    </xf>
    <xf numFmtId="43" fontId="10" fillId="2" borderId="5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8" fillId="5" borderId="22" xfId="0" applyFont="1" applyFill="1" applyBorder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5" fillId="5" borderId="48" xfId="0" applyFont="1" applyFill="1" applyBorder="1" applyAlignment="1">
      <alignment horizontal="center"/>
    </xf>
    <xf numFmtId="0" fontId="15" fillId="5" borderId="49" xfId="0" applyFont="1" applyFill="1" applyBorder="1" applyAlignment="1">
      <alignment horizontal="center"/>
    </xf>
    <xf numFmtId="0" fontId="15" fillId="5" borderId="50" xfId="0" applyFont="1" applyFill="1" applyBorder="1" applyAlignment="1">
      <alignment horizontal="center"/>
    </xf>
    <xf numFmtId="0" fontId="15" fillId="5" borderId="48" xfId="0" applyFont="1" applyFill="1" applyBorder="1" applyAlignment="1">
      <alignment horizontal="center" vertical="center"/>
    </xf>
    <xf numFmtId="0" fontId="15" fillId="5" borderId="49" xfId="0" applyFont="1" applyFill="1" applyBorder="1" applyAlignment="1">
      <alignment horizontal="center" vertical="center"/>
    </xf>
    <xf numFmtId="0" fontId="15" fillId="5" borderId="50" xfId="0" applyFont="1" applyFill="1" applyBorder="1" applyAlignment="1">
      <alignment horizontal="center" vertical="center"/>
    </xf>
    <xf numFmtId="9" fontId="20" fillId="0" borderId="38" xfId="0" applyNumberFormat="1" applyFont="1" applyBorder="1" applyAlignment="1">
      <alignment horizontal="center"/>
    </xf>
    <xf numFmtId="9" fontId="20" fillId="0" borderId="39" xfId="0" applyNumberFormat="1" applyFont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6" borderId="27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0" xfId="0" applyBorder="1" applyAlignment="1">
      <alignment horizontal="center"/>
    </xf>
    <xf numFmtId="0" fontId="13" fillId="5" borderId="26" xfId="0" applyFont="1" applyFill="1" applyBorder="1" applyAlignment="1">
      <alignment horizontal="center"/>
    </xf>
    <xf numFmtId="0" fontId="13" fillId="5" borderId="27" xfId="0" applyFont="1" applyFill="1" applyBorder="1" applyAlignment="1">
      <alignment horizontal="center"/>
    </xf>
    <xf numFmtId="0" fontId="13" fillId="5" borderId="28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30" xfId="0" applyFont="1" applyBorder="1" applyAlignment="1">
      <alignment horizontal="center"/>
    </xf>
    <xf numFmtId="0" fontId="21" fillId="0" borderId="32" xfId="0" applyFont="1" applyBorder="1" applyAlignment="1">
      <alignment horizontal="center"/>
    </xf>
    <xf numFmtId="0" fontId="21" fillId="0" borderId="33" xfId="0" applyFont="1" applyBorder="1" applyAlignment="1">
      <alignment horizontal="center"/>
    </xf>
    <xf numFmtId="0" fontId="13" fillId="5" borderId="48" xfId="0" applyFont="1" applyFill="1" applyBorder="1" applyAlignment="1">
      <alignment horizontal="center"/>
    </xf>
    <xf numFmtId="0" fontId="13" fillId="5" borderId="49" xfId="0" applyFont="1" applyFill="1" applyBorder="1" applyAlignment="1">
      <alignment horizontal="center"/>
    </xf>
    <xf numFmtId="0" fontId="13" fillId="5" borderId="50" xfId="0" applyFont="1" applyFill="1" applyBorder="1" applyAlignment="1">
      <alignment horizontal="center"/>
    </xf>
    <xf numFmtId="0" fontId="23" fillId="4" borderId="0" xfId="0" applyFont="1" applyFill="1" applyAlignment="1">
      <alignment horizontal="center" vertical="center"/>
    </xf>
    <xf numFmtId="0" fontId="17" fillId="5" borderId="26" xfId="0" applyFont="1" applyFill="1" applyBorder="1" applyAlignment="1">
      <alignment horizontal="center" wrapText="1"/>
    </xf>
    <xf numFmtId="0" fontId="17" fillId="5" borderId="27" xfId="0" applyFont="1" applyFill="1" applyBorder="1" applyAlignment="1">
      <alignment horizontal="center" wrapText="1"/>
    </xf>
    <xf numFmtId="0" fontId="17" fillId="5" borderId="28" xfId="0" applyFont="1" applyFill="1" applyBorder="1" applyAlignment="1">
      <alignment horizontal="center" wrapText="1"/>
    </xf>
    <xf numFmtId="0" fontId="16" fillId="4" borderId="0" xfId="0" applyFont="1" applyFill="1" applyAlignment="1">
      <alignment horizontal="center" vertical="center"/>
    </xf>
    <xf numFmtId="0" fontId="14" fillId="5" borderId="23" xfId="0" applyFont="1" applyFill="1" applyBorder="1" applyAlignment="1">
      <alignment horizontal="center"/>
    </xf>
    <xf numFmtId="0" fontId="19" fillId="0" borderId="37" xfId="0" applyFont="1" applyBorder="1" applyAlignment="1">
      <alignment horizontal="right"/>
    </xf>
    <xf numFmtId="0" fontId="19" fillId="0" borderId="38" xfId="0" applyFont="1" applyBorder="1" applyAlignment="1">
      <alignment horizontal="right"/>
    </xf>
    <xf numFmtId="0" fontId="19" fillId="0" borderId="29" xfId="0" applyFont="1" applyBorder="1" applyAlignment="1">
      <alignment horizontal="right"/>
    </xf>
    <xf numFmtId="0" fontId="19" fillId="0" borderId="0" xfId="0" applyFont="1" applyAlignment="1">
      <alignment horizontal="right"/>
    </xf>
    <xf numFmtId="0" fontId="19" fillId="0" borderId="31" xfId="0" applyFont="1" applyBorder="1" applyAlignment="1">
      <alignment horizontal="right"/>
    </xf>
    <xf numFmtId="0" fontId="19" fillId="0" borderId="32" xfId="0" applyFont="1" applyBorder="1" applyAlignment="1">
      <alignment horizontal="right"/>
    </xf>
    <xf numFmtId="0" fontId="14" fillId="5" borderId="44" xfId="0" applyFont="1" applyFill="1" applyBorder="1" applyAlignment="1">
      <alignment horizontal="center"/>
    </xf>
    <xf numFmtId="0" fontId="14" fillId="5" borderId="69" xfId="0" applyFont="1" applyFill="1" applyBorder="1" applyAlignment="1">
      <alignment horizontal="center"/>
    </xf>
    <xf numFmtId="165" fontId="12" fillId="0" borderId="29" xfId="2" applyNumberFormat="1" applyFont="1" applyBorder="1" applyAlignment="1">
      <alignment horizontal="center" vertical="center"/>
    </xf>
    <xf numFmtId="165" fontId="12" fillId="0" borderId="0" xfId="2" applyNumberFormat="1" applyFont="1" applyBorder="1" applyAlignment="1">
      <alignment horizontal="center" vertical="center"/>
    </xf>
    <xf numFmtId="165" fontId="12" fillId="0" borderId="30" xfId="2" applyNumberFormat="1" applyFont="1" applyBorder="1" applyAlignment="1">
      <alignment horizontal="center" vertical="center"/>
    </xf>
    <xf numFmtId="165" fontId="12" fillId="0" borderId="62" xfId="2" applyNumberFormat="1" applyFont="1" applyBorder="1" applyAlignment="1">
      <alignment horizontal="center" vertical="center"/>
    </xf>
    <xf numFmtId="165" fontId="12" fillId="0" borderId="63" xfId="2" applyNumberFormat="1" applyFont="1" applyBorder="1" applyAlignment="1">
      <alignment horizontal="center" vertical="center"/>
    </xf>
    <xf numFmtId="165" fontId="12" fillId="0" borderId="64" xfId="2" applyNumberFormat="1" applyFont="1" applyBorder="1" applyAlignment="1">
      <alignment horizontal="center" vertical="center"/>
    </xf>
    <xf numFmtId="10" fontId="12" fillId="0" borderId="29" xfId="3" applyNumberFormat="1" applyFont="1" applyBorder="1" applyAlignment="1">
      <alignment horizontal="center" vertical="center"/>
    </xf>
    <xf numFmtId="10" fontId="12" fillId="0" borderId="0" xfId="3" applyNumberFormat="1" applyFont="1" applyBorder="1" applyAlignment="1">
      <alignment horizontal="center" vertical="center"/>
    </xf>
    <xf numFmtId="10" fontId="12" fillId="0" borderId="30" xfId="3" applyNumberFormat="1" applyFont="1" applyBorder="1" applyAlignment="1">
      <alignment horizontal="center" vertical="center"/>
    </xf>
    <xf numFmtId="10" fontId="12" fillId="0" borderId="31" xfId="3" applyNumberFormat="1" applyFont="1" applyBorder="1" applyAlignment="1">
      <alignment horizontal="center" vertical="center"/>
    </xf>
    <xf numFmtId="10" fontId="12" fillId="0" borderId="32" xfId="3" applyNumberFormat="1" applyFont="1" applyBorder="1" applyAlignment="1">
      <alignment horizontal="center" vertical="center"/>
    </xf>
    <xf numFmtId="10" fontId="12" fillId="0" borderId="33" xfId="3" applyNumberFormat="1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1" fillId="0" borderId="59" xfId="0" applyFont="1" applyBorder="1" applyAlignment="1">
      <alignment horizontal="center" vertical="center"/>
    </xf>
    <xf numFmtId="0" fontId="11" fillId="0" borderId="60" xfId="0" applyFont="1" applyBorder="1" applyAlignment="1">
      <alignment horizontal="center" vertical="center"/>
    </xf>
    <xf numFmtId="0" fontId="11" fillId="0" borderId="61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30" xfId="0" applyFill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3" fillId="4" borderId="44" xfId="0" applyFont="1" applyFill="1" applyBorder="1" applyAlignment="1">
      <alignment horizontal="center"/>
    </xf>
    <xf numFmtId="0" fontId="15" fillId="5" borderId="26" xfId="0" applyFont="1" applyFill="1" applyBorder="1" applyAlignment="1">
      <alignment horizontal="center"/>
    </xf>
    <xf numFmtId="0" fontId="15" fillId="5" borderId="27" xfId="0" applyFont="1" applyFill="1" applyBorder="1" applyAlignment="1">
      <alignment horizontal="center"/>
    </xf>
    <xf numFmtId="0" fontId="15" fillId="5" borderId="28" xfId="0" applyFont="1" applyFill="1" applyBorder="1" applyAlignment="1">
      <alignment horizontal="center"/>
    </xf>
    <xf numFmtId="44" fontId="2" fillId="0" borderId="0" xfId="2" applyFont="1" applyBorder="1" applyAlignment="1"/>
    <xf numFmtId="44" fontId="2" fillId="0" borderId="30" xfId="2" applyFont="1" applyBorder="1" applyAlignment="1"/>
    <xf numFmtId="0" fontId="13" fillId="4" borderId="43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21" fillId="0" borderId="43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45" xfId="0" applyFont="1" applyBorder="1" applyAlignment="1">
      <alignment horizontal="center" vertical="center"/>
    </xf>
    <xf numFmtId="0" fontId="21" fillId="0" borderId="46" xfId="0" applyFont="1" applyBorder="1" applyAlignment="1">
      <alignment horizontal="center" vertical="center"/>
    </xf>
    <xf numFmtId="0" fontId="21" fillId="0" borderId="29" xfId="0" applyFont="1" applyBorder="1" applyAlignment="1">
      <alignment horizontal="left" vertical="center" indent="2"/>
    </xf>
    <xf numFmtId="0" fontId="21" fillId="0" borderId="0" xfId="0" applyFont="1" applyAlignment="1">
      <alignment horizontal="left" vertical="center" indent="2"/>
    </xf>
    <xf numFmtId="0" fontId="21" fillId="0" borderId="21" xfId="0" applyFont="1" applyBorder="1" applyAlignment="1">
      <alignment horizontal="left" vertical="center" indent="2"/>
    </xf>
    <xf numFmtId="0" fontId="0" fillId="0" borderId="47" xfId="0" applyBorder="1" applyAlignment="1">
      <alignment horizontal="center" vertical="center"/>
    </xf>
    <xf numFmtId="9" fontId="2" fillId="0" borderId="2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9" fontId="2" fillId="0" borderId="16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65" fontId="12" fillId="0" borderId="53" xfId="2" applyNumberFormat="1" applyFont="1" applyBorder="1" applyAlignment="1">
      <alignment horizontal="center" vertical="center"/>
    </xf>
    <xf numFmtId="165" fontId="12" fillId="0" borderId="54" xfId="2" applyNumberFormat="1" applyFont="1" applyBorder="1" applyAlignment="1">
      <alignment horizontal="center" vertical="center"/>
    </xf>
    <xf numFmtId="165" fontId="12" fillId="0" borderId="55" xfId="2" applyNumberFormat="1" applyFont="1" applyBorder="1" applyAlignment="1">
      <alignment horizontal="center" vertical="center"/>
    </xf>
    <xf numFmtId="165" fontId="12" fillId="0" borderId="45" xfId="2" applyNumberFormat="1" applyFont="1" applyBorder="1" applyAlignment="1">
      <alignment horizontal="center" vertical="center"/>
    </xf>
    <xf numFmtId="165" fontId="12" fillId="0" borderId="46" xfId="2" applyNumberFormat="1" applyFont="1" applyBorder="1" applyAlignment="1">
      <alignment horizontal="center" vertical="center"/>
    </xf>
    <xf numFmtId="165" fontId="12" fillId="0" borderId="47" xfId="2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10" fontId="0" fillId="0" borderId="32" xfId="0" applyNumberFormat="1" applyBorder="1" applyAlignment="1">
      <alignment horizontal="center"/>
    </xf>
    <xf numFmtId="0" fontId="6" fillId="2" borderId="0" xfId="0" applyFont="1" applyFill="1" applyAlignment="1">
      <alignment horizontal="center"/>
    </xf>
    <xf numFmtId="44" fontId="6" fillId="0" borderId="0" xfId="2" applyFont="1" applyBorder="1" applyAlignment="1"/>
    <xf numFmtId="44" fontId="6" fillId="0" borderId="30" xfId="2" applyFont="1" applyBorder="1" applyAlignment="1"/>
    <xf numFmtId="9" fontId="20" fillId="0" borderId="0" xfId="3" applyFont="1" applyBorder="1" applyAlignment="1">
      <alignment horizontal="center"/>
    </xf>
    <xf numFmtId="9" fontId="20" fillId="0" borderId="30" xfId="3" applyFont="1" applyBorder="1" applyAlignment="1">
      <alignment horizontal="center"/>
    </xf>
    <xf numFmtId="9" fontId="20" fillId="0" borderId="32" xfId="3" applyFont="1" applyBorder="1" applyAlignment="1">
      <alignment horizontal="center"/>
    </xf>
    <xf numFmtId="9" fontId="20" fillId="0" borderId="33" xfId="3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19" fillId="0" borderId="36" xfId="0" applyFont="1" applyBorder="1" applyAlignment="1">
      <alignment horizontal="right"/>
    </xf>
    <xf numFmtId="0" fontId="19" fillId="0" borderId="25" xfId="0" applyFont="1" applyBorder="1" applyAlignment="1">
      <alignment horizontal="right"/>
    </xf>
    <xf numFmtId="0" fontId="19" fillId="0" borderId="70" xfId="0" applyFont="1" applyBorder="1" applyAlignment="1">
      <alignment horizontal="right"/>
    </xf>
    <xf numFmtId="0" fontId="19" fillId="0" borderId="68" xfId="0" applyFont="1" applyBorder="1" applyAlignment="1">
      <alignment horizontal="right"/>
    </xf>
    <xf numFmtId="0" fontId="19" fillId="0" borderId="34" xfId="0" applyFont="1" applyBorder="1" applyAlignment="1">
      <alignment horizontal="right"/>
    </xf>
    <xf numFmtId="0" fontId="19" fillId="0" borderId="24" xfId="0" applyFont="1" applyBorder="1" applyAlignment="1">
      <alignment horizontal="right"/>
    </xf>
    <xf numFmtId="44" fontId="2" fillId="0" borderId="24" xfId="2" applyFont="1" applyBorder="1" applyAlignment="1">
      <alignment horizontal="center"/>
    </xf>
    <xf numFmtId="44" fontId="2" fillId="0" borderId="35" xfId="2" applyFont="1" applyBorder="1" applyAlignment="1">
      <alignment horizontal="center"/>
    </xf>
    <xf numFmtId="44" fontId="2" fillId="0" borderId="0" xfId="2" applyFont="1" applyBorder="1" applyAlignment="1">
      <alignment horizontal="center"/>
    </xf>
    <xf numFmtId="44" fontId="2" fillId="0" borderId="30" xfId="2" applyFont="1" applyBorder="1" applyAlignment="1">
      <alignment horizontal="center"/>
    </xf>
    <xf numFmtId="44" fontId="2" fillId="0" borderId="0" xfId="2" applyFont="1" applyBorder="1" applyAlignment="1">
      <alignment horizontal="center" vertical="center"/>
    </xf>
    <xf numFmtId="44" fontId="2" fillId="0" borderId="30" xfId="2" applyFont="1" applyBorder="1" applyAlignment="1">
      <alignment horizontal="center" vertical="center"/>
    </xf>
    <xf numFmtId="9" fontId="20" fillId="0" borderId="24" xfId="0" applyNumberFormat="1" applyFont="1" applyBorder="1" applyAlignment="1">
      <alignment horizontal="center"/>
    </xf>
    <xf numFmtId="9" fontId="20" fillId="0" borderId="35" xfId="0" applyNumberFormat="1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11" fillId="0" borderId="29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62" xfId="0" applyFont="1" applyBorder="1" applyAlignment="1">
      <alignment horizontal="center" vertical="center"/>
    </xf>
    <xf numFmtId="0" fontId="11" fillId="0" borderId="63" xfId="0" applyFont="1" applyBorder="1" applyAlignment="1">
      <alignment horizontal="center" vertical="center"/>
    </xf>
    <xf numFmtId="0" fontId="11" fillId="0" borderId="64" xfId="0" applyFont="1" applyBorder="1" applyAlignment="1">
      <alignment horizontal="center" vertical="center"/>
    </xf>
    <xf numFmtId="0" fontId="11" fillId="0" borderId="65" xfId="0" applyFont="1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165" fontId="12" fillId="0" borderId="31" xfId="2" applyNumberFormat="1" applyFont="1" applyBorder="1" applyAlignment="1">
      <alignment horizontal="center" vertical="center"/>
    </xf>
    <xf numFmtId="165" fontId="12" fillId="0" borderId="32" xfId="2" applyNumberFormat="1" applyFont="1" applyBorder="1" applyAlignment="1">
      <alignment horizontal="center" vertical="center"/>
    </xf>
    <xf numFmtId="165" fontId="12" fillId="0" borderId="33" xfId="2" applyNumberFormat="1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62" xfId="0" applyFont="1" applyBorder="1" applyAlignment="1">
      <alignment horizontal="center" vertical="center"/>
    </xf>
    <xf numFmtId="0" fontId="12" fillId="0" borderId="63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0" fontId="12" fillId="0" borderId="65" xfId="0" applyFont="1" applyBorder="1" applyAlignment="1">
      <alignment horizontal="center" vertical="center"/>
    </xf>
    <xf numFmtId="0" fontId="12" fillId="0" borderId="66" xfId="0" applyFont="1" applyBorder="1" applyAlignment="1">
      <alignment horizontal="center" vertical="center"/>
    </xf>
    <xf numFmtId="0" fontId="12" fillId="0" borderId="67" xfId="0" applyFont="1" applyBorder="1" applyAlignment="1">
      <alignment horizontal="center" vertical="center"/>
    </xf>
    <xf numFmtId="7" fontId="12" fillId="0" borderId="65" xfId="0" applyNumberFormat="1" applyFont="1" applyBorder="1" applyAlignment="1">
      <alignment horizontal="center" vertical="center"/>
    </xf>
    <xf numFmtId="7" fontId="12" fillId="0" borderId="66" xfId="0" applyNumberFormat="1" applyFont="1" applyBorder="1" applyAlignment="1">
      <alignment horizontal="center" vertical="center"/>
    </xf>
    <xf numFmtId="7" fontId="12" fillId="0" borderId="67" xfId="0" applyNumberFormat="1" applyFont="1" applyBorder="1" applyAlignment="1">
      <alignment horizontal="center" vertical="center"/>
    </xf>
    <xf numFmtId="7" fontId="12" fillId="0" borderId="31" xfId="0" applyNumberFormat="1" applyFont="1" applyBorder="1" applyAlignment="1">
      <alignment horizontal="center" vertical="center"/>
    </xf>
    <xf numFmtId="7" fontId="12" fillId="0" borderId="32" xfId="0" applyNumberFormat="1" applyFont="1" applyBorder="1" applyAlignment="1">
      <alignment horizontal="center" vertical="center"/>
    </xf>
    <xf numFmtId="7" fontId="12" fillId="0" borderId="33" xfId="0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right"/>
    </xf>
    <xf numFmtId="0" fontId="6" fillId="2" borderId="30" xfId="0" applyFont="1" applyFill="1" applyBorder="1" applyAlignment="1">
      <alignment horizontal="right"/>
    </xf>
    <xf numFmtId="3" fontId="22" fillId="0" borderId="0" xfId="0" applyNumberFormat="1" applyFont="1" applyAlignment="1">
      <alignment horizontal="center"/>
    </xf>
    <xf numFmtId="3" fontId="22" fillId="0" borderId="30" xfId="0" applyNumberFormat="1" applyFont="1" applyBorder="1" applyAlignment="1">
      <alignment horizontal="center"/>
    </xf>
    <xf numFmtId="3" fontId="22" fillId="0" borderId="32" xfId="0" applyNumberFormat="1" applyFont="1" applyBorder="1" applyAlignment="1">
      <alignment horizontal="center"/>
    </xf>
    <xf numFmtId="3" fontId="22" fillId="0" borderId="33" xfId="0" applyNumberFormat="1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3"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428769017980629E-2"/>
          <c:y val="4.4176692857511128E-2"/>
          <c:w val="0.96957123098201969"/>
          <c:h val="0.91164661428497873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Calculation!$D$45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b="1" i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Calculation!$B$46:$B$50</c:f>
              <c:strCache>
                <c:ptCount val="5"/>
                <c:pt idx="0">
                  <c:v>User Requirement Analysis</c:v>
                </c:pt>
                <c:pt idx="1">
                  <c:v>Solution Design</c:v>
                </c:pt>
                <c:pt idx="2">
                  <c:v>Solution Development</c:v>
                </c:pt>
                <c:pt idx="3">
                  <c:v>Solution Testing</c:v>
                </c:pt>
                <c:pt idx="4">
                  <c:v>Scanning of Document</c:v>
                </c:pt>
              </c:strCache>
            </c:strRef>
          </c:cat>
          <c:val>
            <c:numRef>
              <c:f>Calculation!$D$46:$D$50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D-4866-BEA3-92EE33731937}"/>
            </c:ext>
          </c:extLst>
        </c:ser>
        <c:ser>
          <c:idx val="2"/>
          <c:order val="1"/>
          <c:tx>
            <c:strRef>
              <c:f>Calculation!$E$45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b="1" i="1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Calculation!$B$46:$B$50</c:f>
              <c:strCache>
                <c:ptCount val="5"/>
                <c:pt idx="0">
                  <c:v>User Requirement Analysis</c:v>
                </c:pt>
                <c:pt idx="1">
                  <c:v>Solution Design</c:v>
                </c:pt>
                <c:pt idx="2">
                  <c:v>Solution Development</c:v>
                </c:pt>
                <c:pt idx="3">
                  <c:v>Solution Testing</c:v>
                </c:pt>
                <c:pt idx="4">
                  <c:v>Scanning of Document</c:v>
                </c:pt>
              </c:strCache>
            </c:strRef>
          </c:cat>
          <c:val>
            <c:numRef>
              <c:f>Calculation!$E$46:$E$50</c:f>
              <c:numCache>
                <c:formatCode>General</c:formatCode>
                <c:ptCount val="5"/>
                <c:pt idx="0">
                  <c:v>82</c:v>
                </c:pt>
                <c:pt idx="1">
                  <c:v>96</c:v>
                </c:pt>
                <c:pt idx="2">
                  <c:v>56</c:v>
                </c:pt>
                <c:pt idx="3">
                  <c:v>36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D-4866-BEA3-92EE33731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41248"/>
        <c:axId val="49142784"/>
      </c:barChart>
      <c:catAx>
        <c:axId val="49141248"/>
        <c:scaling>
          <c:orientation val="maxMin"/>
        </c:scaling>
        <c:delete val="1"/>
        <c:axPos val="l"/>
        <c:numFmt formatCode="General" sourceLinked="0"/>
        <c:majorTickMark val="out"/>
        <c:minorTickMark val="none"/>
        <c:tickLblPos val="nextTo"/>
        <c:crossAx val="49142784"/>
        <c:crosses val="autoZero"/>
        <c:auto val="1"/>
        <c:lblAlgn val="ctr"/>
        <c:lblOffset val="100"/>
        <c:noMultiLvlLbl val="0"/>
      </c:catAx>
      <c:valAx>
        <c:axId val="49142784"/>
        <c:scaling>
          <c:orientation val="minMax"/>
          <c:max val="100"/>
        </c:scaling>
        <c:delete val="1"/>
        <c:axPos val="t"/>
        <c:numFmt formatCode="General" sourceLinked="1"/>
        <c:majorTickMark val="out"/>
        <c:minorTickMark val="none"/>
        <c:tickLblPos val="nextTo"/>
        <c:crossAx val="4914124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55556673626659E-2"/>
          <c:y val="0.20299201835042388"/>
          <c:w val="0.91313258366665795"/>
          <c:h val="0.6119517421184329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b="1"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Calculation!$F$24:$F$29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Calculation!$G$24:$G$29</c:f>
              <c:numCache>
                <c:formatCode>General</c:formatCode>
                <c:ptCount val="6"/>
                <c:pt idx="0">
                  <c:v>447</c:v>
                </c:pt>
                <c:pt idx="1">
                  <c:v>375</c:v>
                </c:pt>
                <c:pt idx="2">
                  <c:v>396</c:v>
                </c:pt>
                <c:pt idx="3">
                  <c:v>419</c:v>
                </c:pt>
                <c:pt idx="4">
                  <c:v>363</c:v>
                </c:pt>
                <c:pt idx="5">
                  <c:v>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D-49A2-AE8D-B8121930F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828800"/>
        <c:axId val="48830336"/>
      </c:barChart>
      <c:catAx>
        <c:axId val="48828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 sz="1100" b="1"/>
            </a:pPr>
            <a:endParaRPr lang="en-US"/>
          </a:p>
        </c:txPr>
        <c:crossAx val="48830336"/>
        <c:crosses val="autoZero"/>
        <c:auto val="1"/>
        <c:lblAlgn val="ctr"/>
        <c:lblOffset val="100"/>
        <c:noMultiLvlLbl val="0"/>
      </c:catAx>
      <c:valAx>
        <c:axId val="48830336"/>
        <c:scaling>
          <c:orientation val="minMax"/>
          <c:max val="50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882880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069645194072183"/>
          <c:y val="0.11081965899300748"/>
          <c:w val="0.54545946380657861"/>
          <c:h val="0.74740437979603658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GB" sz="28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Calculation!$B$55:$B$57</c:f>
              <c:strCache>
                <c:ptCount val="3"/>
                <c:pt idx="0">
                  <c:v>Not Started</c:v>
                </c:pt>
                <c:pt idx="1">
                  <c:v>In progress</c:v>
                </c:pt>
                <c:pt idx="2">
                  <c:v>Completed</c:v>
                </c:pt>
              </c:strCache>
            </c:strRef>
          </c:cat>
          <c:val>
            <c:numRef>
              <c:f>Calculation!$C$55:$C$57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6-400A-A70C-C61E2863A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ln>
              <a:solidFill>
                <a:schemeClr val="bg2"/>
              </a:solidFill>
            </a:ln>
          </c:spPr>
          <c:dPt>
            <c:idx val="1"/>
            <c:bubble3D val="0"/>
            <c:spPr>
              <a:noFill/>
              <a:ln>
                <a:solidFill>
                  <a:schemeClr val="bg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0A12-4767-BD95-E77FEFD701ED}"/>
              </c:ext>
            </c:extLst>
          </c:dPt>
          <c:val>
            <c:numRef>
              <c:f>Calculation!$F$46:$G$46</c:f>
              <c:numCache>
                <c:formatCode>0.00%</c:formatCode>
                <c:ptCount val="2"/>
                <c:pt idx="0" formatCode="0%">
                  <c:v>0.82</c:v>
                </c:pt>
                <c:pt idx="1">
                  <c:v>0.18000000000000005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12-4767-BD95-E77FEFD70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1"/>
      </c:doughnut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ln>
              <a:solidFill>
                <a:schemeClr val="bg2"/>
              </a:solidFill>
            </a:ln>
          </c:spPr>
          <c:dPt>
            <c:idx val="1"/>
            <c:bubble3D val="0"/>
            <c:spPr>
              <a:noFill/>
              <a:ln>
                <a:solidFill>
                  <a:schemeClr val="bg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91C5-4D0F-85FB-6965DB318481}"/>
              </c:ext>
            </c:extLst>
          </c:dPt>
          <c:val>
            <c:numRef>
              <c:f>Calculation!$F$47:$G$47</c:f>
              <c:numCache>
                <c:formatCode>0.00%</c:formatCode>
                <c:ptCount val="2"/>
                <c:pt idx="0" formatCode="0%">
                  <c:v>0.96</c:v>
                </c:pt>
                <c:pt idx="1">
                  <c:v>4.0000000000000036E-2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C5-4D0F-85FB-6965DB318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1"/>
      </c:doughnut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ln>
              <a:solidFill>
                <a:schemeClr val="bg2"/>
              </a:solidFill>
            </a:ln>
          </c:spPr>
          <c:dPt>
            <c:idx val="1"/>
            <c:bubble3D val="0"/>
            <c:spPr>
              <a:noFill/>
              <a:ln>
                <a:solidFill>
                  <a:schemeClr val="bg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FA62-4101-8BA9-866416C728C0}"/>
              </c:ext>
            </c:extLst>
          </c:dPt>
          <c:val>
            <c:numRef>
              <c:f>Calculation!$F$48:$G$48</c:f>
              <c:numCache>
                <c:formatCode>0.00%</c:formatCode>
                <c:ptCount val="2"/>
                <c:pt idx="0" formatCode="0%">
                  <c:v>0.8</c:v>
                </c:pt>
                <c:pt idx="1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62-4101-8BA9-866416C72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1"/>
      </c:doughnut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ln>
              <a:solidFill>
                <a:schemeClr val="bg2"/>
              </a:solidFill>
            </a:ln>
          </c:spPr>
          <c:dPt>
            <c:idx val="1"/>
            <c:bubble3D val="0"/>
            <c:spPr>
              <a:noFill/>
              <a:ln>
                <a:solidFill>
                  <a:schemeClr val="bg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0DFA-480D-875A-B0B41C59784F}"/>
              </c:ext>
            </c:extLst>
          </c:dPt>
          <c:val>
            <c:numRef>
              <c:f>Calculation!$F$49:$G$49</c:f>
              <c:numCache>
                <c:formatCode>0.00%</c:formatCode>
                <c:ptCount val="2"/>
                <c:pt idx="0" formatCode="0%">
                  <c:v>0.72</c:v>
                </c:pt>
                <c:pt idx="1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A-480D-875A-B0B41C597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1"/>
      </c:doughnut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ln>
              <a:solidFill>
                <a:schemeClr val="bg2"/>
              </a:solidFill>
            </a:ln>
          </c:spPr>
          <c:dPt>
            <c:idx val="1"/>
            <c:bubble3D val="0"/>
            <c:spPr>
              <a:noFill/>
              <a:ln>
                <a:solidFill>
                  <a:schemeClr val="bg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C6AC-43A4-8715-23AE00DC38B3}"/>
              </c:ext>
            </c:extLst>
          </c:dPt>
          <c:val>
            <c:numRef>
              <c:f>Calculation!$F$50:$G$50</c:f>
              <c:numCache>
                <c:formatCode>0.00%</c:formatCode>
                <c:ptCount val="2"/>
                <c:pt idx="0" formatCode="0%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AC-43A4-8715-23AE00DC3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1"/>
      </c:doughnut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016739166345482"/>
          <c:y val="6.1629280223925283E-2"/>
          <c:w val="0.73983260833654563"/>
          <c:h val="0.87674143955215034"/>
        </c:manualLayout>
      </c:layout>
      <c:lineChart>
        <c:grouping val="standard"/>
        <c:varyColors val="0"/>
        <c:ser>
          <c:idx val="0"/>
          <c:order val="0"/>
          <c:spPr>
            <a:ln w="5397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circle"/>
            <c:size val="4"/>
            <c:spPr>
              <a:solidFill>
                <a:srgbClr val="002060"/>
              </a:solidFill>
              <a:ln w="3175"/>
            </c:spPr>
          </c:marker>
          <c:val>
            <c:numRef>
              <c:f>Calculation!$C$61:$C$72</c:f>
              <c:numCache>
                <c:formatCode>_(* #,##0.00_);_(* \(#,##0.00\);_(* "-"??_);_(@_)</c:formatCode>
                <c:ptCount val="12"/>
                <c:pt idx="0">
                  <c:v>10000</c:v>
                </c:pt>
                <c:pt idx="1">
                  <c:v>11000</c:v>
                </c:pt>
                <c:pt idx="2">
                  <c:v>12100</c:v>
                </c:pt>
                <c:pt idx="3">
                  <c:v>13552</c:v>
                </c:pt>
                <c:pt idx="4">
                  <c:v>15855.84</c:v>
                </c:pt>
                <c:pt idx="5">
                  <c:v>18392.774400000002</c:v>
                </c:pt>
                <c:pt idx="6">
                  <c:v>21151.690560000003</c:v>
                </c:pt>
                <c:pt idx="7">
                  <c:v>24535.961049600002</c:v>
                </c:pt>
                <c:pt idx="8">
                  <c:v>28952.434038528001</c:v>
                </c:pt>
                <c:pt idx="9">
                  <c:v>32716.250463536642</c:v>
                </c:pt>
                <c:pt idx="10">
                  <c:v>36969.36302379641</c:v>
                </c:pt>
                <c:pt idx="11">
                  <c:v>42145.073847127904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FF1-4C96-82D6-3032ACA74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09504"/>
        <c:axId val="38711296"/>
      </c:lineChart>
      <c:lineChart>
        <c:grouping val="standard"/>
        <c:varyColors val="0"/>
        <c:ser>
          <c:idx val="1"/>
          <c:order val="1"/>
          <c:tx>
            <c:v>average</c:v>
          </c:tx>
          <c:spPr>
            <a:ln w="25400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Calculation!$E$62:$E$72</c:f>
              <c:numCache>
                <c:formatCode>_(* #,##0.00_);_(* \(#,##0.00\);_(* "-"??_);_(@_)</c:formatCode>
                <c:ptCount val="11"/>
                <c:pt idx="0">
                  <c:v>29501.551692989531</c:v>
                </c:pt>
                <c:pt idx="1">
                  <c:v>29501.551692989531</c:v>
                </c:pt>
                <c:pt idx="2">
                  <c:v>29501.551692989531</c:v>
                </c:pt>
                <c:pt idx="3">
                  <c:v>29501.551692989531</c:v>
                </c:pt>
                <c:pt idx="4">
                  <c:v>29501.551692989531</c:v>
                </c:pt>
                <c:pt idx="5">
                  <c:v>29501.551692989531</c:v>
                </c:pt>
                <c:pt idx="6">
                  <c:v>29501.551692989531</c:v>
                </c:pt>
                <c:pt idx="7">
                  <c:v>29501.551692989531</c:v>
                </c:pt>
                <c:pt idx="8">
                  <c:v>29501.551692989531</c:v>
                </c:pt>
                <c:pt idx="9">
                  <c:v>29501.551692989531</c:v>
                </c:pt>
                <c:pt idx="10">
                  <c:v>29501.551692989531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1-4C96-82D6-3032ACA74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14368"/>
        <c:axId val="38712832"/>
      </c:lineChart>
      <c:catAx>
        <c:axId val="38709504"/>
        <c:scaling>
          <c:orientation val="minMax"/>
        </c:scaling>
        <c:delete val="1"/>
        <c:axPos val="b"/>
        <c:majorTickMark val="none"/>
        <c:minorTickMark val="none"/>
        <c:tickLblPos val="none"/>
        <c:crossAx val="38711296"/>
        <c:crosses val="autoZero"/>
        <c:auto val="1"/>
        <c:lblAlgn val="ctr"/>
        <c:lblOffset val="100"/>
        <c:noMultiLvlLbl val="0"/>
      </c:catAx>
      <c:valAx>
        <c:axId val="38711296"/>
        <c:scaling>
          <c:orientation val="minMax"/>
          <c:max val="50000"/>
          <c:min val="10000"/>
        </c:scaling>
        <c:delete val="0"/>
        <c:axPos val="l"/>
        <c:numFmt formatCode="_(* #,##0.00_);_(* \(#,##0.0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8709504"/>
        <c:crosses val="autoZero"/>
        <c:crossBetween val="between"/>
        <c:majorUnit val="10000"/>
      </c:valAx>
      <c:valAx>
        <c:axId val="38712832"/>
        <c:scaling>
          <c:orientation val="minMax"/>
          <c:max val="60000"/>
        </c:scaling>
        <c:delete val="1"/>
        <c:axPos val="r"/>
        <c:numFmt formatCode="_(* #,##0.00_);_(* \(#,##0.00\);_(* &quot;-&quot;??_);_(@_)" sourceLinked="1"/>
        <c:majorTickMark val="out"/>
        <c:minorTickMark val="none"/>
        <c:tickLblPos val="nextTo"/>
        <c:crossAx val="38714368"/>
        <c:crosses val="max"/>
        <c:crossBetween val="between"/>
      </c:valAx>
      <c:catAx>
        <c:axId val="38714368"/>
        <c:scaling>
          <c:orientation val="minMax"/>
        </c:scaling>
        <c:delete val="1"/>
        <c:axPos val="b"/>
        <c:majorTickMark val="out"/>
        <c:minorTickMark val="none"/>
        <c:tickLblPos val="nextTo"/>
        <c:crossAx val="38712832"/>
        <c:crosses val="autoZero"/>
        <c:auto val="1"/>
        <c:lblAlgn val="ctr"/>
        <c:lblOffset val="100"/>
        <c:noMultiLvlLbl val="0"/>
      </c:catAx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b="1"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Calculation!$E$17:$E$21</c:f>
              <c:strCache>
                <c:ptCount val="5"/>
                <c:pt idx="0">
                  <c:v>Cost 1</c:v>
                </c:pt>
                <c:pt idx="1">
                  <c:v>Cost 2</c:v>
                </c:pt>
                <c:pt idx="2">
                  <c:v>Cost 3</c:v>
                </c:pt>
                <c:pt idx="3">
                  <c:v>Cost 4</c:v>
                </c:pt>
                <c:pt idx="4">
                  <c:v>Cost 5</c:v>
                </c:pt>
              </c:strCache>
            </c:strRef>
          </c:cat>
          <c:val>
            <c:numRef>
              <c:f>Calculation!$F$17:$F$21</c:f>
              <c:numCache>
                <c:formatCode>General</c:formatCode>
                <c:ptCount val="5"/>
                <c:pt idx="0">
                  <c:v>44698</c:v>
                </c:pt>
                <c:pt idx="1">
                  <c:v>17602</c:v>
                </c:pt>
                <c:pt idx="2">
                  <c:v>25249</c:v>
                </c:pt>
                <c:pt idx="3">
                  <c:v>35245</c:v>
                </c:pt>
                <c:pt idx="4">
                  <c:v>10824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8-482B-992B-6F65591A6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722944"/>
        <c:axId val="38728832"/>
      </c:barChart>
      <c:catAx>
        <c:axId val="3872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 sz="1100" b="1"/>
            </a:pPr>
            <a:endParaRPr lang="en-US"/>
          </a:p>
        </c:txPr>
        <c:crossAx val="38728832"/>
        <c:crosses val="autoZero"/>
        <c:auto val="1"/>
        <c:lblAlgn val="ctr"/>
        <c:lblOffset val="100"/>
        <c:noMultiLvlLbl val="0"/>
      </c:catAx>
      <c:valAx>
        <c:axId val="38728832"/>
        <c:scaling>
          <c:orientation val="minMax"/>
          <c:max val="50000"/>
        </c:scaling>
        <c:delete val="1"/>
        <c:axPos val="l"/>
        <c:numFmt formatCode="General" sourceLinked="1"/>
        <c:majorTickMark val="out"/>
        <c:minorTickMark val="none"/>
        <c:tickLblPos val="nextTo"/>
        <c:crossAx val="38722944"/>
        <c:crosses val="autoZero"/>
        <c:crossBetween val="between"/>
        <c:majorUnit val="10000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44</xdr:row>
      <xdr:rowOff>38099</xdr:rowOff>
    </xdr:from>
    <xdr:to>
      <xdr:col>29</xdr:col>
      <xdr:colOff>19050</xdr:colOff>
      <xdr:row>60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59531</xdr:colOff>
      <xdr:row>26</xdr:row>
      <xdr:rowOff>95250</xdr:rowOff>
    </xdr:from>
    <xdr:to>
      <xdr:col>33</xdr:col>
      <xdr:colOff>178594</xdr:colOff>
      <xdr:row>37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219075</xdr:colOff>
      <xdr:row>44</xdr:row>
      <xdr:rowOff>106427</xdr:rowOff>
    </xdr:from>
    <xdr:to>
      <xdr:col>33</xdr:col>
      <xdr:colOff>28575</xdr:colOff>
      <xdr:row>48</xdr:row>
      <xdr:rowOff>76201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228600</xdr:colOff>
      <xdr:row>47</xdr:row>
      <xdr:rowOff>123825</xdr:rowOff>
    </xdr:from>
    <xdr:to>
      <xdr:col>33</xdr:col>
      <xdr:colOff>38100</xdr:colOff>
      <xdr:row>51</xdr:row>
      <xdr:rowOff>93599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213604</xdr:colOff>
      <xdr:row>50</xdr:row>
      <xdr:rowOff>119569</xdr:rowOff>
    </xdr:from>
    <xdr:to>
      <xdr:col>33</xdr:col>
      <xdr:colOff>23104</xdr:colOff>
      <xdr:row>54</xdr:row>
      <xdr:rowOff>89343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225411</xdr:colOff>
      <xdr:row>53</xdr:row>
      <xdr:rowOff>109608</xdr:rowOff>
    </xdr:from>
    <xdr:to>
      <xdr:col>33</xdr:col>
      <xdr:colOff>34911</xdr:colOff>
      <xdr:row>57</xdr:row>
      <xdr:rowOff>79382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217714</xdr:colOff>
      <xdr:row>56</xdr:row>
      <xdr:rowOff>108857</xdr:rowOff>
    </xdr:from>
    <xdr:to>
      <xdr:col>33</xdr:col>
      <xdr:colOff>27214</xdr:colOff>
      <xdr:row>60</xdr:row>
      <xdr:rowOff>78631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47625</xdr:colOff>
      <xdr:row>26</xdr:row>
      <xdr:rowOff>59530</xdr:rowOff>
    </xdr:from>
    <xdr:to>
      <xdr:col>45</xdr:col>
      <xdr:colOff>161926</xdr:colOff>
      <xdr:row>37</xdr:row>
      <xdr:rowOff>154781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219074</xdr:colOff>
      <xdr:row>41</xdr:row>
      <xdr:rowOff>114299</xdr:rowOff>
    </xdr:from>
    <xdr:to>
      <xdr:col>45</xdr:col>
      <xdr:colOff>209549</xdr:colOff>
      <xdr:row>50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19050</xdr:colOff>
      <xdr:row>51</xdr:row>
      <xdr:rowOff>35718</xdr:rowOff>
    </xdr:from>
    <xdr:to>
      <xdr:col>46</xdr:col>
      <xdr:colOff>0</xdr:colOff>
      <xdr:row>60</xdr:row>
      <xdr:rowOff>171451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81"/>
  <sheetViews>
    <sheetView topLeftCell="A73" zoomScale="130" zoomScaleNormal="130" workbookViewId="0">
      <selection activeCell="E33" sqref="E33"/>
    </sheetView>
  </sheetViews>
  <sheetFormatPr defaultColWidth="9.109375" defaultRowHeight="14.4" x14ac:dyDescent="0.3"/>
  <cols>
    <col min="1" max="1" width="17.33203125" bestFit="1" customWidth="1"/>
    <col min="2" max="2" width="25.33203125" bestFit="1" customWidth="1"/>
    <col min="3" max="3" width="11.109375" bestFit="1" customWidth="1"/>
    <col min="4" max="4" width="6.5546875" bestFit="1" customWidth="1"/>
    <col min="5" max="5" width="12.6640625" customWidth="1"/>
    <col min="6" max="6" width="8.5546875" customWidth="1"/>
    <col min="7" max="7" width="8.5546875" bestFit="1" customWidth="1"/>
    <col min="8" max="8" width="8.33203125" bestFit="1" customWidth="1"/>
    <col min="9" max="9" width="12.5546875" customWidth="1"/>
    <col min="10" max="10" width="4.109375" bestFit="1" customWidth="1"/>
    <col min="11" max="11" width="4.44140625" bestFit="1" customWidth="1"/>
    <col min="12" max="12" width="8.33203125" bestFit="1" customWidth="1"/>
  </cols>
  <sheetData>
    <row r="2" spans="1:13" x14ac:dyDescent="0.3">
      <c r="B2" t="s">
        <v>6</v>
      </c>
      <c r="C2" t="s">
        <v>7</v>
      </c>
      <c r="D2" t="s">
        <v>9</v>
      </c>
      <c r="E2" t="s">
        <v>8</v>
      </c>
      <c r="F2" t="s">
        <v>1</v>
      </c>
      <c r="G2" t="s">
        <v>2</v>
      </c>
      <c r="H2" t="s">
        <v>3</v>
      </c>
    </row>
    <row r="3" spans="1:13" x14ac:dyDescent="0.3">
      <c r="A3" t="s">
        <v>5</v>
      </c>
    </row>
    <row r="4" spans="1:13" x14ac:dyDescent="0.3">
      <c r="A4" t="s">
        <v>0</v>
      </c>
      <c r="B4" s="1">
        <f ca="1">RANDBETWEEN("1May2012","30May2012")</f>
        <v>41057</v>
      </c>
      <c r="C4" s="1">
        <f ca="1">B4+RANDBETWEEN(10,20)</f>
        <v>41076</v>
      </c>
      <c r="D4">
        <f ca="1">NETWORKDAYS(B4,C4)</f>
        <v>15</v>
      </c>
      <c r="E4">
        <f ca="1">D4*8</f>
        <v>120</v>
      </c>
      <c r="F4">
        <f ca="1">E4</f>
        <v>120</v>
      </c>
      <c r="G4">
        <f ca="1">RANDBETWEEN(0,59)</f>
        <v>22</v>
      </c>
      <c r="H4">
        <f ca="1">RANDBETWEEN(0,59)</f>
        <v>23</v>
      </c>
    </row>
    <row r="5" spans="1:13" x14ac:dyDescent="0.3">
      <c r="A5" t="s">
        <v>4</v>
      </c>
      <c r="B5" s="1">
        <f ca="1">B4</f>
        <v>41057</v>
      </c>
      <c r="C5" s="1">
        <f ca="1">C4</f>
        <v>41076</v>
      </c>
      <c r="D5">
        <f ca="1">D4</f>
        <v>15</v>
      </c>
      <c r="E5">
        <f ca="1">D5*8</f>
        <v>120</v>
      </c>
      <c r="F5" s="2">
        <f ca="1">E5/3</f>
        <v>40</v>
      </c>
      <c r="G5">
        <f ca="1">RANDBETWEEN(0,59)</f>
        <v>43</v>
      </c>
      <c r="H5">
        <f ca="1">RANDBETWEEN(0,59)</f>
        <v>29</v>
      </c>
    </row>
    <row r="8" spans="1:13" x14ac:dyDescent="0.3">
      <c r="A8" t="s">
        <v>10</v>
      </c>
      <c r="B8" s="3">
        <v>0.2</v>
      </c>
      <c r="E8" t="s">
        <v>81</v>
      </c>
      <c r="F8">
        <v>40</v>
      </c>
    </row>
    <row r="9" spans="1:13" x14ac:dyDescent="0.3">
      <c r="A9" t="s">
        <v>11</v>
      </c>
      <c r="B9" s="4">
        <v>0.16</v>
      </c>
      <c r="E9" t="s">
        <v>34</v>
      </c>
      <c r="F9">
        <v>70</v>
      </c>
      <c r="I9" t="s">
        <v>83</v>
      </c>
    </row>
    <row r="10" spans="1:13" x14ac:dyDescent="0.3">
      <c r="A10" t="s">
        <v>12</v>
      </c>
      <c r="B10" s="4">
        <v>0.39</v>
      </c>
      <c r="E10" t="s">
        <v>82</v>
      </c>
      <c r="F10">
        <v>-30</v>
      </c>
      <c r="I10" t="s">
        <v>84</v>
      </c>
      <c r="L10">
        <f t="shared" ref="L10:L15" ca="1" si="0">RANDBETWEEN(1,150)</f>
        <v>41</v>
      </c>
      <c r="M10">
        <f ca="1">L10-100</f>
        <v>-59</v>
      </c>
    </row>
    <row r="11" spans="1:13" x14ac:dyDescent="0.3">
      <c r="A11" t="s">
        <v>13</v>
      </c>
      <c r="B11" s="4">
        <v>0.1</v>
      </c>
      <c r="I11" t="s">
        <v>85</v>
      </c>
      <c r="L11">
        <f t="shared" ca="1" si="0"/>
        <v>28</v>
      </c>
      <c r="M11">
        <f t="shared" ref="M11:M15" ca="1" si="1">L11-100</f>
        <v>-72</v>
      </c>
    </row>
    <row r="12" spans="1:13" x14ac:dyDescent="0.3">
      <c r="A12" t="s">
        <v>14</v>
      </c>
      <c r="B12" s="4">
        <v>0.15</v>
      </c>
      <c r="I12" t="s">
        <v>86</v>
      </c>
      <c r="L12">
        <f t="shared" ca="1" si="0"/>
        <v>68</v>
      </c>
      <c r="M12">
        <f t="shared" ca="1" si="1"/>
        <v>-32</v>
      </c>
    </row>
    <row r="13" spans="1:13" x14ac:dyDescent="0.3">
      <c r="B13" s="3">
        <f>SUM(B8:B12)</f>
        <v>1</v>
      </c>
      <c r="I13" t="s">
        <v>87</v>
      </c>
      <c r="L13">
        <f t="shared" ca="1" si="0"/>
        <v>60</v>
      </c>
      <c r="M13">
        <f t="shared" ca="1" si="1"/>
        <v>-40</v>
      </c>
    </row>
    <row r="14" spans="1:13" x14ac:dyDescent="0.3">
      <c r="I14" t="s">
        <v>88</v>
      </c>
      <c r="L14">
        <f t="shared" ca="1" si="0"/>
        <v>84</v>
      </c>
      <c r="M14">
        <f t="shared" ca="1" si="1"/>
        <v>-16</v>
      </c>
    </row>
    <row r="15" spans="1:13" x14ac:dyDescent="0.3">
      <c r="A15" t="s">
        <v>15</v>
      </c>
      <c r="B15" s="3">
        <v>0.18</v>
      </c>
      <c r="I15" t="s">
        <v>89</v>
      </c>
      <c r="L15">
        <f t="shared" ca="1" si="0"/>
        <v>52</v>
      </c>
      <c r="M15">
        <f t="shared" ca="1" si="1"/>
        <v>-48</v>
      </c>
    </row>
    <row r="16" spans="1:13" x14ac:dyDescent="0.3">
      <c r="A16" t="s">
        <v>16</v>
      </c>
      <c r="B16" s="3">
        <v>0.16</v>
      </c>
    </row>
    <row r="17" spans="1:7" x14ac:dyDescent="0.3">
      <c r="A17" t="s">
        <v>17</v>
      </c>
      <c r="B17" s="3">
        <v>0.15</v>
      </c>
      <c r="E17" t="s">
        <v>139</v>
      </c>
      <c r="F17">
        <f t="shared" ref="F17:F21" ca="1" si="2">RANDBETWEEN(10000,50000)</f>
        <v>44698</v>
      </c>
    </row>
    <row r="18" spans="1:7" x14ac:dyDescent="0.3">
      <c r="A18" t="s">
        <v>18</v>
      </c>
      <c r="B18" s="3">
        <v>0.1</v>
      </c>
      <c r="E18" t="s">
        <v>140</v>
      </c>
      <c r="F18">
        <f t="shared" ca="1" si="2"/>
        <v>17602</v>
      </c>
    </row>
    <row r="19" spans="1:7" x14ac:dyDescent="0.3">
      <c r="A19" t="s">
        <v>19</v>
      </c>
      <c r="B19" s="3">
        <v>0.1</v>
      </c>
      <c r="E19" t="s">
        <v>141</v>
      </c>
      <c r="F19">
        <f t="shared" ca="1" si="2"/>
        <v>25249</v>
      </c>
    </row>
    <row r="20" spans="1:7" x14ac:dyDescent="0.3">
      <c r="A20" t="s">
        <v>20</v>
      </c>
      <c r="B20" s="3">
        <v>0.09</v>
      </c>
      <c r="E20" t="s">
        <v>142</v>
      </c>
      <c r="F20">
        <f t="shared" ca="1" si="2"/>
        <v>35245</v>
      </c>
    </row>
    <row r="21" spans="1:7" x14ac:dyDescent="0.3">
      <c r="A21" t="s">
        <v>21</v>
      </c>
      <c r="B21" s="3">
        <v>0.22</v>
      </c>
      <c r="E21" t="s">
        <v>143</v>
      </c>
      <c r="F21">
        <f t="shared" ca="1" si="2"/>
        <v>10824</v>
      </c>
    </row>
    <row r="22" spans="1:7" x14ac:dyDescent="0.3">
      <c r="B22" s="4">
        <f>SUM(B15:B21)</f>
        <v>0.99999999999999989</v>
      </c>
    </row>
    <row r="24" spans="1:7" x14ac:dyDescent="0.3">
      <c r="A24" s="11" t="s">
        <v>48</v>
      </c>
      <c r="B24" s="12">
        <f t="shared" ref="B24:B28" ca="1" si="3">RANDBETWEEN(30,100)/100</f>
        <v>0.44</v>
      </c>
      <c r="C24">
        <v>10</v>
      </c>
      <c r="D24">
        <v>1</v>
      </c>
      <c r="F24" t="s">
        <v>125</v>
      </c>
      <c r="G24">
        <f t="shared" ref="G24:G29" ca="1" si="4">RANDBETWEEN(360,480)</f>
        <v>447</v>
      </c>
    </row>
    <row r="25" spans="1:7" x14ac:dyDescent="0.3">
      <c r="A25" s="11" t="s">
        <v>49</v>
      </c>
      <c r="B25" s="12">
        <f t="shared" ca="1" si="3"/>
        <v>0.81</v>
      </c>
      <c r="C25">
        <v>3</v>
      </c>
      <c r="D25">
        <v>2</v>
      </c>
      <c r="F25" t="s">
        <v>126</v>
      </c>
      <c r="G25">
        <f t="shared" ca="1" si="4"/>
        <v>375</v>
      </c>
    </row>
    <row r="26" spans="1:7" x14ac:dyDescent="0.3">
      <c r="A26" s="11" t="s">
        <v>50</v>
      </c>
      <c r="B26" s="12">
        <f t="shared" ca="1" si="3"/>
        <v>0.66</v>
      </c>
      <c r="C26">
        <v>5</v>
      </c>
      <c r="D26">
        <v>3</v>
      </c>
      <c r="F26" t="s">
        <v>127</v>
      </c>
      <c r="G26">
        <f t="shared" ca="1" si="4"/>
        <v>396</v>
      </c>
    </row>
    <row r="27" spans="1:7" x14ac:dyDescent="0.3">
      <c r="A27" s="11" t="s">
        <v>51</v>
      </c>
      <c r="B27" s="12">
        <f t="shared" ca="1" si="3"/>
        <v>0.33</v>
      </c>
      <c r="C27">
        <v>6</v>
      </c>
      <c r="D27">
        <v>4</v>
      </c>
      <c r="F27" t="s">
        <v>128</v>
      </c>
      <c r="G27">
        <f t="shared" ca="1" si="4"/>
        <v>419</v>
      </c>
    </row>
    <row r="28" spans="1:7" x14ac:dyDescent="0.3">
      <c r="A28" s="11" t="s">
        <v>52</v>
      </c>
      <c r="B28" s="12">
        <f t="shared" ca="1" si="3"/>
        <v>0.42</v>
      </c>
      <c r="C28">
        <v>2</v>
      </c>
      <c r="D28">
        <v>5</v>
      </c>
      <c r="F28" t="s">
        <v>129</v>
      </c>
      <c r="G28">
        <f t="shared" ca="1" si="4"/>
        <v>363</v>
      </c>
    </row>
    <row r="29" spans="1:7" x14ac:dyDescent="0.3">
      <c r="F29" t="s">
        <v>131</v>
      </c>
      <c r="G29">
        <f t="shared" ca="1" si="4"/>
        <v>423</v>
      </c>
    </row>
    <row r="30" spans="1:7" ht="15" thickBot="1" x14ac:dyDescent="0.35"/>
    <row r="31" spans="1:7" x14ac:dyDescent="0.3">
      <c r="A31" s="103" t="s">
        <v>56</v>
      </c>
      <c r="B31" s="104"/>
      <c r="C31" s="105"/>
    </row>
    <row r="32" spans="1:7" x14ac:dyDescent="0.3">
      <c r="A32" s="23" t="s">
        <v>58</v>
      </c>
      <c r="B32" s="8"/>
      <c r="C32" s="32" t="s">
        <v>59</v>
      </c>
    </row>
    <row r="33" spans="1:7" x14ac:dyDescent="0.3">
      <c r="A33" s="22" t="s">
        <v>60</v>
      </c>
      <c r="B33" s="8"/>
      <c r="C33" s="33">
        <f ca="1">RANDBETWEEN(20,80)</f>
        <v>75</v>
      </c>
    </row>
    <row r="34" spans="1:7" x14ac:dyDescent="0.3">
      <c r="A34" s="22" t="s">
        <v>61</v>
      </c>
      <c r="B34" s="8"/>
      <c r="C34" s="33">
        <f t="shared" ref="C34:C36" ca="1" si="5">RANDBETWEEN(20,80)</f>
        <v>41</v>
      </c>
    </row>
    <row r="35" spans="1:7" x14ac:dyDescent="0.3">
      <c r="A35" s="22" t="s">
        <v>62</v>
      </c>
      <c r="B35" s="8"/>
      <c r="C35" s="33">
        <f t="shared" ca="1" si="5"/>
        <v>72</v>
      </c>
    </row>
    <row r="36" spans="1:7" ht="15" thickBot="1" x14ac:dyDescent="0.35">
      <c r="A36" s="22" t="s">
        <v>63</v>
      </c>
      <c r="B36" s="17"/>
      <c r="C36" s="33">
        <f t="shared" ca="1" si="5"/>
        <v>24</v>
      </c>
    </row>
    <row r="39" spans="1:7" x14ac:dyDescent="0.3">
      <c r="A39" s="23" t="s">
        <v>37</v>
      </c>
      <c r="B39">
        <f t="shared" ref="B39:B43" ca="1" si="6">RANDBETWEEN(1,10)</f>
        <v>7</v>
      </c>
    </row>
    <row r="40" spans="1:7" x14ac:dyDescent="0.3">
      <c r="A40" s="23" t="s">
        <v>38</v>
      </c>
      <c r="B40">
        <f t="shared" ca="1" si="6"/>
        <v>6</v>
      </c>
    </row>
    <row r="41" spans="1:7" x14ac:dyDescent="0.3">
      <c r="A41" s="23" t="s">
        <v>39</v>
      </c>
      <c r="B41">
        <f t="shared" ca="1" si="6"/>
        <v>10</v>
      </c>
    </row>
    <row r="42" spans="1:7" x14ac:dyDescent="0.3">
      <c r="A42" s="23" t="s">
        <v>40</v>
      </c>
      <c r="B42">
        <f t="shared" ca="1" si="6"/>
        <v>5</v>
      </c>
    </row>
    <row r="43" spans="1:7" ht="15" thickBot="1" x14ac:dyDescent="0.35">
      <c r="A43" s="24" t="s">
        <v>41</v>
      </c>
      <c r="B43">
        <f t="shared" ca="1" si="6"/>
        <v>2</v>
      </c>
    </row>
    <row r="45" spans="1:7" x14ac:dyDescent="0.3">
      <c r="C45" t="s">
        <v>81</v>
      </c>
      <c r="D45" t="s">
        <v>114</v>
      </c>
      <c r="E45" t="s">
        <v>34</v>
      </c>
    </row>
    <row r="46" spans="1:7" x14ac:dyDescent="0.3">
      <c r="B46" t="s">
        <v>109</v>
      </c>
      <c r="C46">
        <v>100</v>
      </c>
      <c r="D46">
        <v>100</v>
      </c>
      <c r="E46">
        <f ca="1">RANDBETWEEN(D46-20,D46)</f>
        <v>82</v>
      </c>
      <c r="F46" s="4">
        <f ca="1">E46/D46</f>
        <v>0.82</v>
      </c>
      <c r="G46" s="49">
        <f ca="1">100%-F46</f>
        <v>0.18000000000000005</v>
      </c>
    </row>
    <row r="47" spans="1:7" x14ac:dyDescent="0.3">
      <c r="B47" t="s">
        <v>110</v>
      </c>
      <c r="C47">
        <v>100</v>
      </c>
      <c r="D47">
        <v>100</v>
      </c>
      <c r="E47">
        <f t="shared" ref="E47:E50" ca="1" si="7">RANDBETWEEN(D47-20,D47)</f>
        <v>96</v>
      </c>
      <c r="F47" s="4">
        <f t="shared" ref="F47:F50" ca="1" si="8">E47/D47</f>
        <v>0.96</v>
      </c>
      <c r="G47" s="49">
        <f t="shared" ref="G47:G50" ca="1" si="9">100%-F47</f>
        <v>4.0000000000000036E-2</v>
      </c>
    </row>
    <row r="48" spans="1:7" x14ac:dyDescent="0.3">
      <c r="B48" t="s">
        <v>111</v>
      </c>
      <c r="C48">
        <v>100</v>
      </c>
      <c r="D48">
        <v>70</v>
      </c>
      <c r="E48">
        <f t="shared" ca="1" si="7"/>
        <v>56</v>
      </c>
      <c r="F48" s="4">
        <f t="shared" ca="1" si="8"/>
        <v>0.8</v>
      </c>
      <c r="G48" s="49">
        <f t="shared" ca="1" si="9"/>
        <v>0.19999999999999996</v>
      </c>
    </row>
    <row r="49" spans="2:7" x14ac:dyDescent="0.3">
      <c r="B49" t="s">
        <v>112</v>
      </c>
      <c r="C49">
        <v>100</v>
      </c>
      <c r="D49">
        <v>50</v>
      </c>
      <c r="E49">
        <f t="shared" ca="1" si="7"/>
        <v>36</v>
      </c>
      <c r="F49" s="4">
        <f t="shared" ca="1" si="8"/>
        <v>0.72</v>
      </c>
      <c r="G49" s="49">
        <f t="shared" ca="1" si="9"/>
        <v>0.28000000000000003</v>
      </c>
    </row>
    <row r="50" spans="2:7" x14ac:dyDescent="0.3">
      <c r="B50" t="s">
        <v>113</v>
      </c>
      <c r="C50">
        <v>100</v>
      </c>
      <c r="D50">
        <v>40</v>
      </c>
      <c r="E50">
        <f t="shared" ca="1" si="7"/>
        <v>40</v>
      </c>
      <c r="F50" s="4">
        <f t="shared" ca="1" si="8"/>
        <v>1</v>
      </c>
      <c r="G50" s="49">
        <f t="shared" ca="1" si="9"/>
        <v>0</v>
      </c>
    </row>
    <row r="54" spans="2:7" x14ac:dyDescent="0.3">
      <c r="B54" t="s">
        <v>53</v>
      </c>
    </row>
    <row r="55" spans="2:7" x14ac:dyDescent="0.3">
      <c r="B55" t="s">
        <v>116</v>
      </c>
      <c r="C55">
        <v>4</v>
      </c>
    </row>
    <row r="56" spans="2:7" x14ac:dyDescent="0.3">
      <c r="B56" t="s">
        <v>117</v>
      </c>
      <c r="C56">
        <v>5</v>
      </c>
    </row>
    <row r="57" spans="2:7" x14ac:dyDescent="0.3">
      <c r="B57" t="s">
        <v>64</v>
      </c>
      <c r="C57">
        <v>6</v>
      </c>
    </row>
    <row r="58" spans="2:7" x14ac:dyDescent="0.3">
      <c r="C58">
        <f>SUM(C55:C57)</f>
        <v>15</v>
      </c>
    </row>
    <row r="60" spans="2:7" x14ac:dyDescent="0.3">
      <c r="E60" t="s">
        <v>138</v>
      </c>
    </row>
    <row r="61" spans="2:7" x14ac:dyDescent="0.3">
      <c r="B61" t="s">
        <v>125</v>
      </c>
      <c r="C61" s="50">
        <v>10000</v>
      </c>
      <c r="E61" s="51">
        <f ca="1">MAX($C$61:$C$72)*70%</f>
        <v>29501.551692989531</v>
      </c>
    </row>
    <row r="62" spans="2:7" x14ac:dyDescent="0.3">
      <c r="B62" t="s">
        <v>126</v>
      </c>
      <c r="C62" s="50">
        <f ca="1">C61+(C61*D62%)</f>
        <v>11000</v>
      </c>
      <c r="D62">
        <f ca="1">RANDBETWEEN(10,20)</f>
        <v>10</v>
      </c>
      <c r="E62" s="51">
        <f ca="1">MAX($C$61:$C$72)*70%</f>
        <v>29501.551692989531</v>
      </c>
    </row>
    <row r="63" spans="2:7" x14ac:dyDescent="0.3">
      <c r="B63" t="s">
        <v>127</v>
      </c>
      <c r="C63" s="50">
        <f t="shared" ref="C63:C72" ca="1" si="10">C62+(C62*D63%)</f>
        <v>12100</v>
      </c>
      <c r="D63">
        <f t="shared" ref="D63:D72" ca="1" si="11">RANDBETWEEN(10,20)</f>
        <v>10</v>
      </c>
      <c r="E63" s="51">
        <f t="shared" ref="E63:E72" ca="1" si="12">MAX($C$61:$C$72)*70%</f>
        <v>29501.551692989531</v>
      </c>
    </row>
    <row r="64" spans="2:7" x14ac:dyDescent="0.3">
      <c r="B64" t="s">
        <v>128</v>
      </c>
      <c r="C64" s="50">
        <f t="shared" ca="1" si="10"/>
        <v>13552</v>
      </c>
      <c r="D64">
        <f t="shared" ca="1" si="11"/>
        <v>12</v>
      </c>
      <c r="E64" s="51">
        <f t="shared" ca="1" si="12"/>
        <v>29501.551692989531</v>
      </c>
    </row>
    <row r="65" spans="1:21" x14ac:dyDescent="0.3">
      <c r="B65" t="s">
        <v>129</v>
      </c>
      <c r="C65" s="50">
        <f t="shared" ca="1" si="10"/>
        <v>15855.84</v>
      </c>
      <c r="D65">
        <f t="shared" ca="1" si="11"/>
        <v>17</v>
      </c>
      <c r="E65" s="51">
        <f t="shared" ca="1" si="12"/>
        <v>29501.551692989531</v>
      </c>
    </row>
    <row r="66" spans="1:21" x14ac:dyDescent="0.3">
      <c r="B66" t="s">
        <v>131</v>
      </c>
      <c r="C66" s="50">
        <f t="shared" ca="1" si="10"/>
        <v>18392.774400000002</v>
      </c>
      <c r="D66">
        <f t="shared" ca="1" si="11"/>
        <v>16</v>
      </c>
      <c r="E66" s="51">
        <f t="shared" ca="1" si="12"/>
        <v>29501.551692989531</v>
      </c>
    </row>
    <row r="67" spans="1:21" x14ac:dyDescent="0.3">
      <c r="B67" t="s">
        <v>130</v>
      </c>
      <c r="C67" s="50">
        <f t="shared" ca="1" si="10"/>
        <v>21151.690560000003</v>
      </c>
      <c r="D67">
        <f t="shared" ca="1" si="11"/>
        <v>15</v>
      </c>
      <c r="E67" s="51">
        <f t="shared" ca="1" si="12"/>
        <v>29501.551692989531</v>
      </c>
    </row>
    <row r="68" spans="1:21" x14ac:dyDescent="0.3">
      <c r="B68" t="s">
        <v>132</v>
      </c>
      <c r="C68" s="50">
        <f t="shared" ca="1" si="10"/>
        <v>24535.961049600002</v>
      </c>
      <c r="D68">
        <f t="shared" ca="1" si="11"/>
        <v>16</v>
      </c>
      <c r="E68" s="51">
        <f t="shared" ca="1" si="12"/>
        <v>29501.551692989531</v>
      </c>
    </row>
    <row r="69" spans="1:21" x14ac:dyDescent="0.3">
      <c r="B69" t="s">
        <v>133</v>
      </c>
      <c r="C69" s="50">
        <f t="shared" ca="1" si="10"/>
        <v>28952.434038528001</v>
      </c>
      <c r="D69">
        <f t="shared" ca="1" si="11"/>
        <v>18</v>
      </c>
      <c r="E69" s="51">
        <f t="shared" ca="1" si="12"/>
        <v>29501.551692989531</v>
      </c>
    </row>
    <row r="70" spans="1:21" x14ac:dyDescent="0.3">
      <c r="B70" t="s">
        <v>134</v>
      </c>
      <c r="C70" s="50">
        <f t="shared" ca="1" si="10"/>
        <v>32716.250463536642</v>
      </c>
      <c r="D70">
        <f t="shared" ca="1" si="11"/>
        <v>13</v>
      </c>
      <c r="E70" s="51">
        <f t="shared" ca="1" si="12"/>
        <v>29501.551692989531</v>
      </c>
    </row>
    <row r="71" spans="1:21" x14ac:dyDescent="0.3">
      <c r="B71" t="s">
        <v>135</v>
      </c>
      <c r="C71" s="50">
        <f t="shared" ca="1" si="10"/>
        <v>36969.36302379641</v>
      </c>
      <c r="D71">
        <f t="shared" ca="1" si="11"/>
        <v>13</v>
      </c>
      <c r="E71" s="51">
        <f t="shared" ca="1" si="12"/>
        <v>29501.551692989531</v>
      </c>
    </row>
    <row r="72" spans="1:21" x14ac:dyDescent="0.3">
      <c r="B72" t="s">
        <v>136</v>
      </c>
      <c r="C72" s="50">
        <f t="shared" ca="1" si="10"/>
        <v>42145.073847127904</v>
      </c>
      <c r="D72">
        <f t="shared" ca="1" si="11"/>
        <v>14</v>
      </c>
      <c r="E72" s="51">
        <f t="shared" ca="1" si="12"/>
        <v>29501.551692989531</v>
      </c>
    </row>
    <row r="75" spans="1:21" ht="15" thickBot="1" x14ac:dyDescent="0.35">
      <c r="A75" s="7" t="s">
        <v>22</v>
      </c>
    </row>
    <row r="76" spans="1:21" x14ac:dyDescent="0.3">
      <c r="A76" s="103" t="s">
        <v>23</v>
      </c>
      <c r="B76" s="104"/>
      <c r="C76" s="104"/>
      <c r="D76" s="105"/>
      <c r="F76" s="103" t="s">
        <v>34</v>
      </c>
      <c r="G76" s="104"/>
      <c r="H76" s="104"/>
      <c r="I76" s="105"/>
      <c r="K76" s="103" t="s">
        <v>47</v>
      </c>
      <c r="L76" s="104"/>
      <c r="M76" s="104"/>
      <c r="N76" s="105"/>
      <c r="P76" s="103" t="s">
        <v>56</v>
      </c>
      <c r="Q76" s="104"/>
      <c r="R76" s="105"/>
      <c r="S76" s="15"/>
      <c r="T76" s="103" t="s">
        <v>36</v>
      </c>
      <c r="U76" s="105"/>
    </row>
    <row r="77" spans="1:21" x14ac:dyDescent="0.3">
      <c r="A77" s="39" t="s">
        <v>24</v>
      </c>
      <c r="B77" s="5"/>
      <c r="C77" s="5"/>
      <c r="D77" s="25">
        <v>394500</v>
      </c>
      <c r="F77" s="39" t="s">
        <v>29</v>
      </c>
      <c r="G77" s="5"/>
      <c r="H77" s="101">
        <v>3443933</v>
      </c>
      <c r="I77" s="102"/>
      <c r="K77" s="18" t="s">
        <v>53</v>
      </c>
      <c r="L77" s="19" t="s">
        <v>54</v>
      </c>
      <c r="M77" s="20"/>
      <c r="N77" s="21" t="s">
        <v>57</v>
      </c>
      <c r="P77" s="38" t="s">
        <v>58</v>
      </c>
      <c r="Q77" s="8"/>
      <c r="R77" s="32" t="s">
        <v>59</v>
      </c>
      <c r="S77" s="15"/>
      <c r="T77" s="39" t="s">
        <v>37</v>
      </c>
      <c r="U77" s="13">
        <f ca="1">Calculation!B39</f>
        <v>7</v>
      </c>
    </row>
    <row r="78" spans="1:21" x14ac:dyDescent="0.3">
      <c r="A78" s="39" t="s">
        <v>25</v>
      </c>
      <c r="B78" s="5"/>
      <c r="C78" s="5"/>
      <c r="D78" s="25">
        <v>4341730</v>
      </c>
      <c r="F78" s="39" t="s">
        <v>30</v>
      </c>
      <c r="G78" s="5"/>
      <c r="H78" s="101">
        <v>178181</v>
      </c>
      <c r="I78" s="102"/>
      <c r="K78" s="23" t="s">
        <v>48</v>
      </c>
      <c r="L78" s="28">
        <f>Calculation!C24</f>
        <v>10</v>
      </c>
      <c r="M78" s="9">
        <f ca="1">N78</f>
        <v>0.44</v>
      </c>
      <c r="N78" s="30">
        <f ca="1">Calculation!B24</f>
        <v>0.44</v>
      </c>
      <c r="P78" s="23" t="s">
        <v>60</v>
      </c>
      <c r="Q78" s="34">
        <f ca="1">Calculation!C33</f>
        <v>75</v>
      </c>
      <c r="R78" s="35" t="str">
        <f ca="1">Calculation!C33&amp;"hrs"</f>
        <v>75hrs</v>
      </c>
      <c r="S78" s="15"/>
      <c r="T78" s="39" t="s">
        <v>38</v>
      </c>
      <c r="U78" s="13">
        <f ca="1">Calculation!B40</f>
        <v>6</v>
      </c>
    </row>
    <row r="79" spans="1:21" x14ac:dyDescent="0.3">
      <c r="A79" s="39" t="s">
        <v>26</v>
      </c>
      <c r="B79" s="5"/>
      <c r="C79" s="5"/>
      <c r="D79" s="25">
        <v>16075</v>
      </c>
      <c r="F79" s="39" t="s">
        <v>31</v>
      </c>
      <c r="G79" s="5"/>
      <c r="H79" s="101">
        <v>131550</v>
      </c>
      <c r="I79" s="102"/>
      <c r="K79" s="23" t="s">
        <v>49</v>
      </c>
      <c r="L79" s="28">
        <f>Calculation!C25</f>
        <v>3</v>
      </c>
      <c r="M79" s="9">
        <f ca="1">N79</f>
        <v>0.81</v>
      </c>
      <c r="N79" s="30">
        <f ca="1">Calculation!B25</f>
        <v>0.81</v>
      </c>
      <c r="P79" s="23" t="s">
        <v>61</v>
      </c>
      <c r="Q79" s="34">
        <f ca="1">Calculation!C34</f>
        <v>41</v>
      </c>
      <c r="R79" s="35" t="str">
        <f ca="1">Calculation!C34&amp;"hrs"</f>
        <v>41hrs</v>
      </c>
      <c r="S79" s="15"/>
      <c r="T79" s="39" t="s">
        <v>39</v>
      </c>
      <c r="U79" s="13">
        <f ca="1">Calculation!B41</f>
        <v>10</v>
      </c>
    </row>
    <row r="80" spans="1:21" x14ac:dyDescent="0.3">
      <c r="A80" s="39" t="s">
        <v>27</v>
      </c>
      <c r="B80" s="5"/>
      <c r="C80" s="5"/>
      <c r="D80" s="26">
        <v>0.873</v>
      </c>
      <c r="F80" s="39" t="s">
        <v>32</v>
      </c>
      <c r="G80" s="5"/>
      <c r="H80" s="97">
        <v>0.53300000000000003</v>
      </c>
      <c r="I80" s="98"/>
      <c r="K80" s="23" t="s">
        <v>50</v>
      </c>
      <c r="L80" s="28">
        <f>Calculation!C26</f>
        <v>5</v>
      </c>
      <c r="M80" s="9">
        <f ca="1">N80</f>
        <v>0.66</v>
      </c>
      <c r="N80" s="30">
        <f ca="1">Calculation!B26</f>
        <v>0.66</v>
      </c>
      <c r="P80" s="23" t="s">
        <v>62</v>
      </c>
      <c r="Q80" s="34">
        <f ca="1">Calculation!C35</f>
        <v>72</v>
      </c>
      <c r="R80" s="35" t="str">
        <f ca="1">Calculation!C35&amp;"hrs"</f>
        <v>72hrs</v>
      </c>
      <c r="S80" s="15"/>
      <c r="T80" s="39" t="s">
        <v>40</v>
      </c>
      <c r="U80" s="13">
        <f ca="1">Calculation!B42</f>
        <v>5</v>
      </c>
    </row>
    <row r="81" spans="1:21" ht="15" thickBot="1" x14ac:dyDescent="0.35">
      <c r="A81" s="40" t="s">
        <v>28</v>
      </c>
      <c r="B81" s="6"/>
      <c r="C81" s="6"/>
      <c r="D81" s="27">
        <v>0.3</v>
      </c>
      <c r="F81" s="40" t="s">
        <v>33</v>
      </c>
      <c r="G81" s="6"/>
      <c r="H81" s="99">
        <v>0.90239999999999998</v>
      </c>
      <c r="I81" s="100"/>
      <c r="K81" s="24" t="s">
        <v>51</v>
      </c>
      <c r="L81" s="29">
        <f>Calculation!C27</f>
        <v>6</v>
      </c>
      <c r="M81" s="16">
        <f ca="1">N81</f>
        <v>0.33</v>
      </c>
      <c r="N81" s="31">
        <f ca="1">Calculation!B27</f>
        <v>0.33</v>
      </c>
      <c r="P81" s="24" t="s">
        <v>63</v>
      </c>
      <c r="Q81" s="37">
        <f ca="1">Calculation!C36</f>
        <v>24</v>
      </c>
      <c r="R81" s="36" t="str">
        <f ca="1">Calculation!C36&amp;"hrs"</f>
        <v>24hrs</v>
      </c>
      <c r="S81" s="15"/>
      <c r="T81" s="40" t="s">
        <v>41</v>
      </c>
      <c r="U81" s="14">
        <f ca="1">Calculation!B43</f>
        <v>2</v>
      </c>
    </row>
  </sheetData>
  <mergeCells count="11">
    <mergeCell ref="A31:C31"/>
    <mergeCell ref="F76:I76"/>
    <mergeCell ref="A76:D76"/>
    <mergeCell ref="T76:U76"/>
    <mergeCell ref="K76:N76"/>
    <mergeCell ref="P76:R76"/>
    <mergeCell ref="H80:I80"/>
    <mergeCell ref="H81:I81"/>
    <mergeCell ref="H77:I77"/>
    <mergeCell ref="H78:I78"/>
    <mergeCell ref="H79:I79"/>
  </mergeCells>
  <conditionalFormatting sqref="M78:M81">
    <cfRule type="dataBar" priority="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{18DBBFF9-C8BF-4F7A-BD67-AE3A89918200}</x14:id>
        </ext>
      </extLst>
    </cfRule>
  </conditionalFormatting>
  <conditionalFormatting sqref="Q78:Q81">
    <cfRule type="dataBar" priority="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{0D6517E4-B0C2-4BA2-9935-4967459E3283}</x14:id>
        </ext>
      </extLst>
    </cfRule>
  </conditionalFormatting>
  <conditionalFormatting sqref="U77:U81">
    <cfRule type="iconSet" priority="1">
      <iconSet showValue="0" reverse="1">
        <cfvo type="percent" val="0"/>
        <cfvo type="num" val="3"/>
        <cfvo type="num" val="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DBBFF9-C8BF-4F7A-BD67-AE3A899182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M78:M81</xm:sqref>
        </x14:conditionalFormatting>
        <x14:conditionalFormatting xmlns:xm="http://schemas.microsoft.com/office/excel/2006/main">
          <x14:cfRule type="dataBar" id="{0D6517E4-B0C2-4BA2-9935-4967459E32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Q78:Q81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63"/>
  <sheetViews>
    <sheetView showGridLines="0" showRowColHeaders="0" tabSelected="1" topLeftCell="A9" zoomScale="80" zoomScaleNormal="80" workbookViewId="0">
      <selection activeCell="A41" sqref="A41"/>
    </sheetView>
  </sheetViews>
  <sheetFormatPr defaultColWidth="0" defaultRowHeight="14.4" zeroHeight="1" x14ac:dyDescent="0.3"/>
  <cols>
    <col min="1" max="24" width="3.6640625" customWidth="1"/>
    <col min="25" max="25" width="3.5546875" customWidth="1"/>
    <col min="26" max="29" width="3.6640625" customWidth="1"/>
    <col min="30" max="30" width="4" bestFit="1" customWidth="1"/>
    <col min="31" max="47" width="3.6640625" customWidth="1"/>
    <col min="48" max="51" width="0" hidden="1" customWidth="1"/>
    <col min="52" max="16384" width="3.6640625" hidden="1"/>
  </cols>
  <sheetData>
    <row r="1" spans="1:47" ht="15" customHeight="1" x14ac:dyDescent="0.3">
      <c r="A1" s="140" t="s">
        <v>146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</row>
    <row r="2" spans="1:47" ht="15" customHeight="1" x14ac:dyDescent="0.3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Q2" s="140"/>
      <c r="AR2" s="140"/>
      <c r="AS2" s="140"/>
      <c r="AT2" s="140"/>
      <c r="AU2" s="140"/>
    </row>
    <row r="3" spans="1:47" ht="15" customHeight="1" x14ac:dyDescent="0.3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0"/>
      <c r="AK3" s="140"/>
      <c r="AL3" s="140"/>
      <c r="AM3" s="140"/>
      <c r="AN3" s="140"/>
      <c r="AO3" s="140"/>
      <c r="AP3" s="140"/>
      <c r="AQ3" s="140"/>
      <c r="AR3" s="140"/>
      <c r="AS3" s="140"/>
      <c r="AT3" s="140"/>
      <c r="AU3" s="140"/>
    </row>
    <row r="4" spans="1:47" ht="15" thickBot="1" x14ac:dyDescent="0.35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U4" s="140"/>
    </row>
    <row r="5" spans="1:47" ht="15" thickBot="1" x14ac:dyDescent="0.35">
      <c r="A5" s="54"/>
      <c r="B5" s="64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2"/>
      <c r="AU5" s="54"/>
    </row>
    <row r="6" spans="1:47" x14ac:dyDescent="0.3">
      <c r="A6" s="54"/>
      <c r="B6" s="118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68"/>
      <c r="Z6" s="69"/>
      <c r="AA6" s="68"/>
      <c r="AB6" s="70"/>
      <c r="AC6" s="68"/>
      <c r="AD6" s="68"/>
      <c r="AE6" s="68"/>
      <c r="AF6" s="68"/>
      <c r="AG6" s="68"/>
      <c r="AH6" s="68"/>
      <c r="AI6" s="68"/>
      <c r="AJ6" s="70"/>
      <c r="AK6" s="54"/>
      <c r="AL6" s="136" t="s">
        <v>75</v>
      </c>
      <c r="AM6" s="136"/>
      <c r="AN6" s="136"/>
      <c r="AO6" s="136"/>
      <c r="AP6" s="136"/>
      <c r="AQ6" s="136"/>
      <c r="AR6" s="136"/>
      <c r="AS6" s="136"/>
      <c r="AT6" s="59"/>
      <c r="AU6" s="54"/>
    </row>
    <row r="7" spans="1:47" x14ac:dyDescent="0.3">
      <c r="A7" s="54"/>
      <c r="B7" s="95"/>
      <c r="C7" s="141" t="s">
        <v>67</v>
      </c>
      <c r="D7" s="141"/>
      <c r="E7" s="141"/>
      <c r="F7" s="141"/>
      <c r="G7" s="141"/>
      <c r="H7" s="141"/>
      <c r="I7" s="141"/>
      <c r="J7" s="66" t="s">
        <v>68</v>
      </c>
      <c r="K7" s="66"/>
      <c r="L7" s="66"/>
      <c r="M7" s="66"/>
      <c r="N7" s="66"/>
      <c r="O7" s="66"/>
      <c r="P7" s="66"/>
      <c r="Q7" s="141" t="s">
        <v>69</v>
      </c>
      <c r="R7" s="141"/>
      <c r="S7" s="141"/>
      <c r="T7" s="141"/>
      <c r="U7" s="141"/>
      <c r="V7" s="141"/>
      <c r="W7" s="141" t="s">
        <v>70</v>
      </c>
      <c r="X7" s="141"/>
      <c r="Y7" s="141"/>
      <c r="Z7" s="141"/>
      <c r="AA7" s="141"/>
      <c r="AB7" s="148"/>
      <c r="AC7" s="149" t="s">
        <v>71</v>
      </c>
      <c r="AD7" s="141"/>
      <c r="AE7" s="141"/>
      <c r="AF7" s="141"/>
      <c r="AG7" s="141"/>
      <c r="AH7" s="141"/>
      <c r="AI7" s="141"/>
      <c r="AJ7" s="148"/>
      <c r="AK7" s="54"/>
      <c r="AL7" s="136"/>
      <c r="AM7" s="136"/>
      <c r="AN7" s="136"/>
      <c r="AO7" s="136"/>
      <c r="AP7" s="136"/>
      <c r="AQ7" s="136"/>
      <c r="AR7" s="136"/>
      <c r="AS7" s="136"/>
      <c r="AT7" s="59"/>
      <c r="AU7" s="54"/>
    </row>
    <row r="8" spans="1:47" ht="15" thickBot="1" x14ac:dyDescent="0.35">
      <c r="A8" s="54"/>
      <c r="B8" s="120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71"/>
      <c r="Z8" s="72"/>
      <c r="AA8" s="71"/>
      <c r="AB8" s="73"/>
      <c r="AC8" s="71"/>
      <c r="AD8" s="71"/>
      <c r="AE8" s="71"/>
      <c r="AF8" s="71"/>
      <c r="AG8" s="71"/>
      <c r="AH8" s="71"/>
      <c r="AI8" s="71"/>
      <c r="AJ8" s="73"/>
      <c r="AK8" s="54"/>
      <c r="AL8" s="136"/>
      <c r="AM8" s="136"/>
      <c r="AN8" s="136"/>
      <c r="AO8" s="136"/>
      <c r="AP8" s="136"/>
      <c r="AQ8" s="136"/>
      <c r="AR8" s="136"/>
      <c r="AS8" s="136"/>
      <c r="AT8" s="59"/>
      <c r="AU8" s="54"/>
    </row>
    <row r="9" spans="1:47" ht="15" thickBot="1" x14ac:dyDescent="0.35">
      <c r="A9" s="54"/>
      <c r="B9" s="65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0"/>
      <c r="AU9" s="54"/>
    </row>
    <row r="10" spans="1:47" ht="15" thickBot="1" x14ac:dyDescent="0.35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</row>
    <row r="11" spans="1:47" ht="23.25" customHeight="1" x14ac:dyDescent="0.5">
      <c r="A11" s="54"/>
      <c r="B11" s="137" t="s">
        <v>65</v>
      </c>
      <c r="C11" s="138"/>
      <c r="D11" s="138"/>
      <c r="E11" s="138"/>
      <c r="F11" s="138"/>
      <c r="G11" s="138"/>
      <c r="H11" s="138"/>
      <c r="I11" s="138"/>
      <c r="J11" s="138"/>
      <c r="K11" s="138"/>
      <c r="L11" s="139"/>
      <c r="M11" s="54"/>
      <c r="N11" s="137" t="s">
        <v>90</v>
      </c>
      <c r="O11" s="138"/>
      <c r="P11" s="138"/>
      <c r="Q11" s="138"/>
      <c r="R11" s="138"/>
      <c r="S11" s="138"/>
      <c r="T11" s="138"/>
      <c r="U11" s="138"/>
      <c r="V11" s="138"/>
      <c r="W11" s="139"/>
      <c r="X11" s="54"/>
      <c r="Y11" s="137" t="s">
        <v>72</v>
      </c>
      <c r="Z11" s="138"/>
      <c r="AA11" s="138"/>
      <c r="AB11" s="138"/>
      <c r="AC11" s="138"/>
      <c r="AD11" s="138"/>
      <c r="AE11" s="138"/>
      <c r="AF11" s="138"/>
      <c r="AG11" s="138"/>
      <c r="AH11" s="139"/>
      <c r="AI11" s="54"/>
      <c r="AJ11" s="137" t="s">
        <v>66</v>
      </c>
      <c r="AK11" s="138"/>
      <c r="AL11" s="138"/>
      <c r="AM11" s="138"/>
      <c r="AN11" s="138"/>
      <c r="AO11" s="138"/>
      <c r="AP11" s="138"/>
      <c r="AQ11" s="138"/>
      <c r="AR11" s="138"/>
      <c r="AS11" s="138"/>
      <c r="AT11" s="139"/>
      <c r="AU11" s="54"/>
    </row>
    <row r="12" spans="1:47" ht="15" customHeight="1" x14ac:dyDescent="0.3">
      <c r="A12" s="54"/>
      <c r="B12" s="162">
        <v>400</v>
      </c>
      <c r="C12" s="163"/>
      <c r="D12" s="163"/>
      <c r="E12" s="163"/>
      <c r="F12" s="163"/>
      <c r="G12" s="163"/>
      <c r="H12" s="163"/>
      <c r="I12" s="163"/>
      <c r="J12" s="163"/>
      <c r="K12" s="163"/>
      <c r="L12" s="164"/>
      <c r="M12" s="54"/>
      <c r="N12" s="240">
        <f>B12*58%</f>
        <v>231.99999999999997</v>
      </c>
      <c r="O12" s="241"/>
      <c r="P12" s="241"/>
      <c r="Q12" s="241"/>
      <c r="R12" s="241"/>
      <c r="S12" s="241"/>
      <c r="T12" s="241"/>
      <c r="U12" s="241"/>
      <c r="V12" s="241"/>
      <c r="W12" s="242"/>
      <c r="X12" s="54"/>
      <c r="Y12" s="252">
        <f>B12-N12</f>
        <v>168.00000000000003</v>
      </c>
      <c r="Z12" s="253"/>
      <c r="AA12" s="253"/>
      <c r="AB12" s="253"/>
      <c r="AC12" s="253"/>
      <c r="AD12" s="253"/>
      <c r="AE12" s="253"/>
      <c r="AF12" s="253"/>
      <c r="AG12" s="253"/>
      <c r="AH12" s="254"/>
      <c r="AI12" s="54"/>
      <c r="AJ12" s="150">
        <f>B16*(N12/B12)</f>
        <v>115999.99999999999</v>
      </c>
      <c r="AK12" s="151"/>
      <c r="AL12" s="151"/>
      <c r="AM12" s="151"/>
      <c r="AN12" s="151"/>
      <c r="AO12" s="151"/>
      <c r="AP12" s="151"/>
      <c r="AQ12" s="151"/>
      <c r="AR12" s="151"/>
      <c r="AS12" s="151"/>
      <c r="AT12" s="152"/>
      <c r="AU12" s="54"/>
    </row>
    <row r="13" spans="1:47" ht="15" customHeight="1" x14ac:dyDescent="0.3">
      <c r="A13" s="54"/>
      <c r="B13" s="165"/>
      <c r="C13" s="166"/>
      <c r="D13" s="166"/>
      <c r="E13" s="166"/>
      <c r="F13" s="166"/>
      <c r="G13" s="166"/>
      <c r="H13" s="166"/>
      <c r="I13" s="166"/>
      <c r="J13" s="166"/>
      <c r="K13" s="166"/>
      <c r="L13" s="167"/>
      <c r="M13" s="54"/>
      <c r="N13" s="243"/>
      <c r="O13" s="244"/>
      <c r="P13" s="244"/>
      <c r="Q13" s="244"/>
      <c r="R13" s="244"/>
      <c r="S13" s="244"/>
      <c r="T13" s="244"/>
      <c r="U13" s="244"/>
      <c r="V13" s="244"/>
      <c r="W13" s="245"/>
      <c r="X13" s="54"/>
      <c r="Y13" s="255"/>
      <c r="Z13" s="256"/>
      <c r="AA13" s="256"/>
      <c r="AB13" s="256"/>
      <c r="AC13" s="256"/>
      <c r="AD13" s="256"/>
      <c r="AE13" s="256"/>
      <c r="AF13" s="256"/>
      <c r="AG13" s="256"/>
      <c r="AH13" s="257"/>
      <c r="AI13" s="54"/>
      <c r="AJ13" s="150"/>
      <c r="AK13" s="151"/>
      <c r="AL13" s="151"/>
      <c r="AM13" s="151"/>
      <c r="AN13" s="151"/>
      <c r="AO13" s="151"/>
      <c r="AP13" s="151"/>
      <c r="AQ13" s="151"/>
      <c r="AR13" s="151"/>
      <c r="AS13" s="151"/>
      <c r="AT13" s="152"/>
      <c r="AU13" s="54"/>
    </row>
    <row r="14" spans="1:47" ht="15" customHeight="1" x14ac:dyDescent="0.3">
      <c r="A14" s="54"/>
      <c r="B14" s="168">
        <f>B12/8</f>
        <v>50</v>
      </c>
      <c r="C14" s="169"/>
      <c r="D14" s="169"/>
      <c r="E14" s="169"/>
      <c r="F14" s="169"/>
      <c r="G14" s="169"/>
      <c r="H14" s="169"/>
      <c r="I14" s="169"/>
      <c r="J14" s="169"/>
      <c r="K14" s="169"/>
      <c r="L14" s="170"/>
      <c r="M14" s="54"/>
      <c r="N14" s="246">
        <f>N12/8</f>
        <v>28.999999999999996</v>
      </c>
      <c r="O14" s="247"/>
      <c r="P14" s="247"/>
      <c r="Q14" s="247"/>
      <c r="R14" s="247"/>
      <c r="S14" s="247"/>
      <c r="T14" s="247"/>
      <c r="U14" s="247"/>
      <c r="V14" s="247"/>
      <c r="W14" s="248"/>
      <c r="X14" s="54"/>
      <c r="Y14" s="258">
        <f>B14-N14</f>
        <v>21.000000000000004</v>
      </c>
      <c r="Z14" s="259"/>
      <c r="AA14" s="259"/>
      <c r="AB14" s="259"/>
      <c r="AC14" s="259"/>
      <c r="AD14" s="259"/>
      <c r="AE14" s="259"/>
      <c r="AF14" s="259"/>
      <c r="AG14" s="259"/>
      <c r="AH14" s="260"/>
      <c r="AI14" s="54"/>
      <c r="AJ14" s="153"/>
      <c r="AK14" s="154"/>
      <c r="AL14" s="154"/>
      <c r="AM14" s="154"/>
      <c r="AN14" s="154"/>
      <c r="AO14" s="154"/>
      <c r="AP14" s="154"/>
      <c r="AQ14" s="154"/>
      <c r="AR14" s="154"/>
      <c r="AS14" s="154"/>
      <c r="AT14" s="155"/>
      <c r="AU14" s="54"/>
    </row>
    <row r="15" spans="1:47" ht="15" customHeight="1" x14ac:dyDescent="0.3">
      <c r="A15" s="54"/>
      <c r="B15" s="165"/>
      <c r="C15" s="166"/>
      <c r="D15" s="166"/>
      <c r="E15" s="166"/>
      <c r="F15" s="166"/>
      <c r="G15" s="166"/>
      <c r="H15" s="166"/>
      <c r="I15" s="166"/>
      <c r="J15" s="166"/>
      <c r="K15" s="166"/>
      <c r="L15" s="167"/>
      <c r="M15" s="54"/>
      <c r="N15" s="243"/>
      <c r="O15" s="244"/>
      <c r="P15" s="244"/>
      <c r="Q15" s="244"/>
      <c r="R15" s="244"/>
      <c r="S15" s="244"/>
      <c r="T15" s="244"/>
      <c r="U15" s="244"/>
      <c r="V15" s="244"/>
      <c r="W15" s="245"/>
      <c r="X15" s="54"/>
      <c r="Y15" s="255"/>
      <c r="Z15" s="256"/>
      <c r="AA15" s="256"/>
      <c r="AB15" s="256"/>
      <c r="AC15" s="256"/>
      <c r="AD15" s="256"/>
      <c r="AE15" s="256"/>
      <c r="AF15" s="256"/>
      <c r="AG15" s="256"/>
      <c r="AH15" s="257"/>
      <c r="AI15" s="54"/>
      <c r="AJ15" s="156">
        <f>AJ12/B16</f>
        <v>0.57999999999999996</v>
      </c>
      <c r="AK15" s="157"/>
      <c r="AL15" s="157"/>
      <c r="AM15" s="157"/>
      <c r="AN15" s="157"/>
      <c r="AO15" s="157"/>
      <c r="AP15" s="157"/>
      <c r="AQ15" s="157"/>
      <c r="AR15" s="157"/>
      <c r="AS15" s="157"/>
      <c r="AT15" s="158"/>
      <c r="AU15" s="54"/>
    </row>
    <row r="16" spans="1:47" ht="15" customHeight="1" x14ac:dyDescent="0.3">
      <c r="A16" s="54"/>
      <c r="B16" s="204">
        <f>B12*500</f>
        <v>200000</v>
      </c>
      <c r="C16" s="205"/>
      <c r="D16" s="205"/>
      <c r="E16" s="205"/>
      <c r="F16" s="205"/>
      <c r="G16" s="205"/>
      <c r="H16" s="205"/>
      <c r="I16" s="205"/>
      <c r="J16" s="205"/>
      <c r="K16" s="205"/>
      <c r="L16" s="206"/>
      <c r="M16" s="54"/>
      <c r="N16" s="150">
        <f>N12*550</f>
        <v>127599.99999999999</v>
      </c>
      <c r="O16" s="151"/>
      <c r="P16" s="151"/>
      <c r="Q16" s="151"/>
      <c r="R16" s="151"/>
      <c r="S16" s="151"/>
      <c r="T16" s="151"/>
      <c r="U16" s="151"/>
      <c r="V16" s="151"/>
      <c r="W16" s="152"/>
      <c r="X16" s="54"/>
      <c r="Y16" s="261">
        <f>B16-N16</f>
        <v>72400.000000000015</v>
      </c>
      <c r="Z16" s="262"/>
      <c r="AA16" s="262"/>
      <c r="AB16" s="262"/>
      <c r="AC16" s="262"/>
      <c r="AD16" s="262"/>
      <c r="AE16" s="262"/>
      <c r="AF16" s="262"/>
      <c r="AG16" s="262"/>
      <c r="AH16" s="263"/>
      <c r="AI16" s="54"/>
      <c r="AJ16" s="156"/>
      <c r="AK16" s="157"/>
      <c r="AL16" s="157"/>
      <c r="AM16" s="157"/>
      <c r="AN16" s="157"/>
      <c r="AO16" s="157"/>
      <c r="AP16" s="157"/>
      <c r="AQ16" s="157"/>
      <c r="AR16" s="157"/>
      <c r="AS16" s="157"/>
      <c r="AT16" s="158"/>
      <c r="AU16" s="54"/>
    </row>
    <row r="17" spans="1:47" ht="24.75" customHeight="1" thickBot="1" x14ac:dyDescent="0.35">
      <c r="A17" s="54"/>
      <c r="B17" s="207"/>
      <c r="C17" s="208"/>
      <c r="D17" s="208"/>
      <c r="E17" s="208"/>
      <c r="F17" s="208"/>
      <c r="G17" s="208"/>
      <c r="H17" s="208"/>
      <c r="I17" s="208"/>
      <c r="J17" s="208"/>
      <c r="K17" s="208"/>
      <c r="L17" s="209"/>
      <c r="M17" s="55"/>
      <c r="N17" s="249"/>
      <c r="O17" s="250"/>
      <c r="P17" s="250"/>
      <c r="Q17" s="250"/>
      <c r="R17" s="250"/>
      <c r="S17" s="250"/>
      <c r="T17" s="250"/>
      <c r="U17" s="250"/>
      <c r="V17" s="250"/>
      <c r="W17" s="251"/>
      <c r="X17" s="54"/>
      <c r="Y17" s="264"/>
      <c r="Z17" s="265"/>
      <c r="AA17" s="265"/>
      <c r="AB17" s="265"/>
      <c r="AC17" s="265"/>
      <c r="AD17" s="265"/>
      <c r="AE17" s="265"/>
      <c r="AF17" s="265"/>
      <c r="AG17" s="265"/>
      <c r="AH17" s="266"/>
      <c r="AI17" s="54"/>
      <c r="AJ17" s="159"/>
      <c r="AK17" s="160"/>
      <c r="AL17" s="160"/>
      <c r="AM17" s="160"/>
      <c r="AN17" s="160"/>
      <c r="AO17" s="160"/>
      <c r="AP17" s="160"/>
      <c r="AQ17" s="160"/>
      <c r="AR17" s="160"/>
      <c r="AS17" s="160"/>
      <c r="AT17" s="161"/>
      <c r="AU17" s="54"/>
    </row>
    <row r="18" spans="1:47" ht="15" thickBot="1" x14ac:dyDescent="0.35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</row>
    <row r="19" spans="1:47" x14ac:dyDescent="0.3">
      <c r="A19" s="54"/>
      <c r="B19" s="124" t="s">
        <v>23</v>
      </c>
      <c r="C19" s="125"/>
      <c r="D19" s="125"/>
      <c r="E19" s="125"/>
      <c r="F19" s="125"/>
      <c r="G19" s="125"/>
      <c r="H19" s="125"/>
      <c r="I19" s="125"/>
      <c r="J19" s="126"/>
      <c r="K19" s="54"/>
      <c r="L19" s="124" t="s">
        <v>73</v>
      </c>
      <c r="M19" s="125"/>
      <c r="N19" s="125"/>
      <c r="O19" s="125"/>
      <c r="P19" s="125"/>
      <c r="Q19" s="125"/>
      <c r="R19" s="125"/>
      <c r="S19" s="125"/>
      <c r="T19" s="126"/>
      <c r="U19" s="54"/>
      <c r="V19" s="124" t="s">
        <v>47</v>
      </c>
      <c r="W19" s="125"/>
      <c r="X19" s="125"/>
      <c r="Y19" s="125"/>
      <c r="Z19" s="125"/>
      <c r="AA19" s="125"/>
      <c r="AB19" s="125"/>
      <c r="AC19" s="125"/>
      <c r="AD19" s="126"/>
      <c r="AE19" s="54"/>
      <c r="AF19" s="124" t="s">
        <v>74</v>
      </c>
      <c r="AG19" s="125"/>
      <c r="AH19" s="125"/>
      <c r="AI19" s="125"/>
      <c r="AJ19" s="125"/>
      <c r="AK19" s="125"/>
      <c r="AL19" s="125"/>
      <c r="AM19" s="125"/>
      <c r="AN19" s="126"/>
      <c r="AO19" s="54"/>
      <c r="AP19" s="124" t="s">
        <v>35</v>
      </c>
      <c r="AQ19" s="125"/>
      <c r="AR19" s="125"/>
      <c r="AS19" s="125"/>
      <c r="AT19" s="126"/>
      <c r="AU19" s="54"/>
    </row>
    <row r="20" spans="1:47" x14ac:dyDescent="0.3">
      <c r="A20" s="54"/>
      <c r="B20" s="224" t="s">
        <v>24</v>
      </c>
      <c r="C20" s="225"/>
      <c r="D20" s="225"/>
      <c r="E20" s="225"/>
      <c r="F20" s="225"/>
      <c r="G20" s="228">
        <f>Calculation!D77</f>
        <v>394500</v>
      </c>
      <c r="H20" s="228"/>
      <c r="I20" s="228"/>
      <c r="J20" s="229"/>
      <c r="K20" s="54"/>
      <c r="L20" s="144" t="str">
        <f>Calculation!F77</f>
        <v>Actual Cost</v>
      </c>
      <c r="M20" s="145"/>
      <c r="N20" s="145"/>
      <c r="O20" s="145"/>
      <c r="P20" s="145"/>
      <c r="Q20" s="213">
        <f>Calculation!H77</f>
        <v>3443933</v>
      </c>
      <c r="R20" s="213"/>
      <c r="S20" s="213"/>
      <c r="T20" s="214"/>
      <c r="U20" s="54"/>
      <c r="V20" s="221" t="s">
        <v>78</v>
      </c>
      <c r="W20" s="212"/>
      <c r="X20" s="212"/>
      <c r="Y20" s="10"/>
      <c r="Z20" s="212" t="s">
        <v>55</v>
      </c>
      <c r="AA20" s="212"/>
      <c r="AB20" s="212"/>
      <c r="AC20" s="267" t="s">
        <v>54</v>
      </c>
      <c r="AD20" s="268"/>
      <c r="AE20" s="54"/>
      <c r="AF20" s="96" t="s">
        <v>79</v>
      </c>
      <c r="AG20" s="5"/>
      <c r="AH20" s="5"/>
      <c r="AI20" s="5"/>
      <c r="AJ20" s="5"/>
      <c r="AK20" s="5"/>
      <c r="AL20" s="5"/>
      <c r="AM20" s="171" t="s">
        <v>80</v>
      </c>
      <c r="AN20" s="172"/>
      <c r="AO20" s="54"/>
      <c r="AP20" s="238" t="s">
        <v>42</v>
      </c>
      <c r="AQ20" s="122"/>
      <c r="AR20" s="122"/>
      <c r="AS20" s="122">
        <f ca="1">Calculation!U77</f>
        <v>7</v>
      </c>
      <c r="AT20" s="123"/>
      <c r="AU20" s="54"/>
    </row>
    <row r="21" spans="1:47" x14ac:dyDescent="0.3">
      <c r="A21" s="54"/>
      <c r="B21" s="222" t="s">
        <v>25</v>
      </c>
      <c r="C21" s="223"/>
      <c r="D21" s="223"/>
      <c r="E21" s="223"/>
      <c r="F21" s="223"/>
      <c r="G21" s="230">
        <f>Calculation!D78</f>
        <v>4341730</v>
      </c>
      <c r="H21" s="230"/>
      <c r="I21" s="230"/>
      <c r="J21" s="231"/>
      <c r="K21" s="54"/>
      <c r="L21" s="144" t="str">
        <f>Calculation!F78</f>
        <v>Earned Revenue</v>
      </c>
      <c r="M21" s="145"/>
      <c r="N21" s="145"/>
      <c r="O21" s="145"/>
      <c r="P21" s="145"/>
      <c r="Q21" s="179">
        <f>Calculation!H78</f>
        <v>178181</v>
      </c>
      <c r="R21" s="179"/>
      <c r="S21" s="179"/>
      <c r="T21" s="180"/>
      <c r="U21" s="54"/>
      <c r="V21" s="236" t="str">
        <f>Calculation!K78</f>
        <v>Critical Task 1</v>
      </c>
      <c r="W21" s="237"/>
      <c r="X21" s="237"/>
      <c r="Y21" s="237"/>
      <c r="Z21" s="210">
        <f ca="1">Calculation!M78</f>
        <v>0.44</v>
      </c>
      <c r="AA21" s="210"/>
      <c r="AB21" s="210"/>
      <c r="AC21" s="269">
        <v>-5</v>
      </c>
      <c r="AD21" s="270"/>
      <c r="AE21" s="54"/>
      <c r="AF21" s="236" t="str">
        <f>Calculation!P78</f>
        <v>Raheel</v>
      </c>
      <c r="AG21" s="237"/>
      <c r="AH21" s="237"/>
      <c r="AI21" s="122">
        <f ca="1">Calculation!Q78</f>
        <v>75</v>
      </c>
      <c r="AJ21" s="122"/>
      <c r="AK21" s="122"/>
      <c r="AL21" s="122"/>
      <c r="AM21" s="129" t="str">
        <f ca="1">Calculation!R78</f>
        <v>75hrs</v>
      </c>
      <c r="AN21" s="130"/>
      <c r="AO21" s="54"/>
      <c r="AP21" s="238" t="s">
        <v>43</v>
      </c>
      <c r="AQ21" s="122"/>
      <c r="AR21" s="122"/>
      <c r="AS21" s="122">
        <f ca="1">Calculation!U78</f>
        <v>6</v>
      </c>
      <c r="AT21" s="123"/>
      <c r="AU21" s="54"/>
    </row>
    <row r="22" spans="1:47" x14ac:dyDescent="0.3">
      <c r="A22" s="54"/>
      <c r="B22" s="144" t="s">
        <v>26</v>
      </c>
      <c r="C22" s="145"/>
      <c r="D22" s="145"/>
      <c r="E22" s="145"/>
      <c r="F22" s="145"/>
      <c r="G22" s="232">
        <f>Calculation!D79</f>
        <v>16075</v>
      </c>
      <c r="H22" s="232"/>
      <c r="I22" s="232"/>
      <c r="J22" s="233"/>
      <c r="K22" s="54"/>
      <c r="L22" s="144" t="str">
        <f>Calculation!F79</f>
        <v>Cost Plus Revenue</v>
      </c>
      <c r="M22" s="145"/>
      <c r="N22" s="145"/>
      <c r="O22" s="145"/>
      <c r="P22" s="145"/>
      <c r="Q22" s="179">
        <f>Calculation!H79</f>
        <v>131550</v>
      </c>
      <c r="R22" s="179"/>
      <c r="S22" s="179"/>
      <c r="T22" s="180"/>
      <c r="U22" s="54"/>
      <c r="V22" s="236" t="str">
        <f>Calculation!K79</f>
        <v>Critical Task 2</v>
      </c>
      <c r="W22" s="237"/>
      <c r="X22" s="237"/>
      <c r="Y22" s="237"/>
      <c r="Z22" s="210">
        <f ca="1">Calculation!M79</f>
        <v>0.81</v>
      </c>
      <c r="AA22" s="210"/>
      <c r="AB22" s="210"/>
      <c r="AC22" s="269">
        <v>6</v>
      </c>
      <c r="AD22" s="270"/>
      <c r="AE22" s="54"/>
      <c r="AF22" s="236" t="str">
        <f>Calculation!P79</f>
        <v>Jahangir</v>
      </c>
      <c r="AG22" s="237"/>
      <c r="AH22" s="237"/>
      <c r="AI22" s="122">
        <f ca="1">Calculation!Q79</f>
        <v>41</v>
      </c>
      <c r="AJ22" s="122"/>
      <c r="AK22" s="122"/>
      <c r="AL22" s="122"/>
      <c r="AM22" s="129" t="str">
        <f ca="1">Calculation!R79</f>
        <v>41hrs</v>
      </c>
      <c r="AN22" s="130"/>
      <c r="AO22" s="54"/>
      <c r="AP22" s="238" t="s">
        <v>44</v>
      </c>
      <c r="AQ22" s="122"/>
      <c r="AR22" s="122"/>
      <c r="AS22" s="122">
        <f ca="1">Calculation!U79</f>
        <v>10</v>
      </c>
      <c r="AT22" s="123"/>
      <c r="AU22" s="54"/>
    </row>
    <row r="23" spans="1:47" x14ac:dyDescent="0.3">
      <c r="A23" s="54"/>
      <c r="B23" s="226" t="s">
        <v>76</v>
      </c>
      <c r="C23" s="227"/>
      <c r="D23" s="227"/>
      <c r="E23" s="227"/>
      <c r="F23" s="227"/>
      <c r="G23" s="234">
        <f>Calculation!D80</f>
        <v>0.873</v>
      </c>
      <c r="H23" s="234"/>
      <c r="I23" s="234"/>
      <c r="J23" s="235"/>
      <c r="K23" s="54"/>
      <c r="L23" s="144" t="str">
        <f>Calculation!F80</f>
        <v>Percent Time Elapsed</v>
      </c>
      <c r="M23" s="145"/>
      <c r="N23" s="145"/>
      <c r="O23" s="145"/>
      <c r="P23" s="145"/>
      <c r="Q23" s="215">
        <f>Calculation!H80</f>
        <v>0.53300000000000003</v>
      </c>
      <c r="R23" s="215"/>
      <c r="S23" s="215"/>
      <c r="T23" s="216"/>
      <c r="U23" s="54"/>
      <c r="V23" s="236" t="str">
        <f>Calculation!K80</f>
        <v>Critical Task 3</v>
      </c>
      <c r="W23" s="237"/>
      <c r="X23" s="237"/>
      <c r="Y23" s="237"/>
      <c r="Z23" s="210">
        <f ca="1">Calculation!M80</f>
        <v>0.66</v>
      </c>
      <c r="AA23" s="210"/>
      <c r="AB23" s="210"/>
      <c r="AC23" s="269">
        <v>8</v>
      </c>
      <c r="AD23" s="270"/>
      <c r="AE23" s="54"/>
      <c r="AF23" s="236" t="str">
        <f>Calculation!P80</f>
        <v>Nooruddin</v>
      </c>
      <c r="AG23" s="237"/>
      <c r="AH23" s="237"/>
      <c r="AI23" s="122">
        <f ca="1">Calculation!Q80</f>
        <v>72</v>
      </c>
      <c r="AJ23" s="122"/>
      <c r="AK23" s="122"/>
      <c r="AL23" s="122"/>
      <c r="AM23" s="129" t="str">
        <f ca="1">Calculation!R80</f>
        <v>72hrs</v>
      </c>
      <c r="AN23" s="130"/>
      <c r="AO23" s="54"/>
      <c r="AP23" s="238" t="s">
        <v>45</v>
      </c>
      <c r="AQ23" s="122"/>
      <c r="AR23" s="122"/>
      <c r="AS23" s="122">
        <f ca="1">Calculation!U80</f>
        <v>5</v>
      </c>
      <c r="AT23" s="123"/>
      <c r="AU23" s="54"/>
    </row>
    <row r="24" spans="1:47" ht="15" thickBot="1" x14ac:dyDescent="0.35">
      <c r="A24" s="54"/>
      <c r="B24" s="142" t="s">
        <v>77</v>
      </c>
      <c r="C24" s="143"/>
      <c r="D24" s="143"/>
      <c r="E24" s="143"/>
      <c r="F24" s="143"/>
      <c r="G24" s="116">
        <f>Calculation!D81</f>
        <v>0.3</v>
      </c>
      <c r="H24" s="116"/>
      <c r="I24" s="116"/>
      <c r="J24" s="117"/>
      <c r="K24" s="54"/>
      <c r="L24" s="146" t="str">
        <f>Calculation!F81</f>
        <v>Percent Complete</v>
      </c>
      <c r="M24" s="147"/>
      <c r="N24" s="147"/>
      <c r="O24" s="147"/>
      <c r="P24" s="147"/>
      <c r="Q24" s="217">
        <f>Calculation!H81</f>
        <v>0.90239999999999998</v>
      </c>
      <c r="R24" s="217"/>
      <c r="S24" s="217"/>
      <c r="T24" s="218"/>
      <c r="U24" s="54"/>
      <c r="V24" s="219" t="str">
        <f>Calculation!K81</f>
        <v>Critical Task 4</v>
      </c>
      <c r="W24" s="220"/>
      <c r="X24" s="220"/>
      <c r="Y24" s="220"/>
      <c r="Z24" s="211">
        <f ca="1">Calculation!M81</f>
        <v>0.33</v>
      </c>
      <c r="AA24" s="211"/>
      <c r="AB24" s="211"/>
      <c r="AC24" s="271">
        <v>4</v>
      </c>
      <c r="AD24" s="272"/>
      <c r="AE24" s="54"/>
      <c r="AF24" s="219" t="str">
        <f>Calculation!P81</f>
        <v>Amyn</v>
      </c>
      <c r="AG24" s="220"/>
      <c r="AH24" s="220"/>
      <c r="AI24" s="127">
        <f ca="1">Calculation!Q81</f>
        <v>24</v>
      </c>
      <c r="AJ24" s="127"/>
      <c r="AK24" s="127"/>
      <c r="AL24" s="127"/>
      <c r="AM24" s="131" t="str">
        <f ca="1">Calculation!R81</f>
        <v>24hrs</v>
      </c>
      <c r="AN24" s="132"/>
      <c r="AO24" s="54"/>
      <c r="AP24" s="239" t="s">
        <v>46</v>
      </c>
      <c r="AQ24" s="127"/>
      <c r="AR24" s="127"/>
      <c r="AS24" s="127">
        <f ca="1">Calculation!U81</f>
        <v>2</v>
      </c>
      <c r="AT24" s="128"/>
      <c r="AU24" s="54"/>
    </row>
    <row r="25" spans="1:47" ht="15" thickBot="1" x14ac:dyDescent="0.3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</row>
    <row r="26" spans="1:47" ht="16.2" thickBot="1" x14ac:dyDescent="0.35">
      <c r="A26" s="54"/>
      <c r="B26" s="176" t="s">
        <v>115</v>
      </c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8"/>
      <c r="T26" s="54"/>
      <c r="U26" s="110" t="s">
        <v>118</v>
      </c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2"/>
      <c r="AI26" s="54"/>
      <c r="AJ26" s="110" t="s">
        <v>137</v>
      </c>
      <c r="AK26" s="111"/>
      <c r="AL26" s="111"/>
      <c r="AM26" s="111"/>
      <c r="AN26" s="111"/>
      <c r="AO26" s="111"/>
      <c r="AP26" s="111"/>
      <c r="AQ26" s="111"/>
      <c r="AR26" s="111"/>
      <c r="AS26" s="111"/>
      <c r="AT26" s="112"/>
      <c r="AU26" s="54"/>
    </row>
    <row r="27" spans="1:47" x14ac:dyDescent="0.3">
      <c r="A27" s="54"/>
      <c r="B27" s="181" t="s">
        <v>91</v>
      </c>
      <c r="C27" s="182"/>
      <c r="D27" s="182"/>
      <c r="E27" s="106" t="s">
        <v>92</v>
      </c>
      <c r="F27" s="106"/>
      <c r="G27" s="106"/>
      <c r="H27" s="106" t="s">
        <v>93</v>
      </c>
      <c r="I27" s="106"/>
      <c r="J27" s="106"/>
      <c r="K27" s="106" t="s">
        <v>94</v>
      </c>
      <c r="L27" s="106"/>
      <c r="M27" s="106"/>
      <c r="N27" s="106" t="s">
        <v>95</v>
      </c>
      <c r="O27" s="106"/>
      <c r="P27" s="106"/>
      <c r="Q27" s="106" t="s">
        <v>96</v>
      </c>
      <c r="R27" s="106"/>
      <c r="S27" s="175"/>
      <c r="T27" s="54"/>
      <c r="U27" s="82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83"/>
      <c r="AI27" s="54"/>
      <c r="AJ27" s="77"/>
      <c r="AK27" s="58"/>
      <c r="AL27" s="58"/>
      <c r="AM27" s="58"/>
      <c r="AN27" s="58"/>
      <c r="AO27" s="58"/>
      <c r="AP27" s="58"/>
      <c r="AQ27" s="58"/>
      <c r="AR27" s="58"/>
      <c r="AS27" s="58"/>
      <c r="AT27" s="78"/>
      <c r="AU27" s="54"/>
    </row>
    <row r="28" spans="1:47" x14ac:dyDescent="0.3">
      <c r="A28" s="54"/>
      <c r="B28" s="181"/>
      <c r="C28" s="182"/>
      <c r="D28" s="182"/>
      <c r="E28" s="106" t="s">
        <v>103</v>
      </c>
      <c r="F28" s="106"/>
      <c r="G28" s="106"/>
      <c r="H28" s="106" t="s">
        <v>102</v>
      </c>
      <c r="I28" s="106"/>
      <c r="J28" s="106"/>
      <c r="K28" s="106" t="s">
        <v>104</v>
      </c>
      <c r="L28" s="106"/>
      <c r="M28" s="106"/>
      <c r="N28" s="106" t="s">
        <v>105</v>
      </c>
      <c r="O28" s="106"/>
      <c r="P28" s="106"/>
      <c r="Q28" s="106" t="s">
        <v>106</v>
      </c>
      <c r="R28" s="106"/>
      <c r="S28" s="175"/>
      <c r="T28" s="54"/>
      <c r="U28" s="82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83"/>
      <c r="AI28" s="54"/>
      <c r="AJ28" s="77"/>
      <c r="AK28" s="58"/>
      <c r="AL28" s="58"/>
      <c r="AM28" s="58"/>
      <c r="AN28" s="58"/>
      <c r="AO28" s="58"/>
      <c r="AP28" s="58"/>
      <c r="AQ28" s="58"/>
      <c r="AR28" s="58"/>
      <c r="AS28" s="58"/>
      <c r="AT28" s="78"/>
      <c r="AU28" s="54"/>
    </row>
    <row r="29" spans="1:47" x14ac:dyDescent="0.3">
      <c r="A29" s="54"/>
      <c r="B29" s="186" t="s">
        <v>97</v>
      </c>
      <c r="C29" s="187"/>
      <c r="D29" s="187"/>
      <c r="E29" s="173">
        <f t="shared" ref="E29:Q37" ca="1" si="0">RANDBETWEEN(0,2)</f>
        <v>2</v>
      </c>
      <c r="F29" s="173"/>
      <c r="G29" s="173"/>
      <c r="H29" s="173">
        <f t="shared" ca="1" si="0"/>
        <v>1</v>
      </c>
      <c r="I29" s="173"/>
      <c r="J29" s="173"/>
      <c r="K29" s="173">
        <f t="shared" ca="1" si="0"/>
        <v>0</v>
      </c>
      <c r="L29" s="173"/>
      <c r="M29" s="173"/>
      <c r="N29" s="173">
        <f t="shared" ca="1" si="0"/>
        <v>2</v>
      </c>
      <c r="O29" s="173"/>
      <c r="P29" s="173"/>
      <c r="Q29" s="173">
        <f t="shared" ca="1" si="0"/>
        <v>1</v>
      </c>
      <c r="R29" s="173"/>
      <c r="S29" s="174"/>
      <c r="T29" s="54"/>
      <c r="U29" s="82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83"/>
      <c r="AI29" s="54"/>
      <c r="AJ29" s="77"/>
      <c r="AK29" s="58"/>
      <c r="AL29" s="58"/>
      <c r="AM29" s="58"/>
      <c r="AN29" s="58"/>
      <c r="AO29" s="58"/>
      <c r="AP29" s="58"/>
      <c r="AQ29" s="58"/>
      <c r="AR29" s="58"/>
      <c r="AS29" s="58"/>
      <c r="AT29" s="78"/>
      <c r="AU29" s="54"/>
    </row>
    <row r="30" spans="1:47" x14ac:dyDescent="0.3">
      <c r="A30" s="54"/>
      <c r="B30" s="186"/>
      <c r="C30" s="187"/>
      <c r="D30" s="187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173"/>
      <c r="R30" s="173"/>
      <c r="S30" s="174"/>
      <c r="T30" s="54"/>
      <c r="U30" s="82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83"/>
      <c r="AI30" s="54"/>
      <c r="AJ30" s="77"/>
      <c r="AK30" s="58"/>
      <c r="AL30" s="58"/>
      <c r="AM30" s="58"/>
      <c r="AN30" s="58"/>
      <c r="AO30" s="58"/>
      <c r="AP30" s="58"/>
      <c r="AQ30" s="58"/>
      <c r="AR30" s="58"/>
      <c r="AS30" s="58"/>
      <c r="AT30" s="78"/>
      <c r="AU30" s="54"/>
    </row>
    <row r="31" spans="1:47" x14ac:dyDescent="0.3">
      <c r="A31" s="54"/>
      <c r="B31" s="186" t="s">
        <v>98</v>
      </c>
      <c r="C31" s="187"/>
      <c r="D31" s="187"/>
      <c r="E31" s="173">
        <f t="shared" ca="1" si="0"/>
        <v>2</v>
      </c>
      <c r="F31" s="173"/>
      <c r="G31" s="173"/>
      <c r="H31" s="173">
        <f t="shared" ca="1" si="0"/>
        <v>1</v>
      </c>
      <c r="I31" s="173"/>
      <c r="J31" s="173"/>
      <c r="K31" s="173">
        <f t="shared" ca="1" si="0"/>
        <v>1</v>
      </c>
      <c r="L31" s="173"/>
      <c r="M31" s="173"/>
      <c r="N31" s="173">
        <f t="shared" ca="1" si="0"/>
        <v>1</v>
      </c>
      <c r="O31" s="173"/>
      <c r="P31" s="173"/>
      <c r="Q31" s="173">
        <f t="shared" ca="1" si="0"/>
        <v>1</v>
      </c>
      <c r="R31" s="173"/>
      <c r="S31" s="174"/>
      <c r="T31" s="54"/>
      <c r="U31" s="82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83"/>
      <c r="AI31" s="54"/>
      <c r="AJ31" s="77"/>
      <c r="AK31" s="58"/>
      <c r="AL31" s="58"/>
      <c r="AM31" s="58"/>
      <c r="AN31" s="58"/>
      <c r="AO31" s="58"/>
      <c r="AP31" s="58"/>
      <c r="AQ31" s="58"/>
      <c r="AR31" s="58"/>
      <c r="AS31" s="58"/>
      <c r="AT31" s="78"/>
      <c r="AU31" s="54"/>
    </row>
    <row r="32" spans="1:47" x14ac:dyDescent="0.3">
      <c r="A32" s="54"/>
      <c r="B32" s="186"/>
      <c r="C32" s="187"/>
      <c r="D32" s="187"/>
      <c r="E32" s="173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4"/>
      <c r="T32" s="54"/>
      <c r="U32" s="82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83"/>
      <c r="AI32" s="54"/>
      <c r="AJ32" s="77"/>
      <c r="AK32" s="58"/>
      <c r="AL32" s="58"/>
      <c r="AM32" s="58"/>
      <c r="AN32" s="58"/>
      <c r="AO32" s="58"/>
      <c r="AP32" s="58"/>
      <c r="AQ32" s="58"/>
      <c r="AR32" s="58"/>
      <c r="AS32" s="58"/>
      <c r="AT32" s="78"/>
      <c r="AU32" s="54"/>
    </row>
    <row r="33" spans="1:47" x14ac:dyDescent="0.3">
      <c r="A33" s="54"/>
      <c r="B33" s="186" t="s">
        <v>99</v>
      </c>
      <c r="C33" s="187"/>
      <c r="D33" s="187"/>
      <c r="E33" s="173">
        <f t="shared" ca="1" si="0"/>
        <v>2</v>
      </c>
      <c r="F33" s="173"/>
      <c r="G33" s="173"/>
      <c r="H33" s="173">
        <f t="shared" ca="1" si="0"/>
        <v>0</v>
      </c>
      <c r="I33" s="173"/>
      <c r="J33" s="173"/>
      <c r="K33" s="173">
        <f t="shared" ca="1" si="0"/>
        <v>1</v>
      </c>
      <c r="L33" s="173"/>
      <c r="M33" s="173"/>
      <c r="N33" s="173">
        <f t="shared" ca="1" si="0"/>
        <v>2</v>
      </c>
      <c r="O33" s="173"/>
      <c r="P33" s="173"/>
      <c r="Q33" s="173">
        <f t="shared" ca="1" si="0"/>
        <v>0</v>
      </c>
      <c r="R33" s="173"/>
      <c r="S33" s="174"/>
      <c r="T33" s="54"/>
      <c r="U33" s="82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83"/>
      <c r="AI33" s="54"/>
      <c r="AJ33" s="77"/>
      <c r="AK33" s="58"/>
      <c r="AL33" s="58"/>
      <c r="AM33" s="58"/>
      <c r="AN33" s="58"/>
      <c r="AO33" s="58"/>
      <c r="AP33" s="58"/>
      <c r="AQ33" s="58"/>
      <c r="AR33" s="58"/>
      <c r="AS33" s="58"/>
      <c r="AT33" s="78"/>
      <c r="AU33" s="54"/>
    </row>
    <row r="34" spans="1:47" x14ac:dyDescent="0.3">
      <c r="A34" s="54"/>
      <c r="B34" s="186"/>
      <c r="C34" s="187"/>
      <c r="D34" s="187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4"/>
      <c r="T34" s="54"/>
      <c r="U34" s="82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83"/>
      <c r="AI34" s="54"/>
      <c r="AJ34" s="77"/>
      <c r="AK34" s="58"/>
      <c r="AL34" s="58"/>
      <c r="AM34" s="58"/>
      <c r="AN34" s="58"/>
      <c r="AO34" s="58"/>
      <c r="AP34" s="58"/>
      <c r="AQ34" s="58"/>
      <c r="AR34" s="58"/>
      <c r="AS34" s="58"/>
      <c r="AT34" s="78"/>
      <c r="AU34" s="54"/>
    </row>
    <row r="35" spans="1:47" x14ac:dyDescent="0.3">
      <c r="A35" s="54"/>
      <c r="B35" s="186" t="s">
        <v>100</v>
      </c>
      <c r="C35" s="187"/>
      <c r="D35" s="187"/>
      <c r="E35" s="173">
        <f t="shared" ca="1" si="0"/>
        <v>1</v>
      </c>
      <c r="F35" s="173"/>
      <c r="G35" s="173"/>
      <c r="H35" s="173">
        <f t="shared" ca="1" si="0"/>
        <v>1</v>
      </c>
      <c r="I35" s="173"/>
      <c r="J35" s="173"/>
      <c r="K35" s="173">
        <f t="shared" ca="1" si="0"/>
        <v>1</v>
      </c>
      <c r="L35" s="173"/>
      <c r="M35" s="173"/>
      <c r="N35" s="173">
        <f t="shared" ca="1" si="0"/>
        <v>1</v>
      </c>
      <c r="O35" s="173"/>
      <c r="P35" s="173"/>
      <c r="Q35" s="173">
        <f t="shared" ca="1" si="0"/>
        <v>0</v>
      </c>
      <c r="R35" s="173"/>
      <c r="S35" s="174"/>
      <c r="T35" s="54"/>
      <c r="U35" s="82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83"/>
      <c r="AI35" s="54"/>
      <c r="AJ35" s="77"/>
      <c r="AK35" s="58"/>
      <c r="AL35" s="58"/>
      <c r="AM35" s="58"/>
      <c r="AN35" s="58"/>
      <c r="AO35" s="58"/>
      <c r="AP35" s="58"/>
      <c r="AQ35" s="58"/>
      <c r="AR35" s="58"/>
      <c r="AS35" s="58"/>
      <c r="AT35" s="78"/>
      <c r="AU35" s="54"/>
    </row>
    <row r="36" spans="1:47" x14ac:dyDescent="0.3">
      <c r="A36" s="54"/>
      <c r="B36" s="186"/>
      <c r="C36" s="187"/>
      <c r="D36" s="187"/>
      <c r="E36" s="173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4"/>
      <c r="T36" s="54"/>
      <c r="U36" s="82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83"/>
      <c r="AI36" s="54"/>
      <c r="AJ36" s="77"/>
      <c r="AK36" s="58"/>
      <c r="AL36" s="58"/>
      <c r="AM36" s="58"/>
      <c r="AN36" s="58"/>
      <c r="AO36" s="58"/>
      <c r="AP36" s="58"/>
      <c r="AQ36" s="58"/>
      <c r="AR36" s="58"/>
      <c r="AS36" s="58"/>
      <c r="AT36" s="78"/>
      <c r="AU36" s="54"/>
    </row>
    <row r="37" spans="1:47" x14ac:dyDescent="0.3">
      <c r="A37" s="54"/>
      <c r="B37" s="186" t="s">
        <v>101</v>
      </c>
      <c r="C37" s="187"/>
      <c r="D37" s="187"/>
      <c r="E37" s="173">
        <f t="shared" ca="1" si="0"/>
        <v>1</v>
      </c>
      <c r="F37" s="173"/>
      <c r="G37" s="173"/>
      <c r="H37" s="173">
        <f t="shared" ca="1" si="0"/>
        <v>2</v>
      </c>
      <c r="I37" s="173"/>
      <c r="J37" s="173"/>
      <c r="K37" s="173">
        <f t="shared" ca="1" si="0"/>
        <v>0</v>
      </c>
      <c r="L37" s="173"/>
      <c r="M37" s="173"/>
      <c r="N37" s="173">
        <f t="shared" ca="1" si="0"/>
        <v>1</v>
      </c>
      <c r="O37" s="173"/>
      <c r="P37" s="173"/>
      <c r="Q37" s="173">
        <f t="shared" ca="1" si="0"/>
        <v>1</v>
      </c>
      <c r="R37" s="173"/>
      <c r="S37" s="174"/>
      <c r="T37" s="54"/>
      <c r="U37" s="82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83"/>
      <c r="AI37" s="54"/>
      <c r="AJ37" s="77"/>
      <c r="AK37" s="58"/>
      <c r="AL37" s="58"/>
      <c r="AM37" s="58"/>
      <c r="AN37" s="58"/>
      <c r="AO37" s="58"/>
      <c r="AP37" s="58"/>
      <c r="AQ37" s="58"/>
      <c r="AR37" s="58"/>
      <c r="AS37" s="58"/>
      <c r="AT37" s="78"/>
      <c r="AU37" s="54"/>
    </row>
    <row r="38" spans="1:47" ht="15" thickBot="1" x14ac:dyDescent="0.35">
      <c r="A38" s="54"/>
      <c r="B38" s="188"/>
      <c r="C38" s="189"/>
      <c r="D38" s="189"/>
      <c r="E38" s="185"/>
      <c r="F38" s="185"/>
      <c r="G38" s="185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93"/>
      <c r="T38" s="54"/>
      <c r="U38" s="84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6"/>
      <c r="AI38" s="54"/>
      <c r="AJ38" s="79"/>
      <c r="AK38" s="80"/>
      <c r="AL38" s="80"/>
      <c r="AM38" s="80"/>
      <c r="AN38" s="80"/>
      <c r="AO38" s="80"/>
      <c r="AP38" s="80"/>
      <c r="AQ38" s="80"/>
      <c r="AR38" s="80"/>
      <c r="AS38" s="80"/>
      <c r="AT38" s="81"/>
      <c r="AU38" s="54"/>
    </row>
    <row r="39" spans="1:47" x14ac:dyDescent="0.3">
      <c r="A39" s="54"/>
      <c r="B39" s="56"/>
      <c r="C39" s="56"/>
      <c r="D39" s="56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4"/>
    </row>
    <row r="40" spans="1:47" ht="15" thickBot="1" x14ac:dyDescent="0.3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</row>
    <row r="41" spans="1:47" ht="15" customHeight="1" thickBot="1" x14ac:dyDescent="0.35">
      <c r="A41" s="54"/>
      <c r="B41" s="113" t="s">
        <v>124</v>
      </c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5"/>
      <c r="AH41" s="54"/>
      <c r="AI41" s="110" t="s">
        <v>144</v>
      </c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2"/>
      <c r="AU41" s="54"/>
    </row>
    <row r="42" spans="1:47" x14ac:dyDescent="0.3">
      <c r="A42" s="54"/>
      <c r="B42" s="87"/>
      <c r="C42" s="42"/>
      <c r="D42" s="42"/>
      <c r="E42" s="42"/>
      <c r="AG42" s="75"/>
      <c r="AH42" s="54"/>
      <c r="AI42" s="74"/>
      <c r="AT42" s="75"/>
      <c r="AU42" s="54"/>
    </row>
    <row r="43" spans="1:47" x14ac:dyDescent="0.3">
      <c r="A43" s="54"/>
      <c r="B43" s="87"/>
      <c r="C43" s="42"/>
      <c r="D43" s="42"/>
      <c r="E43" s="42"/>
      <c r="F43" s="42"/>
      <c r="G43" s="44"/>
      <c r="H43" s="44"/>
      <c r="I43" s="42"/>
      <c r="J43" s="42"/>
      <c r="K43" s="42"/>
      <c r="O43" s="94"/>
      <c r="P43" s="44" t="s">
        <v>81</v>
      </c>
      <c r="Q43" s="44"/>
      <c r="R43" s="42"/>
      <c r="S43" s="45"/>
      <c r="T43" s="42" t="s">
        <v>34</v>
      </c>
      <c r="AG43" s="75"/>
      <c r="AH43" s="54"/>
      <c r="AI43" s="74"/>
      <c r="AT43" s="75"/>
      <c r="AU43" s="54"/>
    </row>
    <row r="44" spans="1:47" x14ac:dyDescent="0.3">
      <c r="A44" s="54"/>
      <c r="B44" s="183" t="s">
        <v>108</v>
      </c>
      <c r="C44" s="108"/>
      <c r="D44" s="108"/>
      <c r="E44" s="108"/>
      <c r="F44" s="108"/>
      <c r="G44" s="108"/>
      <c r="H44" s="108"/>
      <c r="I44" s="108"/>
      <c r="J44" s="184"/>
      <c r="K44" s="107" t="s">
        <v>107</v>
      </c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 t="s">
        <v>55</v>
      </c>
      <c r="AF44" s="108"/>
      <c r="AG44" s="109"/>
      <c r="AH44" s="54"/>
      <c r="AI44" s="74"/>
      <c r="AT44" s="75"/>
      <c r="AU44" s="54"/>
    </row>
    <row r="45" spans="1:47" x14ac:dyDescent="0.3">
      <c r="A45" s="54"/>
      <c r="B45" s="87"/>
      <c r="C45" s="42"/>
      <c r="D45" s="42"/>
      <c r="E45" s="42"/>
      <c r="F45" s="42"/>
      <c r="G45" s="44"/>
      <c r="H45" s="44"/>
      <c r="I45" s="52"/>
      <c r="J45" s="67"/>
      <c r="K45" s="52"/>
      <c r="AG45" s="75"/>
      <c r="AH45" s="54"/>
      <c r="AI45" s="74"/>
      <c r="AT45" s="75"/>
      <c r="AU45" s="54"/>
    </row>
    <row r="46" spans="1:47" x14ac:dyDescent="0.3">
      <c r="A46" s="54"/>
      <c r="B46" s="190" t="s">
        <v>119</v>
      </c>
      <c r="C46" s="191"/>
      <c r="D46" s="191"/>
      <c r="E46" s="191"/>
      <c r="F46" s="191"/>
      <c r="G46" s="191"/>
      <c r="H46" s="191"/>
      <c r="I46" s="191"/>
      <c r="J46" s="192"/>
      <c r="K46" s="43"/>
      <c r="AE46" s="194">
        <f ca="1">Calculation!F46</f>
        <v>0.82</v>
      </c>
      <c r="AF46" s="195"/>
      <c r="AG46" s="196"/>
      <c r="AH46" s="54"/>
      <c r="AI46" s="74"/>
      <c r="AT46" s="75"/>
      <c r="AU46" s="54"/>
    </row>
    <row r="47" spans="1:47" x14ac:dyDescent="0.3">
      <c r="A47" s="54"/>
      <c r="B47" s="190"/>
      <c r="C47" s="191"/>
      <c r="D47" s="191"/>
      <c r="E47" s="191"/>
      <c r="F47" s="191"/>
      <c r="G47" s="191"/>
      <c r="H47" s="191"/>
      <c r="I47" s="191"/>
      <c r="J47" s="192"/>
      <c r="K47" s="43"/>
      <c r="AE47" s="197"/>
      <c r="AF47" s="195"/>
      <c r="AG47" s="196"/>
      <c r="AH47" s="54"/>
      <c r="AI47" s="74"/>
      <c r="AT47" s="75"/>
      <c r="AU47" s="54"/>
    </row>
    <row r="48" spans="1:47" x14ac:dyDescent="0.3">
      <c r="A48" s="54"/>
      <c r="B48" s="190"/>
      <c r="C48" s="191"/>
      <c r="D48" s="191"/>
      <c r="E48" s="191"/>
      <c r="F48" s="191"/>
      <c r="G48" s="191"/>
      <c r="H48" s="191"/>
      <c r="I48" s="191"/>
      <c r="J48" s="192"/>
      <c r="K48" s="46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8"/>
      <c r="AE48" s="198"/>
      <c r="AF48" s="199"/>
      <c r="AG48" s="200"/>
      <c r="AH48" s="54"/>
      <c r="AI48" s="74"/>
      <c r="AT48" s="75"/>
      <c r="AU48" s="54"/>
    </row>
    <row r="49" spans="1:47" x14ac:dyDescent="0.3">
      <c r="A49" s="54"/>
      <c r="B49" s="190" t="s">
        <v>120</v>
      </c>
      <c r="C49" s="191"/>
      <c r="D49" s="191"/>
      <c r="E49" s="191"/>
      <c r="F49" s="191"/>
      <c r="G49" s="191"/>
      <c r="H49" s="191"/>
      <c r="I49" s="191"/>
      <c r="J49" s="192"/>
      <c r="K49" s="43"/>
      <c r="AE49" s="201">
        <f ca="1">Calculation!F47</f>
        <v>0.96</v>
      </c>
      <c r="AF49" s="202"/>
      <c r="AG49" s="203"/>
      <c r="AH49" s="54"/>
      <c r="AI49" s="74"/>
      <c r="AT49" s="75"/>
      <c r="AU49" s="54"/>
    </row>
    <row r="50" spans="1:47" x14ac:dyDescent="0.3">
      <c r="A50" s="54"/>
      <c r="B50" s="190"/>
      <c r="C50" s="191"/>
      <c r="D50" s="191"/>
      <c r="E50" s="191"/>
      <c r="F50" s="191"/>
      <c r="G50" s="191"/>
      <c r="H50" s="191"/>
      <c r="I50" s="191"/>
      <c r="J50" s="192"/>
      <c r="K50" s="43"/>
      <c r="AE50" s="197"/>
      <c r="AF50" s="195"/>
      <c r="AG50" s="196"/>
      <c r="AH50" s="54"/>
      <c r="AI50" s="74"/>
      <c r="AT50" s="75"/>
      <c r="AU50" s="54"/>
    </row>
    <row r="51" spans="1:47" ht="15" thickBot="1" x14ac:dyDescent="0.35">
      <c r="A51" s="54"/>
      <c r="B51" s="190"/>
      <c r="C51" s="191"/>
      <c r="D51" s="191"/>
      <c r="E51" s="191"/>
      <c r="F51" s="191"/>
      <c r="G51" s="191"/>
      <c r="H51" s="191"/>
      <c r="I51" s="191"/>
      <c r="J51" s="192"/>
      <c r="K51" s="46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8"/>
      <c r="AE51" s="198"/>
      <c r="AF51" s="199"/>
      <c r="AG51" s="200"/>
      <c r="AH51" s="54"/>
      <c r="AI51" s="74"/>
      <c r="AT51" s="75"/>
      <c r="AU51" s="54"/>
    </row>
    <row r="52" spans="1:47" ht="15" thickBot="1" x14ac:dyDescent="0.35">
      <c r="A52" s="54"/>
      <c r="B52" s="190" t="s">
        <v>121</v>
      </c>
      <c r="C52" s="191"/>
      <c r="D52" s="191"/>
      <c r="E52" s="191"/>
      <c r="F52" s="191"/>
      <c r="G52" s="191"/>
      <c r="H52" s="191"/>
      <c r="I52" s="191"/>
      <c r="J52" s="192"/>
      <c r="K52" s="53"/>
      <c r="AE52" s="201">
        <f ca="1">Calculation!F48</f>
        <v>0.8</v>
      </c>
      <c r="AF52" s="202"/>
      <c r="AG52" s="203"/>
      <c r="AH52" s="54"/>
      <c r="AI52" s="133" t="s">
        <v>145</v>
      </c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5"/>
      <c r="AU52" s="54"/>
    </row>
    <row r="53" spans="1:47" x14ac:dyDescent="0.3">
      <c r="A53" s="54"/>
      <c r="B53" s="190"/>
      <c r="C53" s="191"/>
      <c r="D53" s="191"/>
      <c r="E53" s="191"/>
      <c r="F53" s="191"/>
      <c r="G53" s="191"/>
      <c r="H53" s="191"/>
      <c r="I53" s="191"/>
      <c r="J53" s="192"/>
      <c r="K53" s="53"/>
      <c r="AE53" s="197"/>
      <c r="AF53" s="195"/>
      <c r="AG53" s="196"/>
      <c r="AH53" s="54"/>
      <c r="AI53" s="74"/>
      <c r="AT53" s="75"/>
      <c r="AU53" s="54"/>
    </row>
    <row r="54" spans="1:47" x14ac:dyDescent="0.3">
      <c r="A54" s="54"/>
      <c r="B54" s="190"/>
      <c r="C54" s="191"/>
      <c r="D54" s="191"/>
      <c r="E54" s="191"/>
      <c r="F54" s="191"/>
      <c r="G54" s="191"/>
      <c r="H54" s="191"/>
      <c r="I54" s="191"/>
      <c r="J54" s="192"/>
      <c r="K54" s="46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8"/>
      <c r="AE54" s="198"/>
      <c r="AF54" s="199"/>
      <c r="AG54" s="200"/>
      <c r="AH54" s="54"/>
      <c r="AI54" s="74"/>
      <c r="AT54" s="75"/>
      <c r="AU54" s="54"/>
    </row>
    <row r="55" spans="1:47" x14ac:dyDescent="0.3">
      <c r="A55" s="54"/>
      <c r="B55" s="190" t="s">
        <v>122</v>
      </c>
      <c r="C55" s="191"/>
      <c r="D55" s="191"/>
      <c r="E55" s="191"/>
      <c r="F55" s="191"/>
      <c r="G55" s="191"/>
      <c r="H55" s="191"/>
      <c r="I55" s="191"/>
      <c r="J55" s="192"/>
      <c r="K55" s="43"/>
      <c r="AE55" s="201">
        <f ca="1">Calculation!F49</f>
        <v>0.72</v>
      </c>
      <c r="AF55" s="202"/>
      <c r="AG55" s="203"/>
      <c r="AH55" s="54"/>
      <c r="AI55" s="74"/>
      <c r="AT55" s="75"/>
      <c r="AU55" s="54"/>
    </row>
    <row r="56" spans="1:47" x14ac:dyDescent="0.3">
      <c r="A56" s="54"/>
      <c r="B56" s="190"/>
      <c r="C56" s="191"/>
      <c r="D56" s="191"/>
      <c r="E56" s="191"/>
      <c r="F56" s="191"/>
      <c r="G56" s="191"/>
      <c r="H56" s="191"/>
      <c r="I56" s="191"/>
      <c r="J56" s="192"/>
      <c r="K56" s="43"/>
      <c r="AE56" s="197"/>
      <c r="AF56" s="195"/>
      <c r="AG56" s="196"/>
      <c r="AH56" s="54"/>
      <c r="AI56" s="74"/>
      <c r="AT56" s="75"/>
      <c r="AU56" s="54"/>
    </row>
    <row r="57" spans="1:47" x14ac:dyDescent="0.3">
      <c r="A57" s="54"/>
      <c r="B57" s="190"/>
      <c r="C57" s="191"/>
      <c r="D57" s="191"/>
      <c r="E57" s="191"/>
      <c r="F57" s="191"/>
      <c r="G57" s="191"/>
      <c r="H57" s="191"/>
      <c r="I57" s="191"/>
      <c r="J57" s="192"/>
      <c r="K57" s="46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8"/>
      <c r="AE57" s="198"/>
      <c r="AF57" s="199"/>
      <c r="AG57" s="200"/>
      <c r="AH57" s="54"/>
      <c r="AI57" s="74"/>
      <c r="AT57" s="75"/>
      <c r="AU57" s="54"/>
    </row>
    <row r="58" spans="1:47" x14ac:dyDescent="0.3">
      <c r="A58" s="54"/>
      <c r="B58" s="190" t="s">
        <v>123</v>
      </c>
      <c r="C58" s="191"/>
      <c r="D58" s="191"/>
      <c r="E58" s="191"/>
      <c r="F58" s="191"/>
      <c r="G58" s="191"/>
      <c r="H58" s="191"/>
      <c r="I58" s="191"/>
      <c r="J58" s="192"/>
      <c r="K58" s="43"/>
      <c r="AE58" s="201">
        <f ca="1">Calculation!F50</f>
        <v>1</v>
      </c>
      <c r="AF58" s="202"/>
      <c r="AG58" s="203"/>
      <c r="AH58" s="54"/>
      <c r="AI58" s="74"/>
      <c r="AT58" s="75"/>
      <c r="AU58" s="54"/>
    </row>
    <row r="59" spans="1:47" x14ac:dyDescent="0.3">
      <c r="A59" s="54"/>
      <c r="B59" s="190"/>
      <c r="C59" s="191"/>
      <c r="D59" s="191"/>
      <c r="E59" s="191"/>
      <c r="F59" s="191"/>
      <c r="G59" s="191"/>
      <c r="H59" s="191"/>
      <c r="I59" s="191"/>
      <c r="J59" s="192"/>
      <c r="K59" s="43"/>
      <c r="AE59" s="197"/>
      <c r="AF59" s="195"/>
      <c r="AG59" s="196"/>
      <c r="AH59" s="54"/>
      <c r="AI59" s="74"/>
      <c r="AT59" s="75"/>
      <c r="AU59" s="54"/>
    </row>
    <row r="60" spans="1:47" x14ac:dyDescent="0.3">
      <c r="A60" s="54"/>
      <c r="B60" s="190"/>
      <c r="C60" s="191"/>
      <c r="D60" s="191"/>
      <c r="E60" s="191"/>
      <c r="F60" s="191"/>
      <c r="G60" s="191"/>
      <c r="H60" s="191"/>
      <c r="I60" s="191"/>
      <c r="J60" s="192"/>
      <c r="K60" s="47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8"/>
      <c r="AE60" s="198"/>
      <c r="AF60" s="199"/>
      <c r="AG60" s="200"/>
      <c r="AH60" s="54"/>
      <c r="AI60" s="74"/>
      <c r="AT60" s="75"/>
      <c r="AU60" s="54"/>
    </row>
    <row r="61" spans="1:47" ht="15" thickBot="1" x14ac:dyDescent="0.35">
      <c r="A61" s="54"/>
      <c r="B61" s="88"/>
      <c r="C61" s="89"/>
      <c r="D61" s="89"/>
      <c r="E61" s="89"/>
      <c r="F61" s="89"/>
      <c r="G61" s="90"/>
      <c r="H61" s="90"/>
      <c r="I61" s="91"/>
      <c r="J61" s="92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1"/>
      <c r="AE61" s="91"/>
      <c r="AF61" s="91"/>
      <c r="AG61" s="93"/>
      <c r="AH61" s="54"/>
      <c r="AI61" s="76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3"/>
      <c r="AU61" s="54"/>
    </row>
    <row r="62" spans="1:47" x14ac:dyDescent="0.3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</row>
    <row r="63" spans="1:47" x14ac:dyDescent="0.3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</row>
  </sheetData>
  <mergeCells count="146">
    <mergeCell ref="AF24:AH24"/>
    <mergeCell ref="AP20:AR20"/>
    <mergeCell ref="AP21:AR21"/>
    <mergeCell ref="AP22:AR22"/>
    <mergeCell ref="AP23:AR23"/>
    <mergeCell ref="AP24:AR24"/>
    <mergeCell ref="N12:W13"/>
    <mergeCell ref="N14:W15"/>
    <mergeCell ref="N16:W17"/>
    <mergeCell ref="Y12:AH13"/>
    <mergeCell ref="Y14:AH15"/>
    <mergeCell ref="Y16:AH17"/>
    <mergeCell ref="AF21:AH21"/>
    <mergeCell ref="AF22:AH22"/>
    <mergeCell ref="AF23:AH23"/>
    <mergeCell ref="AC20:AD20"/>
    <mergeCell ref="AC21:AD21"/>
    <mergeCell ref="AC22:AD22"/>
    <mergeCell ref="AC23:AD23"/>
    <mergeCell ref="AC24:AD24"/>
    <mergeCell ref="B16:L17"/>
    <mergeCell ref="Z21:AB21"/>
    <mergeCell ref="Z22:AB22"/>
    <mergeCell ref="Z23:AB23"/>
    <mergeCell ref="Z24:AB24"/>
    <mergeCell ref="Z20:AB20"/>
    <mergeCell ref="Q20:T20"/>
    <mergeCell ref="Q23:T23"/>
    <mergeCell ref="Q24:T24"/>
    <mergeCell ref="V24:Y24"/>
    <mergeCell ref="V20:X20"/>
    <mergeCell ref="B22:F22"/>
    <mergeCell ref="B21:F21"/>
    <mergeCell ref="B20:F20"/>
    <mergeCell ref="B23:F23"/>
    <mergeCell ref="Q22:T22"/>
    <mergeCell ref="G20:J20"/>
    <mergeCell ref="G21:J21"/>
    <mergeCell ref="G22:J22"/>
    <mergeCell ref="G23:J23"/>
    <mergeCell ref="V21:Y21"/>
    <mergeCell ref="V22:Y22"/>
    <mergeCell ref="V23:Y23"/>
    <mergeCell ref="B49:J51"/>
    <mergeCell ref="Q37:S38"/>
    <mergeCell ref="B52:J54"/>
    <mergeCell ref="B55:J57"/>
    <mergeCell ref="B58:J60"/>
    <mergeCell ref="AE46:AG48"/>
    <mergeCell ref="AE49:AG51"/>
    <mergeCell ref="AE52:AG54"/>
    <mergeCell ref="AE55:AG57"/>
    <mergeCell ref="AE58:AG60"/>
    <mergeCell ref="B46:J48"/>
    <mergeCell ref="Q21:T21"/>
    <mergeCell ref="B27:D28"/>
    <mergeCell ref="B44:J44"/>
    <mergeCell ref="E29:G30"/>
    <mergeCell ref="E31:G32"/>
    <mergeCell ref="E33:G34"/>
    <mergeCell ref="E35:G36"/>
    <mergeCell ref="E37:G38"/>
    <mergeCell ref="B29:D30"/>
    <mergeCell ref="B31:D32"/>
    <mergeCell ref="B33:D34"/>
    <mergeCell ref="B35:D36"/>
    <mergeCell ref="B37:D38"/>
    <mergeCell ref="H37:J38"/>
    <mergeCell ref="K33:M34"/>
    <mergeCell ref="K35:M36"/>
    <mergeCell ref="K37:M38"/>
    <mergeCell ref="N33:P34"/>
    <mergeCell ref="N35:P36"/>
    <mergeCell ref="N37:P38"/>
    <mergeCell ref="AM21:AN21"/>
    <mergeCell ref="AM22:AN22"/>
    <mergeCell ref="AM20:AN20"/>
    <mergeCell ref="Q33:S34"/>
    <mergeCell ref="Q35:S36"/>
    <mergeCell ref="H31:J32"/>
    <mergeCell ref="K31:M32"/>
    <mergeCell ref="N31:P32"/>
    <mergeCell ref="Q31:S32"/>
    <mergeCell ref="K28:M28"/>
    <mergeCell ref="N28:P28"/>
    <mergeCell ref="Q28:S28"/>
    <mergeCell ref="H29:J30"/>
    <mergeCell ref="K29:M30"/>
    <mergeCell ref="N29:P30"/>
    <mergeCell ref="Q29:S30"/>
    <mergeCell ref="H28:J28"/>
    <mergeCell ref="H33:J34"/>
    <mergeCell ref="H35:J36"/>
    <mergeCell ref="H27:J27"/>
    <mergeCell ref="K27:M27"/>
    <mergeCell ref="N27:P27"/>
    <mergeCell ref="Q27:S27"/>
    <mergeCell ref="B26:S26"/>
    <mergeCell ref="AI52:AT52"/>
    <mergeCell ref="AL6:AS8"/>
    <mergeCell ref="AP19:AT19"/>
    <mergeCell ref="AF19:AN19"/>
    <mergeCell ref="V19:AD19"/>
    <mergeCell ref="L19:T19"/>
    <mergeCell ref="N11:W11"/>
    <mergeCell ref="Y11:AH11"/>
    <mergeCell ref="A1:AU4"/>
    <mergeCell ref="Q7:V7"/>
    <mergeCell ref="B24:F24"/>
    <mergeCell ref="L20:P20"/>
    <mergeCell ref="L21:P21"/>
    <mergeCell ref="L22:P22"/>
    <mergeCell ref="L23:P23"/>
    <mergeCell ref="L24:P24"/>
    <mergeCell ref="W7:AB7"/>
    <mergeCell ref="AC7:AJ7"/>
    <mergeCell ref="C7:I7"/>
    <mergeCell ref="AJ11:AT11"/>
    <mergeCell ref="AJ12:AT14"/>
    <mergeCell ref="AJ15:AT17"/>
    <mergeCell ref="B11:L11"/>
    <mergeCell ref="B12:L13"/>
    <mergeCell ref="E27:G27"/>
    <mergeCell ref="K44:AD44"/>
    <mergeCell ref="AE44:AG44"/>
    <mergeCell ref="U26:AH26"/>
    <mergeCell ref="AJ26:AT26"/>
    <mergeCell ref="B41:AG41"/>
    <mergeCell ref="AI41:AT41"/>
    <mergeCell ref="G24:J24"/>
    <mergeCell ref="B6:X6"/>
    <mergeCell ref="B8:X8"/>
    <mergeCell ref="AS23:AT23"/>
    <mergeCell ref="B19:J19"/>
    <mergeCell ref="E28:G28"/>
    <mergeCell ref="AS24:AT24"/>
    <mergeCell ref="AM23:AN23"/>
    <mergeCell ref="AM24:AN24"/>
    <mergeCell ref="AS20:AT20"/>
    <mergeCell ref="AS21:AT21"/>
    <mergeCell ref="AS22:AT22"/>
    <mergeCell ref="B14:L15"/>
    <mergeCell ref="AI21:AL21"/>
    <mergeCell ref="AI22:AL22"/>
    <mergeCell ref="AI23:AL23"/>
    <mergeCell ref="AI24:AL24"/>
  </mergeCells>
  <conditionalFormatting sqref="E29:S38">
    <cfRule type="cellIs" dxfId="2" priority="4" operator="equal">
      <formula>2</formula>
    </cfRule>
    <cfRule type="cellIs" dxfId="1" priority="5" operator="equal">
      <formula>1</formula>
    </cfRule>
    <cfRule type="cellIs" dxfId="0" priority="6" operator="equal">
      <formula>0</formula>
    </cfRule>
  </conditionalFormatting>
  <conditionalFormatting sqref="Z21:Z24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{07C55F65-00CD-425C-946D-EEE01AA811D4}</x14:id>
        </ext>
      </extLst>
    </cfRule>
  </conditionalFormatting>
  <conditionalFormatting sqref="Z21:AB24">
    <cfRule type="dataBar" priority="2">
      <dataBar>
        <cfvo type="min"/>
        <cfvo type="max"/>
        <color rgb="FF638EC6"/>
      </dataBar>
    </cfRule>
  </conditionalFormatting>
  <conditionalFormatting sqref="AI21:AL24">
    <cfRule type="dataBar" priority="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{0CDA0F3E-2763-4A55-BE7A-209E91D0DC0C}</x14:id>
        </ext>
      </extLst>
    </cfRule>
  </conditionalFormatting>
  <conditionalFormatting sqref="AS20:AT24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  <cfRule type="iconSet" priority="10">
      <iconSet showValue="0" reverse="1">
        <cfvo type="percent" val="0"/>
        <cfvo type="num" val="3"/>
        <cfvo type="num" val="7"/>
      </iconSet>
    </cfRule>
  </conditionalFormatting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C55F65-00CD-425C-946D-EEE01AA811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Z21:Z24</xm:sqref>
        </x14:conditionalFormatting>
        <x14:conditionalFormatting xmlns:xm="http://schemas.microsoft.com/office/excel/2006/main">
          <x14:cfRule type="dataBar" id="{0CDA0F3E-2763-4A55-BE7A-209E91D0DC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AI21:AL24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viftech</dc:creator>
  <cp:lastModifiedBy>D Matrix Soltuions</cp:lastModifiedBy>
  <dcterms:created xsi:type="dcterms:W3CDTF">2013-01-19T07:42:03Z</dcterms:created>
  <dcterms:modified xsi:type="dcterms:W3CDTF">2024-05-14T12:30:56Z</dcterms:modified>
</cp:coreProperties>
</file>