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u laptops\Desktop\Financial Modeling\"/>
    </mc:Choice>
  </mc:AlternateContent>
  <xr:revisionPtr revIDLastSave="0" documentId="13_ncr:1_{F3F9D54B-7A84-490D-8B46-D3B7B307F566}" xr6:coauthVersionLast="45" xr6:coauthVersionMax="45" xr10:uidLastSave="{00000000-0000-0000-0000-000000000000}"/>
  <bookViews>
    <workbookView xWindow="-120" yWindow="-120" windowWidth="20730" windowHeight="11310" tabRatio="685" xr2:uid="{00000000-000D-0000-FFFF-FFFF00000000}"/>
  </bookViews>
  <sheets>
    <sheet name="3 Statement Model" sheetId="25" r:id="rId1"/>
  </sheets>
  <definedNames>
    <definedName name="asd">#REF!</definedName>
    <definedName name="CIQWBGuid" hidden="1">"2cd8126d-26c3-430c-b7fa-a069e3a1fc62"</definedName>
    <definedName name="Forecast" localSheetId="0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'3 Statement Model'!$A$1:$N$104</definedName>
    <definedName name="_xlnm.Print_Titles" localSheetId="0">'3 Statement Model'!$1:$3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1" i="25" l="1"/>
  <c r="G121" i="25"/>
  <c r="H121" i="25"/>
  <c r="I121" i="25"/>
  <c r="E121" i="25"/>
  <c r="I63" i="25" l="1"/>
  <c r="H63" i="25"/>
  <c r="G63" i="25"/>
  <c r="F63" i="25"/>
  <c r="E63" i="25"/>
  <c r="E26" i="25"/>
  <c r="E122" i="25" s="1"/>
  <c r="E32" i="25"/>
  <c r="E33" i="25"/>
  <c r="F26" i="25"/>
  <c r="F122" i="25" s="1"/>
  <c r="F32" i="25"/>
  <c r="G26" i="25"/>
  <c r="G122" i="25" s="1"/>
  <c r="G32" i="25"/>
  <c r="H26" i="25"/>
  <c r="H122" i="25" s="1"/>
  <c r="H32" i="25"/>
  <c r="I26" i="25"/>
  <c r="I122" i="25" s="1"/>
  <c r="I32" i="25"/>
  <c r="I69" i="25"/>
  <c r="I126" i="25" s="1"/>
  <c r="I74" i="25"/>
  <c r="I127" i="25" s="1"/>
  <c r="I88" i="25"/>
  <c r="H88" i="25"/>
  <c r="I95" i="25"/>
  <c r="J92" i="25" s="1"/>
  <c r="J94" i="25" s="1"/>
  <c r="J30" i="25" s="1"/>
  <c r="J63" i="25" s="1"/>
  <c r="I100" i="25"/>
  <c r="I11" i="25"/>
  <c r="E69" i="25"/>
  <c r="E126" i="25" s="1"/>
  <c r="F69" i="25"/>
  <c r="F126" i="25" s="1"/>
  <c r="G69" i="25"/>
  <c r="G126" i="25" s="1"/>
  <c r="H69" i="25"/>
  <c r="H126" i="25" s="1"/>
  <c r="E74" i="25"/>
  <c r="E127" i="25" s="1"/>
  <c r="F74" i="25"/>
  <c r="F127" i="25" s="1"/>
  <c r="G74" i="25"/>
  <c r="G127" i="25" s="1"/>
  <c r="H74" i="25"/>
  <c r="H127" i="25" s="1"/>
  <c r="E77" i="25"/>
  <c r="E88" i="25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M74" i="25" s="1"/>
  <c r="N72" i="25"/>
  <c r="K73" i="25"/>
  <c r="M73" i="25"/>
  <c r="N73" i="25"/>
  <c r="J73" i="25"/>
  <c r="J72" i="25"/>
  <c r="K68" i="25"/>
  <c r="K69" i="25" s="1"/>
  <c r="L68" i="25"/>
  <c r="L69" i="25" s="1"/>
  <c r="M68" i="25"/>
  <c r="M69" i="25" s="1"/>
  <c r="N68" i="25"/>
  <c r="N69" i="25" s="1"/>
  <c r="J68" i="25"/>
  <c r="J69" i="25" s="1"/>
  <c r="J52" i="25"/>
  <c r="K52" i="25" s="1"/>
  <c r="K99" i="25"/>
  <c r="L99" i="25"/>
  <c r="M99" i="25"/>
  <c r="N99" i="25"/>
  <c r="J99" i="25"/>
  <c r="K93" i="25"/>
  <c r="L93" i="25"/>
  <c r="M93" i="25"/>
  <c r="N93" i="25"/>
  <c r="J93" i="25"/>
  <c r="J29" i="25"/>
  <c r="K29" i="25"/>
  <c r="L29" i="25"/>
  <c r="M29" i="25"/>
  <c r="N29" i="25"/>
  <c r="K28" i="25"/>
  <c r="L28" i="25"/>
  <c r="M28" i="25"/>
  <c r="N28" i="25"/>
  <c r="J28" i="25"/>
  <c r="I9" i="25"/>
  <c r="H9" i="25"/>
  <c r="G9" i="25"/>
  <c r="F9" i="25"/>
  <c r="E9" i="25"/>
  <c r="J24" i="25"/>
  <c r="J25" i="25" s="1"/>
  <c r="I8" i="25"/>
  <c r="F7" i="25"/>
  <c r="G7" i="25"/>
  <c r="H7" i="25"/>
  <c r="I7" i="25"/>
  <c r="E8" i="25"/>
  <c r="F8" i="25"/>
  <c r="G8" i="25"/>
  <c r="H8" i="25"/>
  <c r="E10" i="25"/>
  <c r="F10" i="25"/>
  <c r="G10" i="25"/>
  <c r="H10" i="25"/>
  <c r="I10" i="25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G55" i="25" s="1"/>
  <c r="G57" i="25" s="1"/>
  <c r="G3" i="25" s="1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J98" i="25"/>
  <c r="J101" i="25" s="1"/>
  <c r="J31" i="25" s="1"/>
  <c r="I20" i="25"/>
  <c r="I19" i="25"/>
  <c r="I18" i="25"/>
  <c r="I12" i="25"/>
  <c r="F55" i="25" l="1"/>
  <c r="G89" i="25"/>
  <c r="H55" i="25"/>
  <c r="H57" i="25" s="1"/>
  <c r="H3" i="25" s="1"/>
  <c r="E36" i="25"/>
  <c r="E62" i="25" s="1"/>
  <c r="E65" i="25" s="1"/>
  <c r="E76" i="25" s="1"/>
  <c r="E78" i="25" s="1"/>
  <c r="E80" i="25" s="1"/>
  <c r="E123" i="25"/>
  <c r="I55" i="25"/>
  <c r="E55" i="25"/>
  <c r="E57" i="25" s="1"/>
  <c r="E3" i="25" s="1"/>
  <c r="F57" i="25"/>
  <c r="F3" i="25" s="1"/>
  <c r="I33" i="25"/>
  <c r="H33" i="25"/>
  <c r="H123" i="25" s="1"/>
  <c r="G33" i="25"/>
  <c r="F33" i="25"/>
  <c r="F89" i="25"/>
  <c r="J100" i="25"/>
  <c r="J49" i="25" s="1"/>
  <c r="H89" i="25"/>
  <c r="I89" i="25"/>
  <c r="J32" i="25"/>
  <c r="J74" i="25"/>
  <c r="K74" i="25"/>
  <c r="N74" i="25"/>
  <c r="L74" i="25"/>
  <c r="L52" i="25"/>
  <c r="I57" i="25"/>
  <c r="I3" i="25" s="1"/>
  <c r="J43" i="25"/>
  <c r="J86" i="25" s="1"/>
  <c r="J48" i="25"/>
  <c r="J95" i="25"/>
  <c r="E13" i="25"/>
  <c r="J42" i="25"/>
  <c r="J85" i="25" s="1"/>
  <c r="E89" i="25"/>
  <c r="J26" i="25"/>
  <c r="K24" i="25"/>
  <c r="E125" i="25" l="1"/>
  <c r="F13" i="25"/>
  <c r="F123" i="25"/>
  <c r="G36" i="25"/>
  <c r="G62" i="25" s="1"/>
  <c r="G65" i="25" s="1"/>
  <c r="G76" i="25" s="1"/>
  <c r="G78" i="25" s="1"/>
  <c r="G80" i="25" s="1"/>
  <c r="G123" i="25"/>
  <c r="I36" i="25"/>
  <c r="I62" i="25" s="1"/>
  <c r="I65" i="25" s="1"/>
  <c r="I125" i="25" s="1"/>
  <c r="I123" i="25"/>
  <c r="I76" i="25"/>
  <c r="I78" i="25" s="1"/>
  <c r="J77" i="25" s="1"/>
  <c r="I13" i="25"/>
  <c r="J33" i="25"/>
  <c r="J35" i="25" s="1"/>
  <c r="J36" i="25" s="1"/>
  <c r="G13" i="25"/>
  <c r="F36" i="25"/>
  <c r="F62" i="25" s="1"/>
  <c r="F65" i="25" s="1"/>
  <c r="H36" i="25"/>
  <c r="H62" i="25" s="1"/>
  <c r="H65" i="25" s="1"/>
  <c r="H13" i="25"/>
  <c r="K98" i="25"/>
  <c r="K100" i="25" s="1"/>
  <c r="K49" i="25" s="1"/>
  <c r="M52" i="25"/>
  <c r="L24" i="25"/>
  <c r="K42" i="25"/>
  <c r="K85" i="25" s="1"/>
  <c r="K25" i="25"/>
  <c r="K26" i="25" s="1"/>
  <c r="J44" i="25"/>
  <c r="K92" i="25"/>
  <c r="J87" i="25"/>
  <c r="J88" i="25" s="1"/>
  <c r="J89" i="25" s="1"/>
  <c r="J64" i="25" s="1"/>
  <c r="J50" i="25"/>
  <c r="G125" i="25" l="1"/>
  <c r="I80" i="25"/>
  <c r="H76" i="25"/>
  <c r="H78" i="25" s="1"/>
  <c r="H80" i="25" s="1"/>
  <c r="H125" i="25"/>
  <c r="F76" i="25"/>
  <c r="F78" i="25" s="1"/>
  <c r="F80" i="25" s="1"/>
  <c r="F125" i="25"/>
  <c r="K101" i="25"/>
  <c r="K31" i="25" s="1"/>
  <c r="L98" i="25"/>
  <c r="L100" i="25" s="1"/>
  <c r="J62" i="25"/>
  <c r="J65" i="25" s="1"/>
  <c r="J76" i="25" s="1"/>
  <c r="J78" i="25" s="1"/>
  <c r="J53" i="25"/>
  <c r="L42" i="25"/>
  <c r="L85" i="25" s="1"/>
  <c r="M24" i="25"/>
  <c r="L25" i="25"/>
  <c r="K94" i="25"/>
  <c r="K30" i="25" s="1"/>
  <c r="K48" i="25"/>
  <c r="K43" i="25"/>
  <c r="K86" i="25" s="1"/>
  <c r="N52" i="25"/>
  <c r="L101" i="25" l="1"/>
  <c r="L31" i="25" s="1"/>
  <c r="L48" i="25"/>
  <c r="L43" i="25"/>
  <c r="L86" i="25" s="1"/>
  <c r="J54" i="25"/>
  <c r="J55" i="25" s="1"/>
  <c r="K32" i="25"/>
  <c r="K33" i="25" s="1"/>
  <c r="K63" i="25"/>
  <c r="K87" i="25"/>
  <c r="K88" i="25" s="1"/>
  <c r="K89" i="25" s="1"/>
  <c r="K64" i="25" s="1"/>
  <c r="K50" i="25"/>
  <c r="M98" i="25"/>
  <c r="L49" i="25"/>
  <c r="L26" i="25"/>
  <c r="J41" i="25"/>
  <c r="J45" i="25" s="1"/>
  <c r="K77" i="25"/>
  <c r="K95" i="25"/>
  <c r="M25" i="25"/>
  <c r="M42" i="25"/>
  <c r="M85" i="25" s="1"/>
  <c r="N24" i="25"/>
  <c r="J80" i="25" l="1"/>
  <c r="K35" i="25"/>
  <c r="K36" i="25" s="1"/>
  <c r="L50" i="25"/>
  <c r="L87" i="25"/>
  <c r="L88" i="25" s="1"/>
  <c r="L89" i="25" s="1"/>
  <c r="L64" i="25" s="1"/>
  <c r="N25" i="25"/>
  <c r="N26" i="25" s="1"/>
  <c r="N42" i="25"/>
  <c r="N85" i="25" s="1"/>
  <c r="J57" i="25"/>
  <c r="J3" i="25" s="1"/>
  <c r="M48" i="25"/>
  <c r="M43" i="25"/>
  <c r="M86" i="25" s="1"/>
  <c r="M101" i="25"/>
  <c r="M31" i="25" s="1"/>
  <c r="M100" i="25"/>
  <c r="L92" i="25"/>
  <c r="K44" i="25"/>
  <c r="M26" i="25"/>
  <c r="L94" i="25" l="1"/>
  <c r="L30" i="25" s="1"/>
  <c r="M49" i="25"/>
  <c r="M50" i="25" s="1"/>
  <c r="N98" i="25"/>
  <c r="N43" i="25"/>
  <c r="N86" i="25" s="1"/>
  <c r="N48" i="25"/>
  <c r="M87" i="25"/>
  <c r="M88" i="25" s="1"/>
  <c r="M89" i="25" s="1"/>
  <c r="M64" i="25" s="1"/>
  <c r="K62" i="25"/>
  <c r="K65" i="25" s="1"/>
  <c r="K76" i="25" s="1"/>
  <c r="K78" i="25" s="1"/>
  <c r="K53" i="25"/>
  <c r="L95" i="25" l="1"/>
  <c r="M92" i="25" s="1"/>
  <c r="L77" i="25"/>
  <c r="K41" i="25"/>
  <c r="K45" i="25" s="1"/>
  <c r="K80" i="25"/>
  <c r="L44" i="25"/>
  <c r="L32" i="25"/>
  <c r="L33" i="25" s="1"/>
  <c r="L63" i="25"/>
  <c r="N87" i="25"/>
  <c r="N88" i="25" s="1"/>
  <c r="N89" i="25" s="1"/>
  <c r="N64" i="25" s="1"/>
  <c r="N101" i="25"/>
  <c r="N31" i="25" s="1"/>
  <c r="N100" i="25"/>
  <c r="N49" i="25" s="1"/>
  <c r="N50" i="25" s="1"/>
  <c r="K54" i="25"/>
  <c r="K55" i="25" s="1"/>
  <c r="K57" i="25" s="1"/>
  <c r="K3" i="25" s="1"/>
  <c r="M94" i="25" l="1"/>
  <c r="M30" i="25" s="1"/>
  <c r="L35" i="25"/>
  <c r="L36" i="25" s="1"/>
  <c r="L62" i="25" l="1"/>
  <c r="L65" i="25" s="1"/>
  <c r="L76" i="25" s="1"/>
  <c r="L78" i="25" s="1"/>
  <c r="L53" i="25"/>
  <c r="M63" i="25"/>
  <c r="M32" i="25"/>
  <c r="M33" i="25" s="1"/>
  <c r="M95" i="25"/>
  <c r="M44" i="25" l="1"/>
  <c r="N92" i="25"/>
  <c r="M35" i="25"/>
  <c r="M36" i="25" s="1"/>
  <c r="M62" i="25" s="1"/>
  <c r="M65" i="25" s="1"/>
  <c r="M76" i="25" s="1"/>
  <c r="L54" i="25"/>
  <c r="L55" i="25" s="1"/>
  <c r="L41" i="25"/>
  <c r="L45" i="25" s="1"/>
  <c r="M77" i="25"/>
  <c r="M78" i="25" l="1"/>
  <c r="L57" i="25"/>
  <c r="L3" i="25" s="1"/>
  <c r="N94" i="25"/>
  <c r="N30" i="25" s="1"/>
  <c r="M41" i="25"/>
  <c r="M45" i="25" s="1"/>
  <c r="N77" i="25"/>
  <c r="L80" i="25"/>
  <c r="M53" i="25"/>
  <c r="M80" i="25" l="1"/>
  <c r="M54" i="25"/>
  <c r="M55" i="25" s="1"/>
  <c r="M57" i="25" s="1"/>
  <c r="M3" i="25" s="1"/>
  <c r="N63" i="25"/>
  <c r="N32" i="25"/>
  <c r="N33" i="25" s="1"/>
  <c r="N95" i="25"/>
  <c r="N44" i="25" s="1"/>
  <c r="N35" i="25" l="1"/>
  <c r="N36" i="25" s="1"/>
  <c r="N62" i="25" l="1"/>
  <c r="N65" i="25" s="1"/>
  <c r="N76" i="25" s="1"/>
  <c r="N78" i="25" s="1"/>
  <c r="N53" i="25"/>
  <c r="N54" i="25" s="1"/>
  <c r="N55" i="25" s="1"/>
  <c r="N41" i="25" l="1"/>
  <c r="N45" i="25" s="1"/>
  <c r="N57" i="25" s="1"/>
  <c r="N3" i="25" s="1"/>
  <c r="N80" i="25" l="1"/>
</calcChain>
</file>

<file path=xl/sharedStrings.xml><?xml version="1.0" encoding="utf-8"?>
<sst xmlns="http://schemas.openxmlformats.org/spreadsheetml/2006/main" count="91" uniqueCount="80">
  <si>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</si>
  <si>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</si>
  <si>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</si>
  <si>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</si>
  <si>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</si>
  <si>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</si>
  <si>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</si>
  <si>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</si>
  <si>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</si>
  <si>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</si>
  <si>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</si>
  <si>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</si>
  <si>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</si>
  <si>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</si>
  <si>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</si>
  <si>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</si>
  <si>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</si>
  <si>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</si>
  <si>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</si>
  <si>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</si>
  <si>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</si>
  <si>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</si>
  <si>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</si>
  <si>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</si>
  <si>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</si>
  <si>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</si>
  <si>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</si>
  <si>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</si>
  <si>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</si>
  <si>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</si>
  <si>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</si>
  <si>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</si>
  <si>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</si>
  <si>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</si>
  <si>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</si>
  <si>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</si>
  <si>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</si>
  <si>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</si>
  <si>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</si>
  <si>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</si>
  <si>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</si>
  <si>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</si>
  <si>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</si>
  <si>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</si>
  <si>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</si>
  <si>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</si>
  <si>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</si>
  <si>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</si>
  <si>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</si>
  <si>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</si>
  <si>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</si>
  <si>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</si>
  <si>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</si>
  <si>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</si>
  <si>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</si>
  <si>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</si>
  <si>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</si>
  <si>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</si>
  <si>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</si>
  <si>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</si>
  <si>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</si>
  <si>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</si>
  <si>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</si>
  <si>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</si>
  <si>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</si>
  <si>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</si>
  <si>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</si>
  <si>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</si>
  <si>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</si>
  <si>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</si>
  <si>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</si>
  <si>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</si>
  <si>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</si>
  <si>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</si>
  <si>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Interest (% of Debt Open Bal)</t>
  </si>
  <si>
    <t>Depreciation &amp; Amortization (% of PP&amp;E Open Bal)</t>
  </si>
  <si>
    <t>Charts and Graphs</t>
  </si>
  <si>
    <t>Revenue</t>
  </si>
  <si>
    <t>Earning Before Tax</t>
  </si>
  <si>
    <t>Salaries and Benefits ($000's)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</si>
</sst>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00"/>
    <numFmt numFmtId="171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4" fillId="0" borderId="0" xfId="1" applyNumberFormat="1" applyFont="1"/>
    <xf numFmtId="165" fontId="4" fillId="0" borderId="2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4" fillId="0" borderId="0" xfId="1" applyNumberFormat="1" applyFont="1" applyBorder="1"/>
    <xf numFmtId="165" fontId="4" fillId="0" borderId="3" xfId="1" applyNumberFormat="1" applyFont="1" applyBorder="1"/>
    <xf numFmtId="166" fontId="5" fillId="0" borderId="0" xfId="1" applyNumberFormat="1" applyFont="1"/>
    <xf numFmtId="165" fontId="5" fillId="0" borderId="0" xfId="1" applyNumberFormat="1" applyFont="1"/>
    <xf numFmtId="165" fontId="5" fillId="0" borderId="0" xfId="1" applyNumberFormat="1" applyFont="1" applyBorder="1"/>
    <xf numFmtId="165" fontId="2" fillId="0" borderId="0" xfId="1" applyNumberFormat="1" applyFont="1" applyFill="1"/>
    <xf numFmtId="165" fontId="7" fillId="0" borderId="0" xfId="1" applyNumberFormat="1" applyFont="1"/>
    <xf numFmtId="165" fontId="8" fillId="0" borderId="0" xfId="1" applyNumberFormat="1" applyFont="1"/>
    <xf numFmtId="165" fontId="8" fillId="0" borderId="0" xfId="1" applyNumberFormat="1" applyFont="1" applyBorder="1"/>
    <xf numFmtId="165" fontId="9" fillId="0" borderId="1" xfId="1" applyNumberFormat="1" applyFont="1" applyBorder="1"/>
    <xf numFmtId="165" fontId="6" fillId="0" borderId="2" xfId="1" applyNumberFormat="1" applyFont="1" applyBorder="1"/>
    <xf numFmtId="165" fontId="4" fillId="0" borderId="0" xfId="1" applyNumberFormat="1" applyFont="1" applyFill="1"/>
    <xf numFmtId="165" fontId="2" fillId="0" borderId="0" xfId="1" applyNumberFormat="1" applyFont="1" applyFill="1" applyBorder="1"/>
    <xf numFmtId="165" fontId="4" fillId="0" borderId="0" xfId="1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6" fontId="5" fillId="0" borderId="0" xfId="1" applyNumberFormat="1" applyFont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6" fillId="0" borderId="0" xfId="1" applyNumberFormat="1" applyFont="1" applyFill="1"/>
    <xf numFmtId="165" fontId="8" fillId="0" borderId="0" xfId="1" applyNumberFormat="1" applyFont="1" applyFill="1" applyBorder="1"/>
    <xf numFmtId="165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5" fontId="8" fillId="0" borderId="0" xfId="1" applyNumberFormat="1" applyFont="1" applyFill="1"/>
    <xf numFmtId="165" fontId="9" fillId="0" borderId="0" xfId="1" applyNumberFormat="1" applyFont="1" applyFill="1"/>
    <xf numFmtId="167" fontId="9" fillId="0" borderId="0" xfId="2" applyNumberFormat="1" applyFont="1" applyFill="1"/>
    <xf numFmtId="167" fontId="8" fillId="0" borderId="0" xfId="2" applyNumberFormat="1" applyFont="1" applyFill="1"/>
    <xf numFmtId="167" fontId="9" fillId="0" borderId="0" xfId="2" applyNumberFormat="1" applyFont="1" applyFill="1" applyBorder="1"/>
    <xf numFmtId="167" fontId="8" fillId="0" borderId="0" xfId="2" applyNumberFormat="1" applyFont="1" applyFill="1" applyBorder="1"/>
    <xf numFmtId="165" fontId="4" fillId="0" borderId="4" xfId="1" applyNumberFormat="1" applyFont="1" applyBorder="1"/>
    <xf numFmtId="165" fontId="4" fillId="0" borderId="4" xfId="1" applyNumberFormat="1" applyFont="1" applyBorder="1" applyAlignment="1">
      <alignment horizontal="center"/>
    </xf>
    <xf numFmtId="165" fontId="6" fillId="0" borderId="4" xfId="1" applyNumberFormat="1" applyFont="1" applyBorder="1"/>
    <xf numFmtId="168" fontId="2" fillId="0" borderId="0" xfId="1" applyNumberFormat="1" applyFont="1"/>
    <xf numFmtId="165" fontId="8" fillId="0" borderId="1" xfId="1" applyNumberFormat="1" applyFont="1" applyBorder="1"/>
    <xf numFmtId="165" fontId="7" fillId="0" borderId="0" xfId="1" applyNumberFormat="1" applyFont="1" applyBorder="1"/>
    <xf numFmtId="165" fontId="5" fillId="0" borderId="0" xfId="1" applyNumberFormat="1" applyFont="1" applyAlignment="1">
      <alignment horizontal="right"/>
    </xf>
    <xf numFmtId="165" fontId="4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9" fillId="0" borderId="0" xfId="1" applyNumberFormat="1" applyFont="1" applyBorder="1"/>
    <xf numFmtId="165" fontId="6" fillId="0" borderId="0" xfId="1" applyNumberFormat="1" applyFont="1" applyBorder="1"/>
    <xf numFmtId="165" fontId="6" fillId="0" borderId="3" xfId="1" applyNumberFormat="1" applyFont="1" applyBorder="1"/>
    <xf numFmtId="165" fontId="9" fillId="0" borderId="2" xfId="1" applyNumberFormat="1" applyFont="1" applyBorder="1"/>
    <xf numFmtId="165" fontId="9" fillId="0" borderId="0" xfId="1" applyNumberFormat="1" applyFont="1"/>
    <xf numFmtId="169" fontId="2" fillId="0" borderId="0" xfId="1" applyNumberFormat="1" applyFont="1" applyFill="1" applyBorder="1"/>
    <xf numFmtId="169" fontId="2" fillId="0" borderId="0" xfId="1" applyNumberFormat="1" applyFont="1" applyFill="1"/>
    <xf numFmtId="169" fontId="2" fillId="0" borderId="0" xfId="1" applyNumberFormat="1" applyFont="1"/>
    <xf numFmtId="165" fontId="2" fillId="2" borderId="0" xfId="1" applyNumberFormat="1" applyFont="1" applyFill="1"/>
    <xf numFmtId="165" fontId="11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Continuous"/>
    </xf>
    <xf numFmtId="165" fontId="10" fillId="2" borderId="0" xfId="1" applyNumberFormat="1" applyFont="1" applyFill="1" applyAlignment="1">
      <alignment horizontal="centerContinuous"/>
    </xf>
    <xf numFmtId="165" fontId="13" fillId="2" borderId="0" xfId="1" applyNumberFormat="1" applyFont="1" applyFill="1" applyAlignment="1"/>
    <xf numFmtId="165" fontId="3" fillId="2" borderId="0" xfId="1" applyNumberFormat="1" applyFont="1" applyFill="1" applyAlignment="1"/>
    <xf numFmtId="165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70" fontId="5" fillId="0" borderId="0" xfId="1" applyNumberFormat="1" applyFont="1"/>
    <xf numFmtId="167" fontId="8" fillId="0" borderId="0" xfId="2" applyNumberFormat="1" applyFont="1"/>
    <xf numFmtId="0" fontId="5" fillId="0" borderId="0" xfId="0" applyFont="1"/>
    <xf numFmtId="0" fontId="15" fillId="0" borderId="0" xfId="0" applyFont="1"/>
    <xf numFmtId="171" fontId="15" fillId="0" borderId="0" xfId="1" applyNumberFormat="1" applyFont="1"/>
    <xf numFmtId="0" fontId="16" fillId="0" borderId="0" xfId="3" applyFont="1"/>
    <xf numFmtId="0" fontId="17" fillId="0" borderId="0" xfId="0" applyFont="1"/>
    <xf numFmtId="165" fontId="12" fillId="4" borderId="0" xfId="1" applyNumberFormat="1" applyFont="1" applyFill="1" applyAlignment="1">
      <alignment horizontal="centerContinuous"/>
    </xf>
    <xf numFmtId="165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</cellXfs>
  <cellStyles count="8">
    <cellStyle name="Comma" xfId="1" builtinId="3"/>
    <cellStyle name="Hyperlink 2" xfId="5" xr:uid="{00000000-0005-0000-0000-000002000000}"/>
    <cellStyle name="Hyperlink 2 2" xfId="7" xr:uid="{A98179CE-AEBF-440D-8D58-6FE44A952D4A}"/>
    <cellStyle name="Hyperlink 3" xfId="3" xr:uid="{00000000-0005-0000-0000-000003000000}"/>
    <cellStyle name="Normal" xfId="0" builtinId="0"/>
    <cellStyle name="Normal 2" xfId="4" xr:uid="{00000000-0005-0000-0000-000005000000}"/>
    <cellStyle name="Normal 2 2 2" xfId="6" xr:uid="{A07CE46D-D787-4753-B649-FBF099607CF1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  <c:numCache>
                <c:formatCode>_-* #,##0_-;\(#,##0\)_-;_-* "-"_-;_-@_-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22A-BD9F-61156B0AA9CA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  <c:numCache>
                <c:formatCode>_-* #,##0_-;\(#,##0\)_-;_-* "-"_-;_-@_-</c:formatCode>
                <c:ptCount val="5"/>
                <c:pt idx="0">
                  <c:v>62984</c:v>
                </c:pt>
                <c:pt idx="1">
                  <c:v>70082</c:v>
                </c:pt>
                <c:pt idx="2">
                  <c:v>82222</c:v>
                </c:pt>
                <c:pt idx="3">
                  <c:v>89087</c:v>
                </c:pt>
                <c:pt idx="4">
                  <c:v>93462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422A-BD9F-61156B0AA9CA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  <c:numCache>
                <c:formatCode>_-* #,##0_-;\(#,##0\)_-;_-* "-"_-;_-@_-</c:formatCode>
                <c:ptCount val="5"/>
                <c:pt idx="0">
                  <c:v>3594</c:v>
                </c:pt>
                <c:pt idx="1">
                  <c:v>16649</c:v>
                </c:pt>
                <c:pt idx="2">
                  <c:v>29558</c:v>
                </c:pt>
                <c:pt idx="3">
                  <c:v>37621.5</c:v>
                </c:pt>
                <c:pt idx="4">
                  <c:v>39824.550000000003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422A-BD9F-61156B0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  <c:numCache>
                <c:formatCode>_-* #,##0_-;\(#,##0\)_-;_-* "-"_-;_-@_-</c:formatCode>
                <c:ptCount val="5"/>
                <c:pt idx="0">
                  <c:v>12971.179199999999</c:v>
                </c:pt>
                <c:pt idx="1">
                  <c:v>28238.733497877969</c:v>
                </c:pt>
                <c:pt idx="2">
                  <c:v>37505.343885131326</c:v>
                </c:pt>
                <c:pt idx="3">
                  <c:v>42354.07902359531</c:v>
                </c:pt>
                <c:pt idx="4">
                  <c:v>43480.18475858029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9-47B2-8DCB-DE13557F6C58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  <c:numCache>
                <c:formatCode>_-* #,##0_-;\(#,##0\)_-;_-* "-"_-;_-@_-</c:formatCode>
                <c:ptCount val="5"/>
                <c:pt idx="0">
                  <c:v>-15000</c:v>
                </c:pt>
                <c:pt idx="1">
                  <c:v>-15000</c:v>
                </c:pt>
                <c:pt idx="2">
                  <c:v>-15000</c:v>
                </c:pt>
                <c:pt idx="3">
                  <c:v>-15000</c:v>
                </c:pt>
                <c:pt idx="4">
                  <c:v>-15000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9-47B2-8DCB-DE13557F6C58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  <c:numCache>
                <c:formatCode>_-* #,##0_-;\(#,##0\)_-;_-* "-"_-;_-@_-</c:formatCode>
                <c:ptCount val="5"/>
                <c:pt idx="0">
                  <c:v>170000</c:v>
                </c:pt>
                <c:pt idx="1">
                  <c:v>0</c:v>
                </c:pt>
                <c:pt idx="2">
                  <c:v>-20000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9-47B2-8DCB-DE13557F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DDB5D-D4AE-44FC-9B12-4BEFFC57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61AB-D4AE-4C65-BA25-F86727E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38"/>
  <sheetViews>
    <sheetView showGridLines="0" tabSelected="1" zoomScaleNormal="100" workbookViewId="0">
      <pane ySplit="3" topLeftCell="A128" activePane="bottomLeft" state="frozen"/>
      <selection pane="bottomLeft" activeCell="D140" sqref="D140"/>
    </sheetView>
  </sheetViews>
  <sheetFormatPr defaultColWidth="9.140625" defaultRowHeight="15.75" outlineLevelRow="1"/>
  <cols>
    <col min="1" max="1" width="1.85546875" style="1" customWidth="1"/>
    <col min="2" max="3" width="15.5703125" style="1" customWidth="1"/>
    <col min="4" max="4" width="15.5703125" style="23" customWidth="1"/>
    <col min="5" max="9" width="11.5703125" style="1" customWidth="1"/>
    <col min="10" max="14" width="12.5703125" style="1" customWidth="1"/>
    <col min="15" max="16384" width="9.140625" style="1"/>
  </cols>
  <sheetData>
    <row r="1" spans="1:21">
      <c r="A1" s="56"/>
      <c r="B1" s="57"/>
      <c r="C1" s="56"/>
      <c r="D1" s="58"/>
      <c r="E1" s="73" t="s">
        <v>56</v>
      </c>
      <c r="F1" s="74"/>
      <c r="G1" s="74"/>
      <c r="H1" s="74"/>
      <c r="I1" s="74"/>
      <c r="J1" s="59" t="s">
        <v>68</v>
      </c>
      <c r="K1" s="60"/>
      <c r="L1" s="60"/>
      <c r="M1" s="60"/>
      <c r="N1" s="60"/>
    </row>
    <row r="2" spans="1:21" ht="21" customHeight="1">
      <c r="A2" s="56"/>
      <c r="B2" s="61" t="s">
        <v>57</v>
      </c>
      <c r="C2" s="62"/>
      <c r="D2" s="63"/>
      <c r="E2" s="75">
        <v>2012</v>
      </c>
      <c r="F2" s="75">
        <f>+E2+1</f>
        <v>2013</v>
      </c>
      <c r="G2" s="75">
        <f t="shared" ref="G2:N2" si="0">+F2+1</f>
        <v>2014</v>
      </c>
      <c r="H2" s="75">
        <f t="shared" si="0"/>
        <v>2015</v>
      </c>
      <c r="I2" s="75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4" spans="1:21">
      <c r="O4"/>
      <c r="P4"/>
      <c r="Q4"/>
      <c r="R4"/>
      <c r="S4"/>
      <c r="T4"/>
      <c r="U4"/>
    </row>
    <row r="5" spans="1:21" ht="18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>
      <c r="B6" s="3" t="s">
        <v>71</v>
      </c>
      <c r="D6" s="47"/>
      <c r="O6"/>
      <c r="P6"/>
      <c r="Q6"/>
      <c r="R6"/>
      <c r="S6"/>
      <c r="T6"/>
      <c r="U6"/>
    </row>
    <row r="7" spans="1:21" outlineLevel="1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>
      <c r="B9" s="6" t="s">
        <v>79</v>
      </c>
      <c r="C9" s="6"/>
      <c r="D9" s="21"/>
      <c r="E9" s="31">
        <f t="shared" ref="E9:I10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>
      <c r="B10" s="6" t="s">
        <v>59</v>
      </c>
      <c r="C10" s="6"/>
      <c r="D10" s="21"/>
      <c r="E10" s="31">
        <f t="shared" si="3"/>
        <v>10963</v>
      </c>
      <c r="F10" s="31">
        <f t="shared" si="3"/>
        <v>10125</v>
      </c>
      <c r="G10" s="31">
        <f t="shared" si="3"/>
        <v>10087</v>
      </c>
      <c r="H10" s="31">
        <f t="shared" si="3"/>
        <v>11020</v>
      </c>
      <c r="I10" s="31">
        <f t="shared" si="3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>
      <c r="B11" s="6" t="s">
        <v>75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>
      <c r="B12" s="6" t="s">
        <v>74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>
      <c r="B15" s="1" t="s">
        <v>62</v>
      </c>
      <c r="D15" s="32"/>
      <c r="E15" s="34">
        <f t="shared" ref="E15:I16" si="6">E42/E24*365</f>
        <v>18.25</v>
      </c>
      <c r="F15" s="34">
        <f t="shared" si="6"/>
        <v>18.25</v>
      </c>
      <c r="G15" s="34">
        <f t="shared" si="6"/>
        <v>18.25</v>
      </c>
      <c r="H15" s="34">
        <f t="shared" si="6"/>
        <v>18.25</v>
      </c>
      <c r="I15" s="34">
        <f>I42/I24*365</f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>
      <c r="E22" s="34"/>
      <c r="F22" s="34"/>
      <c r="G22" s="34"/>
      <c r="H22" s="34"/>
      <c r="I22" s="34"/>
      <c r="J22" s="33"/>
      <c r="K22" s="33"/>
      <c r="L22" s="33"/>
      <c r="M22" s="33"/>
      <c r="N22" s="33"/>
      <c r="O22"/>
      <c r="P22"/>
      <c r="Q22"/>
      <c r="R22"/>
      <c r="S22"/>
      <c r="T22"/>
      <c r="U22"/>
    </row>
    <row r="23" spans="2:21" ht="18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18">
        <f t="shared" ref="K24:N24" si="8">J24*(1+K7)</f>
        <v>165434.57699999999</v>
      </c>
      <c r="L24" s="18">
        <f t="shared" si="8"/>
        <v>172051.96007999999</v>
      </c>
      <c r="M24" s="18">
        <f t="shared" si="8"/>
        <v>178073.77868279998</v>
      </c>
      <c r="N24" s="18">
        <f t="shared" si="8"/>
        <v>183415.99204328397</v>
      </c>
      <c r="O24"/>
      <c r="P24"/>
      <c r="Q24"/>
      <c r="R24"/>
      <c r="S24"/>
      <c r="T24"/>
      <c r="U24"/>
    </row>
    <row r="25" spans="2:21" outlineLevel="1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53">
        <f t="shared" ref="K25:N25" si="9">K24*K8</f>
        <v>61210.793489999996</v>
      </c>
      <c r="L25" s="53">
        <f t="shared" si="9"/>
        <v>61938.705628799995</v>
      </c>
      <c r="M25" s="53">
        <f t="shared" si="9"/>
        <v>64106.560325807994</v>
      </c>
      <c r="N25" s="53">
        <f t="shared" si="9"/>
        <v>64195.597215149384</v>
      </c>
      <c r="O25"/>
      <c r="P25"/>
      <c r="Q25"/>
      <c r="R25"/>
      <c r="S25"/>
      <c r="T25"/>
      <c r="U25"/>
    </row>
    <row r="26" spans="2:21" outlineLevel="1">
      <c r="B26" s="4" t="s">
        <v>2</v>
      </c>
      <c r="C26" s="4"/>
      <c r="D26" s="22"/>
      <c r="E26" s="17">
        <f>E24-E25</f>
        <v>62984</v>
      </c>
      <c r="F26" s="17">
        <f t="shared" ref="F26:H26" si="10">F24-F25</f>
        <v>70082</v>
      </c>
      <c r="G26" s="17">
        <f t="shared" si="10"/>
        <v>82222</v>
      </c>
      <c r="H26" s="17">
        <f t="shared" si="10"/>
        <v>89087</v>
      </c>
      <c r="I26" s="17">
        <f>I24-I25</f>
        <v>93462</v>
      </c>
      <c r="J26" s="17">
        <f t="shared" ref="J26:N26" si="11">J24-J25</f>
        <v>99735.678000000014</v>
      </c>
      <c r="K26" s="17">
        <f t="shared" si="11"/>
        <v>104223.78350999999</v>
      </c>
      <c r="L26" s="17">
        <f t="shared" si="11"/>
        <v>110113.25445119999</v>
      </c>
      <c r="M26" s="17">
        <f t="shared" si="11"/>
        <v>113967.21835699199</v>
      </c>
      <c r="N26" s="17">
        <f t="shared" si="11"/>
        <v>119220.39482813459</v>
      </c>
      <c r="O26"/>
      <c r="P26"/>
      <c r="Q26"/>
      <c r="R26"/>
      <c r="S26"/>
      <c r="T26"/>
      <c r="U26"/>
    </row>
    <row r="27" spans="2:21" outlineLevel="1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12">
        <f t="shared" ref="K28:N29" si="12">K9</f>
        <v>25000</v>
      </c>
      <c r="L28" s="12">
        <f t="shared" si="12"/>
        <v>25000</v>
      </c>
      <c r="M28" s="12">
        <f t="shared" si="12"/>
        <v>25000</v>
      </c>
      <c r="N28" s="12">
        <f t="shared" si="12"/>
        <v>25000</v>
      </c>
      <c r="O28"/>
      <c r="P28"/>
      <c r="Q28"/>
      <c r="R28"/>
      <c r="S28"/>
      <c r="T28"/>
      <c r="U28"/>
    </row>
    <row r="29" spans="2:21" outlineLevel="1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12">
        <f t="shared" si="12"/>
        <v>10000</v>
      </c>
      <c r="L29" s="12">
        <f t="shared" si="12"/>
        <v>10000</v>
      </c>
      <c r="M29" s="12">
        <f t="shared" si="12"/>
        <v>10000</v>
      </c>
      <c r="N29" s="12">
        <f t="shared" si="12"/>
        <v>10000</v>
      </c>
      <c r="O29"/>
      <c r="P29"/>
      <c r="Q29"/>
      <c r="R29"/>
      <c r="S29"/>
      <c r="T29"/>
      <c r="U29"/>
    </row>
    <row r="30" spans="2:21" outlineLevel="1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12">
        <f t="shared" ref="K30:N30" si="13">K94</f>
        <v>15005.052000000003</v>
      </c>
      <c r="L30" s="12">
        <f t="shared" si="13"/>
        <v>13003.031200000001</v>
      </c>
      <c r="M30" s="12">
        <f t="shared" si="13"/>
        <v>17801.818719999999</v>
      </c>
      <c r="N30" s="12">
        <f t="shared" si="13"/>
        <v>14681.091232000001</v>
      </c>
      <c r="O30"/>
      <c r="P30"/>
      <c r="Q30"/>
      <c r="R30"/>
      <c r="S30"/>
      <c r="T30"/>
      <c r="U30"/>
    </row>
    <row r="31" spans="2:21" outlineLevel="1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16">
        <f t="shared" ref="K31:N31" si="14">K101</f>
        <v>900</v>
      </c>
      <c r="L31" s="16">
        <f t="shared" si="14"/>
        <v>900</v>
      </c>
      <c r="M31" s="16">
        <f t="shared" si="14"/>
        <v>300</v>
      </c>
      <c r="N31" s="16">
        <f t="shared" si="14"/>
        <v>300</v>
      </c>
      <c r="O31"/>
      <c r="P31"/>
      <c r="Q31"/>
      <c r="R31"/>
      <c r="S31"/>
      <c r="T31"/>
      <c r="U31"/>
    </row>
    <row r="32" spans="2:21" outlineLevel="1">
      <c r="B32" s="7" t="s">
        <v>73</v>
      </c>
      <c r="C32" s="6"/>
      <c r="D32" s="21"/>
      <c r="E32" s="49">
        <f>SUM(E28:E31)</f>
        <v>59390</v>
      </c>
      <c r="F32" s="49">
        <f t="shared" ref="F32:I32" si="15">SUM(F28:F31)</f>
        <v>53433</v>
      </c>
      <c r="G32" s="49">
        <f t="shared" si="15"/>
        <v>52664</v>
      </c>
      <c r="H32" s="49">
        <f t="shared" si="15"/>
        <v>51465.5</v>
      </c>
      <c r="I32" s="49">
        <f t="shared" si="15"/>
        <v>53637.45</v>
      </c>
      <c r="J32" s="49">
        <f t="shared" ref="J32:N32" si="16">SUM(J28:J31)</f>
        <v>50908.42</v>
      </c>
      <c r="K32" s="49">
        <f t="shared" si="16"/>
        <v>50905.052000000003</v>
      </c>
      <c r="L32" s="49">
        <f t="shared" si="16"/>
        <v>48903.031199999998</v>
      </c>
      <c r="M32" s="49">
        <f t="shared" si="16"/>
        <v>53101.818719999996</v>
      </c>
      <c r="N32" s="49">
        <f t="shared" si="16"/>
        <v>49981.091231999999</v>
      </c>
      <c r="O32"/>
      <c r="P32"/>
      <c r="Q32"/>
      <c r="R32"/>
      <c r="S32"/>
      <c r="T32"/>
      <c r="U32"/>
    </row>
    <row r="33" spans="2:21" outlineLevel="1">
      <c r="B33" s="4" t="s">
        <v>7</v>
      </c>
      <c r="C33" s="4"/>
      <c r="D33" s="22"/>
      <c r="E33" s="17">
        <f>E26-E32</f>
        <v>3594</v>
      </c>
      <c r="F33" s="17">
        <f t="shared" ref="F33:I33" si="17">F26-F32</f>
        <v>16649</v>
      </c>
      <c r="G33" s="17">
        <f t="shared" si="17"/>
        <v>29558</v>
      </c>
      <c r="H33" s="17">
        <f t="shared" si="17"/>
        <v>37621.5</v>
      </c>
      <c r="I33" s="17">
        <f t="shared" si="17"/>
        <v>39824.550000000003</v>
      </c>
      <c r="J33" s="17">
        <f t="shared" ref="J33:N33" si="18">J26-J32</f>
        <v>48827.258000000016</v>
      </c>
      <c r="K33" s="17">
        <f t="shared" si="18"/>
        <v>53318.731509999991</v>
      </c>
      <c r="L33" s="17">
        <f t="shared" si="18"/>
        <v>61210.22325119999</v>
      </c>
      <c r="M33" s="17">
        <f t="shared" si="18"/>
        <v>60865.399636991991</v>
      </c>
      <c r="N33" s="17">
        <f t="shared" si="18"/>
        <v>69239.303596134589</v>
      </c>
      <c r="O33"/>
      <c r="P33"/>
      <c r="Q33"/>
      <c r="R33"/>
      <c r="S33"/>
      <c r="T33"/>
      <c r="U33"/>
    </row>
    <row r="34" spans="2:21" outlineLevel="1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 t="shared" ref="K35:N35" si="19">K33*K13</f>
        <v>14929.244822799999</v>
      </c>
      <c r="L35" s="54">
        <f t="shared" si="19"/>
        <v>17138.862510335999</v>
      </c>
      <c r="M35" s="54">
        <f t="shared" si="19"/>
        <v>17042.311898357759</v>
      </c>
      <c r="N35" s="54">
        <f t="shared" si="19"/>
        <v>19387.005006917687</v>
      </c>
      <c r="O35"/>
      <c r="P35"/>
      <c r="Q35"/>
      <c r="R35"/>
      <c r="S35"/>
      <c r="T35"/>
      <c r="U35"/>
    </row>
    <row r="36" spans="2:21" ht="16.5" outlineLevel="1" thickBot="1">
      <c r="B36" s="39" t="s">
        <v>9</v>
      </c>
      <c r="C36" s="39"/>
      <c r="D36" s="40"/>
      <c r="E36" s="41">
        <f>E33-E35</f>
        <v>2473.8292000000001</v>
      </c>
      <c r="F36" s="41">
        <f t="shared" ref="F36:N36" si="20">F33-F35</f>
        <v>11790.783497877968</v>
      </c>
      <c r="G36" s="41">
        <f t="shared" si="20"/>
        <v>21075.193885131324</v>
      </c>
      <c r="H36" s="41">
        <f t="shared" si="20"/>
        <v>26713.479023595311</v>
      </c>
      <c r="I36" s="41">
        <f t="shared" si="20"/>
        <v>28226.884758580287</v>
      </c>
      <c r="J36" s="41">
        <f t="shared" si="20"/>
        <v>35155.62576000001</v>
      </c>
      <c r="K36" s="41">
        <f t="shared" si="20"/>
        <v>38389.486687199991</v>
      </c>
      <c r="L36" s="41">
        <f t="shared" si="20"/>
        <v>44071.360740863995</v>
      </c>
      <c r="M36" s="41">
        <f t="shared" si="20"/>
        <v>43823.087738634233</v>
      </c>
      <c r="N36" s="41">
        <f t="shared" si="20"/>
        <v>49852.298589216902</v>
      </c>
      <c r="O36"/>
      <c r="P36"/>
      <c r="Q36"/>
      <c r="R36"/>
      <c r="S36"/>
      <c r="T36"/>
      <c r="U36"/>
    </row>
    <row r="37" spans="2:21" ht="16.5" outlineLevel="1" collapsed="1" thickTop="1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outlineLevel="1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outlineLevel="1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1">
        <f t="shared" ref="K41:N41" si="21">K78</f>
        <v>317122.0583695356</v>
      </c>
      <c r="L41" s="1">
        <f t="shared" si="21"/>
        <v>328798.31953660015</v>
      </c>
      <c r="M41" s="1">
        <f t="shared" si="21"/>
        <v>229912.44379265167</v>
      </c>
      <c r="N41" s="1">
        <f t="shared" si="21"/>
        <v>279173.6002754987</v>
      </c>
      <c r="O41"/>
      <c r="P41"/>
      <c r="Q41"/>
      <c r="R41"/>
      <c r="S41"/>
      <c r="T41"/>
      <c r="U41"/>
    </row>
    <row r="42" spans="2:21" outlineLevel="1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42">
        <f t="shared" ref="K42:N42" si="22">K24*K15/365</f>
        <v>8158.4174958904105</v>
      </c>
      <c r="L42" s="42">
        <f t="shared" si="22"/>
        <v>8484.7541957260273</v>
      </c>
      <c r="M42" s="42">
        <f t="shared" si="22"/>
        <v>8781.7205925764374</v>
      </c>
      <c r="N42" s="42">
        <f t="shared" si="22"/>
        <v>9045.1722103537304</v>
      </c>
      <c r="O42"/>
      <c r="P42"/>
      <c r="Q42"/>
      <c r="R42"/>
      <c r="S42"/>
      <c r="T42"/>
      <c r="U42"/>
    </row>
    <row r="43" spans="2:21" outlineLevel="1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">
        <f t="shared" ref="K43:N43" si="23">K25*K16/365</f>
        <v>12242.158697999999</v>
      </c>
      <c r="L43" s="1">
        <f t="shared" si="23"/>
        <v>12387.741125759998</v>
      </c>
      <c r="M43" s="1">
        <f t="shared" si="23"/>
        <v>12821.312065161599</v>
      </c>
      <c r="N43" s="1">
        <f t="shared" si="23"/>
        <v>12839.119443029876</v>
      </c>
      <c r="O43"/>
      <c r="P43"/>
      <c r="Q43"/>
      <c r="R43"/>
      <c r="S43"/>
      <c r="T43"/>
      <c r="U43"/>
    </row>
    <row r="44" spans="2:21" outlineLevel="1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 t="shared" ref="K44:N44" si="24">K95</f>
        <v>32507.578000000001</v>
      </c>
      <c r="L44" s="1">
        <f t="shared" si="24"/>
        <v>44504.546799999996</v>
      </c>
      <c r="M44" s="1">
        <f t="shared" si="24"/>
        <v>36702.728080000001</v>
      </c>
      <c r="N44" s="1">
        <f t="shared" si="24"/>
        <v>37021.636848000002</v>
      </c>
      <c r="O44"/>
      <c r="P44"/>
      <c r="Q44"/>
      <c r="R44"/>
      <c r="S44"/>
      <c r="T44"/>
      <c r="U44"/>
    </row>
    <row r="45" spans="2:21" ht="16.5" outlineLevel="1" thickBot="1">
      <c r="B45" s="39" t="s">
        <v>20</v>
      </c>
      <c r="C45" s="39"/>
      <c r="D45" s="40"/>
      <c r="E45" s="41">
        <f>SUM(E41:E44)</f>
        <v>226376.12920000002</v>
      </c>
      <c r="F45" s="41">
        <f t="shared" ref="F45:N45" si="25">SUM(F41:F44)</f>
        <v>239065.01269787794</v>
      </c>
      <c r="G45" s="41">
        <f t="shared" si="25"/>
        <v>240252.1065830093</v>
      </c>
      <c r="H45" s="41">
        <f t="shared" si="25"/>
        <v>267318.68560660456</v>
      </c>
      <c r="I45" s="41">
        <f t="shared" si="25"/>
        <v>295951.17036518489</v>
      </c>
      <c r="J45" s="41">
        <f t="shared" si="25"/>
        <v>331373.52794436301</v>
      </c>
      <c r="K45" s="41">
        <f t="shared" si="25"/>
        <v>370030.212563426</v>
      </c>
      <c r="L45" s="41">
        <f t="shared" si="25"/>
        <v>394175.36165808619</v>
      </c>
      <c r="M45" s="41">
        <f t="shared" si="25"/>
        <v>288218.20453038969</v>
      </c>
      <c r="N45" s="41">
        <f t="shared" si="25"/>
        <v>338079.52877688227</v>
      </c>
      <c r="O45"/>
      <c r="P45"/>
      <c r="Q45"/>
      <c r="R45"/>
      <c r="S45"/>
      <c r="T45"/>
      <c r="U45"/>
    </row>
    <row r="46" spans="2:21" ht="16.5" outlineLevel="1" thickTop="1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outlineLevel="1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outlineLevel="1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 t="shared" ref="K48:N48" si="26">K25*K17/365</f>
        <v>6204.9297510410952</v>
      </c>
      <c r="L48" s="1">
        <f t="shared" si="26"/>
        <v>6278.7181048372595</v>
      </c>
      <c r="M48" s="1">
        <f t="shared" si="26"/>
        <v>6498.4732385065636</v>
      </c>
      <c r="N48" s="1">
        <f t="shared" si="26"/>
        <v>6507.498895782267</v>
      </c>
      <c r="O48"/>
      <c r="P48"/>
      <c r="Q48"/>
      <c r="R48"/>
      <c r="S48"/>
      <c r="T48"/>
      <c r="U48"/>
    </row>
    <row r="49" spans="2:21" outlineLevel="1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 t="shared" ref="K49:N49" si="27">K100</f>
        <v>30000</v>
      </c>
      <c r="L49" s="1">
        <f t="shared" si="27"/>
        <v>10000</v>
      </c>
      <c r="M49" s="1">
        <f t="shared" si="27"/>
        <v>10000</v>
      </c>
      <c r="N49" s="1">
        <f t="shared" si="27"/>
        <v>10000</v>
      </c>
      <c r="O49"/>
      <c r="P49"/>
      <c r="Q49"/>
      <c r="R49"/>
      <c r="S49"/>
      <c r="T49"/>
      <c r="U49"/>
    </row>
    <row r="50" spans="2:21" outlineLevel="1">
      <c r="B50" s="4" t="s">
        <v>28</v>
      </c>
      <c r="C50" s="4"/>
      <c r="D50" s="22"/>
      <c r="E50" s="17">
        <f>SUM(E48:E49)</f>
        <v>53902.3</v>
      </c>
      <c r="F50" s="17">
        <f t="shared" ref="F50:N50" si="28">SUM(F48:F49)</f>
        <v>54800.4</v>
      </c>
      <c r="G50" s="17">
        <f t="shared" si="28"/>
        <v>34912.300000000003</v>
      </c>
      <c r="H50" s="17">
        <f t="shared" si="28"/>
        <v>35265.4</v>
      </c>
      <c r="I50" s="17">
        <f t="shared" si="28"/>
        <v>35671</v>
      </c>
      <c r="J50" s="17">
        <f t="shared" si="28"/>
        <v>35937.73181917808</v>
      </c>
      <c r="K50" s="17">
        <f t="shared" si="28"/>
        <v>36204.929751041098</v>
      </c>
      <c r="L50" s="17">
        <f t="shared" si="28"/>
        <v>16278.718104837259</v>
      </c>
      <c r="M50" s="17">
        <f t="shared" si="28"/>
        <v>16498.473238506565</v>
      </c>
      <c r="N50" s="17">
        <f t="shared" si="28"/>
        <v>16507.498895782268</v>
      </c>
      <c r="O50"/>
      <c r="P50"/>
      <c r="Q50"/>
      <c r="R50"/>
      <c r="S50"/>
      <c r="T50"/>
      <c r="U50"/>
    </row>
    <row r="51" spans="2:21" outlineLevel="1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outlineLevel="1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 t="shared" ref="K52:N52" si="29">J52+K20</f>
        <v>170000</v>
      </c>
      <c r="L52" s="1">
        <f t="shared" si="29"/>
        <v>170000</v>
      </c>
      <c r="M52" s="1">
        <f t="shared" si="29"/>
        <v>20000</v>
      </c>
      <c r="N52" s="1">
        <f t="shared" si="29"/>
        <v>20000</v>
      </c>
      <c r="O52"/>
      <c r="P52"/>
      <c r="Q52"/>
      <c r="R52"/>
      <c r="S52"/>
      <c r="T52"/>
      <c r="U52"/>
    </row>
    <row r="53" spans="2:21" outlineLevel="1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 t="shared" ref="K53:N53" si="30">J53+K36</f>
        <v>163825.28281238489</v>
      </c>
      <c r="L53" s="1">
        <f t="shared" si="30"/>
        <v>207896.6435532489</v>
      </c>
      <c r="M53" s="1">
        <f t="shared" si="30"/>
        <v>251719.73129188313</v>
      </c>
      <c r="N53" s="1">
        <f t="shared" si="30"/>
        <v>301572.02988110005</v>
      </c>
      <c r="O53"/>
      <c r="P53"/>
      <c r="Q53"/>
      <c r="R53"/>
      <c r="S53"/>
      <c r="T53"/>
      <c r="U53"/>
    </row>
    <row r="54" spans="2:21" outlineLevel="1">
      <c r="B54" s="8" t="s">
        <v>29</v>
      </c>
      <c r="C54" s="8"/>
      <c r="D54" s="26"/>
      <c r="E54" s="50">
        <f>SUM(E52:E53)</f>
        <v>172473.82920000001</v>
      </c>
      <c r="F54" s="50">
        <f t="shared" ref="F54:I54" si="31">SUM(F52:F53)</f>
        <v>184264.61269787798</v>
      </c>
      <c r="G54" s="50">
        <f t="shared" si="31"/>
        <v>205339.80658300931</v>
      </c>
      <c r="H54" s="50">
        <f t="shared" si="31"/>
        <v>232053.28560660459</v>
      </c>
      <c r="I54" s="50">
        <f t="shared" si="31"/>
        <v>260280.17036518489</v>
      </c>
      <c r="J54" s="50">
        <f t="shared" ref="J54:N54" si="32">SUM(J52:J53)</f>
        <v>295435.79612518492</v>
      </c>
      <c r="K54" s="50">
        <f t="shared" si="32"/>
        <v>333825.28281238489</v>
      </c>
      <c r="L54" s="50">
        <f t="shared" si="32"/>
        <v>377896.6435532489</v>
      </c>
      <c r="M54" s="50">
        <f t="shared" si="32"/>
        <v>271719.73129188316</v>
      </c>
      <c r="N54" s="50">
        <f t="shared" si="32"/>
        <v>321572.02988110005</v>
      </c>
      <c r="O54"/>
      <c r="P54"/>
      <c r="Q54"/>
      <c r="R54"/>
      <c r="S54"/>
      <c r="T54"/>
      <c r="U54"/>
    </row>
    <row r="55" spans="2:21" ht="16.5" outlineLevel="1" thickBot="1">
      <c r="B55" s="39" t="s">
        <v>32</v>
      </c>
      <c r="C55" s="39"/>
      <c r="D55" s="40"/>
      <c r="E55" s="41">
        <f>E50+E54</f>
        <v>226376.12920000002</v>
      </c>
      <c r="F55" s="41">
        <f t="shared" ref="F55:I55" si="33">F50+F54</f>
        <v>239065.01269787797</v>
      </c>
      <c r="G55" s="41">
        <f t="shared" si="33"/>
        <v>240252.1065830093</v>
      </c>
      <c r="H55" s="41">
        <f t="shared" si="33"/>
        <v>267318.68560660462</v>
      </c>
      <c r="I55" s="41">
        <f t="shared" si="33"/>
        <v>295951.17036518489</v>
      </c>
      <c r="J55" s="41">
        <f t="shared" ref="J55:N55" si="34">J50+J54</f>
        <v>331373.52794436301</v>
      </c>
      <c r="K55" s="41">
        <f t="shared" si="34"/>
        <v>370030.212563426</v>
      </c>
      <c r="L55" s="41">
        <f t="shared" si="34"/>
        <v>394175.36165808619</v>
      </c>
      <c r="M55" s="41">
        <f t="shared" si="34"/>
        <v>288218.20453038975</v>
      </c>
      <c r="N55" s="41">
        <f t="shared" si="34"/>
        <v>338079.52877688233</v>
      </c>
      <c r="O55"/>
      <c r="P55"/>
      <c r="Q55"/>
      <c r="R55"/>
      <c r="S55"/>
      <c r="T55"/>
      <c r="U55"/>
    </row>
    <row r="56" spans="2:21" ht="16.5" outlineLevel="1" thickTop="1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outlineLevel="1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35">G55-G45</f>
        <v>0</v>
      </c>
      <c r="H57" s="66">
        <f t="shared" si="35"/>
        <v>0</v>
      </c>
      <c r="I57" s="66">
        <f t="shared" si="35"/>
        <v>0</v>
      </c>
      <c r="J57" s="66">
        <f t="shared" ref="J57:N57" si="36">J55-J45</f>
        <v>0</v>
      </c>
      <c r="K57" s="66">
        <f t="shared" si="36"/>
        <v>0</v>
      </c>
      <c r="L57" s="66">
        <f t="shared" si="36"/>
        <v>0</v>
      </c>
      <c r="M57" s="66">
        <f t="shared" si="36"/>
        <v>0</v>
      </c>
      <c r="N57" s="66">
        <f t="shared" si="36"/>
        <v>0</v>
      </c>
      <c r="O57"/>
      <c r="P57"/>
      <c r="Q57"/>
      <c r="R57"/>
      <c r="S57"/>
      <c r="T57"/>
      <c r="U57"/>
    </row>
    <row r="58" spans="2:21" outlineLevel="1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hidden="1" outlineLevel="1">
      <c r="B61" s="3" t="s">
        <v>33</v>
      </c>
      <c r="E61" s="14"/>
      <c r="F61" s="14"/>
      <c r="G61" s="14"/>
      <c r="H61" s="14"/>
      <c r="I61" s="14"/>
    </row>
    <row r="62" spans="2:21" hidden="1" outlineLevel="1">
      <c r="B62" s="1" t="s">
        <v>9</v>
      </c>
      <c r="E62" s="1">
        <f t="shared" ref="E62:J62" si="37">E36</f>
        <v>2473.8292000000001</v>
      </c>
      <c r="F62" s="1">
        <f t="shared" si="37"/>
        <v>11790.783497877968</v>
      </c>
      <c r="G62" s="1">
        <f t="shared" si="37"/>
        <v>21075.193885131324</v>
      </c>
      <c r="H62" s="1">
        <f t="shared" si="37"/>
        <v>26713.479023595311</v>
      </c>
      <c r="I62" s="1">
        <f t="shared" si="37"/>
        <v>28226.884758580287</v>
      </c>
      <c r="J62" s="1">
        <f t="shared" si="37"/>
        <v>35155.62576000001</v>
      </c>
      <c r="K62" s="1">
        <f t="shared" ref="K62:N62" si="38">K36</f>
        <v>38389.486687199991</v>
      </c>
      <c r="L62" s="1">
        <f t="shared" si="38"/>
        <v>44071.360740863995</v>
      </c>
      <c r="M62" s="1">
        <f t="shared" si="38"/>
        <v>43823.087738634233</v>
      </c>
      <c r="N62" s="1">
        <f t="shared" si="38"/>
        <v>49852.298589216902</v>
      </c>
    </row>
    <row r="63" spans="2:21" hidden="1" outlineLevel="1">
      <c r="B63" s="1" t="s">
        <v>34</v>
      </c>
      <c r="E63" s="1">
        <f>+E30</f>
        <v>19500</v>
      </c>
      <c r="F63" s="1">
        <f t="shared" ref="F63:I63" si="39">+F30</f>
        <v>18150</v>
      </c>
      <c r="G63" s="1">
        <f t="shared" si="39"/>
        <v>17205</v>
      </c>
      <c r="H63" s="1">
        <f t="shared" si="39"/>
        <v>16543.5</v>
      </c>
      <c r="I63" s="1">
        <f t="shared" si="39"/>
        <v>16080.449999999999</v>
      </c>
      <c r="J63" s="1">
        <f>+J30</f>
        <v>15008.420000000002</v>
      </c>
      <c r="K63" s="1">
        <f t="shared" ref="K63:N63" si="40">+K30</f>
        <v>15005.052000000003</v>
      </c>
      <c r="L63" s="1">
        <f t="shared" si="40"/>
        <v>13003.031200000001</v>
      </c>
      <c r="M63" s="1">
        <f t="shared" si="40"/>
        <v>17801.818719999999</v>
      </c>
      <c r="N63" s="1">
        <f t="shared" si="40"/>
        <v>14681.091232000001</v>
      </c>
    </row>
    <row r="64" spans="2:21" hidden="1" outlineLevel="1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 t="shared" ref="K64:N64" si="41">K89</f>
        <v>611.2957798356183</v>
      </c>
      <c r="L64" s="1">
        <f t="shared" si="41"/>
        <v>398.13077379945025</v>
      </c>
      <c r="M64" s="1">
        <f t="shared" si="41"/>
        <v>510.7822025827063</v>
      </c>
      <c r="N64" s="1">
        <f t="shared" si="41"/>
        <v>272.23333836986603</v>
      </c>
    </row>
    <row r="65" spans="2:14" hidden="1" outlineLevel="1">
      <c r="B65" s="4" t="s">
        <v>35</v>
      </c>
      <c r="C65" s="5"/>
      <c r="D65" s="28"/>
      <c r="E65" s="17">
        <f>E62+E63-E64</f>
        <v>12971.179199999999</v>
      </c>
      <c r="F65" s="17">
        <f t="shared" ref="F65:J65" si="42">F62+F63-F64</f>
        <v>28238.733497877969</v>
      </c>
      <c r="G65" s="17">
        <f t="shared" si="42"/>
        <v>37505.343885131326</v>
      </c>
      <c r="H65" s="17">
        <f t="shared" si="42"/>
        <v>42354.07902359531</v>
      </c>
      <c r="I65" s="17">
        <f t="shared" si="42"/>
        <v>43480.18475858029</v>
      </c>
      <c r="J65" s="17">
        <f t="shared" si="42"/>
        <v>49789.295096986309</v>
      </c>
      <c r="K65" s="17">
        <f t="shared" ref="K65:N65" si="43">K62+K63-K64</f>
        <v>52783.242907364373</v>
      </c>
      <c r="L65" s="17">
        <f t="shared" si="43"/>
        <v>56676.261167064542</v>
      </c>
      <c r="M65" s="17">
        <f t="shared" si="43"/>
        <v>61114.124256051524</v>
      </c>
      <c r="N65" s="17">
        <f t="shared" si="43"/>
        <v>64261.156482847036</v>
      </c>
    </row>
    <row r="66" spans="2:14" hidden="1" outlineLevel="1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hidden="1" outlineLevel="1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hidden="1" outlineLevel="1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 t="shared" ref="K68:N68" si="44">K18</f>
        <v>10000</v>
      </c>
      <c r="L68" s="6">
        <f t="shared" si="44"/>
        <v>25000</v>
      </c>
      <c r="M68" s="6">
        <f t="shared" si="44"/>
        <v>10000</v>
      </c>
      <c r="N68" s="6">
        <f t="shared" si="44"/>
        <v>15000</v>
      </c>
    </row>
    <row r="69" spans="2:14" hidden="1" outlineLevel="1">
      <c r="B69" s="4" t="s">
        <v>41</v>
      </c>
      <c r="C69" s="5"/>
      <c r="D69" s="28"/>
      <c r="E69" s="17">
        <f>SUM(E68)</f>
        <v>15000</v>
      </c>
      <c r="F69" s="17">
        <f t="shared" ref="F69:J69" si="45">SUM(F68)</f>
        <v>15000</v>
      </c>
      <c r="G69" s="17">
        <f t="shared" si="45"/>
        <v>15000</v>
      </c>
      <c r="H69" s="17">
        <f t="shared" si="45"/>
        <v>15000</v>
      </c>
      <c r="I69" s="17">
        <f t="shared" si="45"/>
        <v>15000</v>
      </c>
      <c r="J69" s="17">
        <f t="shared" si="45"/>
        <v>15000</v>
      </c>
      <c r="K69" s="17">
        <f t="shared" ref="K69:N69" si="46">SUM(K68)</f>
        <v>10000</v>
      </c>
      <c r="L69" s="17">
        <f t="shared" si="46"/>
        <v>25000</v>
      </c>
      <c r="M69" s="17">
        <f t="shared" si="46"/>
        <v>10000</v>
      </c>
      <c r="N69" s="17">
        <f t="shared" si="46"/>
        <v>15000</v>
      </c>
    </row>
    <row r="70" spans="2:14" hidden="1" outlineLevel="1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hidden="1" outlineLevel="1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hidden="1" outlineLevel="1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2" si="47">K19</f>
        <v>0</v>
      </c>
      <c r="L72" s="6">
        <f t="shared" si="47"/>
        <v>-20000</v>
      </c>
      <c r="M72" s="6">
        <f t="shared" si="47"/>
        <v>0</v>
      </c>
      <c r="N72" s="6">
        <f t="shared" si="47"/>
        <v>0</v>
      </c>
    </row>
    <row r="73" spans="2:14" hidden="1" outlineLevel="1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ref="K73:N73" si="48">K20</f>
        <v>0</v>
      </c>
      <c r="L73" s="6">
        <f t="shared" si="48"/>
        <v>0</v>
      </c>
      <c r="M73" s="6">
        <f t="shared" si="48"/>
        <v>-150000</v>
      </c>
      <c r="N73" s="6">
        <f t="shared" si="48"/>
        <v>0</v>
      </c>
    </row>
    <row r="74" spans="2:14" hidden="1" outlineLevel="1">
      <c r="B74" s="4" t="s">
        <v>45</v>
      </c>
      <c r="C74" s="5"/>
      <c r="D74" s="28"/>
      <c r="E74" s="17">
        <f>SUM(E72:E73)</f>
        <v>170000</v>
      </c>
      <c r="F74" s="17">
        <f t="shared" ref="F74:J74" si="49">SUM(F72:F73)</f>
        <v>0</v>
      </c>
      <c r="G74" s="17">
        <f t="shared" si="49"/>
        <v>-20000</v>
      </c>
      <c r="H74" s="17">
        <f t="shared" si="49"/>
        <v>0</v>
      </c>
      <c r="I74" s="17">
        <f t="shared" si="49"/>
        <v>0</v>
      </c>
      <c r="J74" s="17">
        <f t="shared" si="49"/>
        <v>0</v>
      </c>
      <c r="K74" s="17">
        <f t="shared" ref="K74:N74" si="50">SUM(K72:K73)</f>
        <v>0</v>
      </c>
      <c r="L74" s="17">
        <f t="shared" si="50"/>
        <v>-20000</v>
      </c>
      <c r="M74" s="17">
        <f t="shared" si="50"/>
        <v>-150000</v>
      </c>
      <c r="N74" s="17">
        <f t="shared" si="50"/>
        <v>0</v>
      </c>
    </row>
    <row r="75" spans="2:14" hidden="1" outlineLevel="1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hidden="1" outlineLevel="1">
      <c r="B76" s="1" t="s">
        <v>46</v>
      </c>
      <c r="E76" s="48">
        <f>E65-E69+E74</f>
        <v>167971.17920000001</v>
      </c>
      <c r="F76" s="48">
        <f t="shared" ref="F76:J76" si="51">F65-F69+F74</f>
        <v>13238.733497877969</v>
      </c>
      <c r="G76" s="48">
        <f t="shared" si="51"/>
        <v>2505.3438851313258</v>
      </c>
      <c r="H76" s="48">
        <f t="shared" si="51"/>
        <v>27354.07902359531</v>
      </c>
      <c r="I76" s="48">
        <f t="shared" si="51"/>
        <v>28480.18475858029</v>
      </c>
      <c r="J76" s="48">
        <f t="shared" si="51"/>
        <v>34789.295096986309</v>
      </c>
      <c r="K76" s="48">
        <f t="shared" ref="K76:N76" si="52">K65-K69+K74</f>
        <v>42783.242907364373</v>
      </c>
      <c r="L76" s="48">
        <f t="shared" si="52"/>
        <v>11676.261167064542</v>
      </c>
      <c r="M76" s="48">
        <f t="shared" si="52"/>
        <v>-98885.875743948476</v>
      </c>
      <c r="N76" s="48">
        <f t="shared" si="52"/>
        <v>49261.156482847036</v>
      </c>
    </row>
    <row r="77" spans="2:14" hidden="1" outlineLevel="1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 t="shared" ref="K77:N77" si="53">+J78</f>
        <v>274338.81546217122</v>
      </c>
      <c r="L77" s="6">
        <f t="shared" si="53"/>
        <v>317122.0583695356</v>
      </c>
      <c r="M77" s="6">
        <f t="shared" si="53"/>
        <v>328798.31953660015</v>
      </c>
      <c r="N77" s="6">
        <f t="shared" si="53"/>
        <v>229912.44379265167</v>
      </c>
    </row>
    <row r="78" spans="2:14" hidden="1" outlineLevel="1">
      <c r="B78" s="4" t="s">
        <v>48</v>
      </c>
      <c r="C78" s="5"/>
      <c r="D78" s="28"/>
      <c r="E78" s="17">
        <f>SUM(E76:E77)</f>
        <v>167971.17920000001</v>
      </c>
      <c r="F78" s="17">
        <f t="shared" ref="F78:J78" si="54">SUM(F76:F77)</f>
        <v>181209.91269787797</v>
      </c>
      <c r="G78" s="17">
        <f t="shared" si="54"/>
        <v>183715.25658300929</v>
      </c>
      <c r="H78" s="17">
        <f t="shared" si="54"/>
        <v>211069.33560660461</v>
      </c>
      <c r="I78" s="17">
        <f t="shared" si="54"/>
        <v>239549.5203651849</v>
      </c>
      <c r="J78" s="17">
        <f t="shared" si="54"/>
        <v>274338.81546217122</v>
      </c>
      <c r="K78" s="17">
        <f t="shared" ref="K78:N78" si="55">SUM(K76:K77)</f>
        <v>317122.0583695356</v>
      </c>
      <c r="L78" s="17">
        <f t="shared" si="55"/>
        <v>328798.31953660015</v>
      </c>
      <c r="M78" s="17">
        <f t="shared" si="55"/>
        <v>229912.44379265167</v>
      </c>
      <c r="N78" s="17">
        <f t="shared" si="55"/>
        <v>279173.6002754987</v>
      </c>
    </row>
    <row r="79" spans="2:14" hidden="1" outlineLevel="1">
      <c r="B79" s="3"/>
      <c r="E79" s="44"/>
      <c r="F79" s="14"/>
      <c r="G79" s="14"/>
      <c r="H79" s="14"/>
      <c r="I79" s="14"/>
    </row>
    <row r="80" spans="2:14" hidden="1" outlineLevel="1">
      <c r="B80" s="10" t="s">
        <v>50</v>
      </c>
      <c r="C80" s="9"/>
      <c r="D80" s="27"/>
      <c r="E80" s="66">
        <f>E78-E41</f>
        <v>0</v>
      </c>
      <c r="F80" s="66">
        <f t="shared" ref="F80:J80" si="56">F78-F41</f>
        <v>0</v>
      </c>
      <c r="G80" s="66">
        <f t="shared" si="56"/>
        <v>0</v>
      </c>
      <c r="H80" s="66">
        <f t="shared" si="56"/>
        <v>0</v>
      </c>
      <c r="I80" s="66">
        <f t="shared" si="56"/>
        <v>0</v>
      </c>
      <c r="J80" s="66">
        <f t="shared" si="56"/>
        <v>0</v>
      </c>
      <c r="K80" s="66">
        <f t="shared" ref="K80:N80" si="57">K78-K41</f>
        <v>0</v>
      </c>
      <c r="L80" s="66">
        <f t="shared" si="57"/>
        <v>0</v>
      </c>
      <c r="M80" s="66">
        <f t="shared" si="57"/>
        <v>0</v>
      </c>
      <c r="N80" s="66">
        <f t="shared" si="57"/>
        <v>0</v>
      </c>
    </row>
    <row r="81" spans="2:14" hidden="1" outlineLevel="1">
      <c r="B81" s="3"/>
      <c r="E81" s="44"/>
      <c r="F81" s="14"/>
      <c r="G81" s="14"/>
      <c r="H81" s="14"/>
      <c r="I81" s="14"/>
    </row>
    <row r="82" spans="2:14" collapsed="1">
      <c r="E82" s="14"/>
      <c r="F82" s="14"/>
      <c r="G82" s="14"/>
      <c r="H82" s="14"/>
      <c r="I82" s="14"/>
    </row>
    <row r="83" spans="2:14" ht="18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>
      <c r="B84" s="3" t="s">
        <v>52</v>
      </c>
      <c r="F84" s="14"/>
      <c r="G84" s="14"/>
      <c r="H84" s="14"/>
      <c r="I84" s="14"/>
    </row>
    <row r="85" spans="2:14" hidden="1" outlineLevel="1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58">K42</f>
        <v>8158.4174958904105</v>
      </c>
      <c r="L85" s="1">
        <f t="shared" si="58"/>
        <v>8484.7541957260273</v>
      </c>
      <c r="M85" s="1">
        <f t="shared" si="58"/>
        <v>8781.7205925764374</v>
      </c>
      <c r="N85" s="1">
        <f t="shared" si="58"/>
        <v>9045.1722103537304</v>
      </c>
    </row>
    <row r="86" spans="2:14" hidden="1" outlineLevel="1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9">K43</f>
        <v>12242.158697999999</v>
      </c>
      <c r="L86" s="1">
        <f t="shared" si="59"/>
        <v>12387.741125759998</v>
      </c>
      <c r="M86" s="1">
        <f t="shared" si="59"/>
        <v>12821.312065161599</v>
      </c>
      <c r="N86" s="1">
        <f t="shared" si="59"/>
        <v>12839.119443029876</v>
      </c>
    </row>
    <row r="87" spans="2:14" hidden="1" outlineLevel="1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60">K48</f>
        <v>6204.9297510410952</v>
      </c>
      <c r="L87" s="1">
        <f t="shared" si="60"/>
        <v>6278.7181048372595</v>
      </c>
      <c r="M87" s="1">
        <f t="shared" si="60"/>
        <v>6498.4732385065636</v>
      </c>
      <c r="N87" s="1">
        <f t="shared" si="60"/>
        <v>6507.498895782267</v>
      </c>
    </row>
    <row r="88" spans="2:14" hidden="1" outlineLevel="1">
      <c r="B88" s="5" t="s">
        <v>37</v>
      </c>
      <c r="C88" s="5"/>
      <c r="D88" s="28"/>
      <c r="E88" s="51">
        <f>E85+E86-E87</f>
        <v>9002.6500000000015</v>
      </c>
      <c r="F88" s="51">
        <f t="shared" ref="F88:I88" si="61">F85+F86-F87</f>
        <v>10704.7</v>
      </c>
      <c r="G88" s="51">
        <f t="shared" si="61"/>
        <v>11479.55</v>
      </c>
      <c r="H88" s="51">
        <f t="shared" si="61"/>
        <v>12382.45</v>
      </c>
      <c r="I88" s="51">
        <f t="shared" si="61"/>
        <v>13209.599999999999</v>
      </c>
      <c r="J88" s="51">
        <f t="shared" ref="J88:N88" si="62">J85+J86-J87</f>
        <v>13584.350663013698</v>
      </c>
      <c r="K88" s="51">
        <f t="shared" si="62"/>
        <v>14195.646442849316</v>
      </c>
      <c r="L88" s="51">
        <f t="shared" si="62"/>
        <v>14593.777216648767</v>
      </c>
      <c r="M88" s="51">
        <f t="shared" si="62"/>
        <v>15104.559419231473</v>
      </c>
      <c r="N88" s="51">
        <f t="shared" si="62"/>
        <v>15376.792757601339</v>
      </c>
    </row>
    <row r="89" spans="2:14" hidden="1" outlineLevel="1">
      <c r="B89" s="1" t="s">
        <v>36</v>
      </c>
      <c r="E89" s="52">
        <f>E88-D88</f>
        <v>9002.6500000000015</v>
      </c>
      <c r="F89" s="52">
        <f t="shared" ref="F89:J89" si="63">F88-E88</f>
        <v>1702.0499999999993</v>
      </c>
      <c r="G89" s="52">
        <f t="shared" si="63"/>
        <v>774.84999999999854</v>
      </c>
      <c r="H89" s="52">
        <f t="shared" si="63"/>
        <v>902.90000000000146</v>
      </c>
      <c r="I89" s="52">
        <f t="shared" si="63"/>
        <v>827.14999999999782</v>
      </c>
      <c r="J89" s="52">
        <f t="shared" si="63"/>
        <v>374.75066301369952</v>
      </c>
      <c r="K89" s="52">
        <f t="shared" ref="K89" si="64">K88-J88</f>
        <v>611.2957798356183</v>
      </c>
      <c r="L89" s="52">
        <f t="shared" ref="L89" si="65">L88-K88</f>
        <v>398.13077379945025</v>
      </c>
      <c r="M89" s="52">
        <f t="shared" ref="M89" si="66">M88-L88</f>
        <v>510.7822025827063</v>
      </c>
      <c r="N89" s="52">
        <f t="shared" ref="N89" si="67">N88-M88</f>
        <v>272.23333836986603</v>
      </c>
    </row>
    <row r="90" spans="2:14" hidden="1" outlineLevel="1">
      <c r="E90" s="14"/>
      <c r="F90" s="14"/>
      <c r="G90" s="14"/>
      <c r="H90" s="14"/>
      <c r="I90" s="14"/>
    </row>
    <row r="91" spans="2:14" hidden="1" outlineLevel="1">
      <c r="B91" s="3" t="s">
        <v>53</v>
      </c>
      <c r="E91" s="14"/>
      <c r="F91" s="14"/>
      <c r="G91" s="14"/>
      <c r="H91" s="14"/>
      <c r="I91" s="14"/>
    </row>
    <row r="92" spans="2:14" hidden="1" outlineLevel="1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68">J95</f>
        <v>37512.630000000005</v>
      </c>
      <c r="L92" s="1">
        <f t="shared" si="68"/>
        <v>32507.578000000001</v>
      </c>
      <c r="M92" s="1">
        <f t="shared" si="68"/>
        <v>44504.546799999996</v>
      </c>
      <c r="N92" s="1">
        <f t="shared" si="68"/>
        <v>36702.728080000001</v>
      </c>
    </row>
    <row r="93" spans="2:14" hidden="1" outlineLevel="1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69">+K18</f>
        <v>10000</v>
      </c>
      <c r="L93" s="1">
        <f t="shared" si="69"/>
        <v>25000</v>
      </c>
      <c r="M93" s="1">
        <f t="shared" si="69"/>
        <v>10000</v>
      </c>
      <c r="N93" s="1">
        <f t="shared" si="69"/>
        <v>15000</v>
      </c>
    </row>
    <row r="94" spans="2:14" hidden="1" outlineLevel="1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55">
        <f t="shared" ref="K94:N94" si="70">K92*K11</f>
        <v>15005.052000000003</v>
      </c>
      <c r="L94" s="55">
        <f t="shared" si="70"/>
        <v>13003.031200000001</v>
      </c>
      <c r="M94" s="55">
        <f t="shared" si="70"/>
        <v>17801.818719999999</v>
      </c>
      <c r="N94" s="55">
        <f t="shared" si="70"/>
        <v>14681.091232000001</v>
      </c>
    </row>
    <row r="95" spans="2:14" hidden="1" outlineLevel="1">
      <c r="B95" s="5" t="s">
        <v>18</v>
      </c>
      <c r="C95" s="5"/>
      <c r="D95" s="28"/>
      <c r="E95" s="51">
        <f>E92+E93-E94</f>
        <v>45500</v>
      </c>
      <c r="F95" s="51">
        <f t="shared" ref="F95:J95" si="71">F92+F93-F94</f>
        <v>42350</v>
      </c>
      <c r="G95" s="51">
        <f t="shared" si="71"/>
        <v>40145</v>
      </c>
      <c r="H95" s="51">
        <f t="shared" si="71"/>
        <v>38601.5</v>
      </c>
      <c r="I95" s="51">
        <f t="shared" si="71"/>
        <v>37521.050000000003</v>
      </c>
      <c r="J95" s="51">
        <f t="shared" si="71"/>
        <v>37512.630000000005</v>
      </c>
      <c r="K95" s="51">
        <f t="shared" ref="K95:N95" si="72">K92+K93-K94</f>
        <v>32507.578000000001</v>
      </c>
      <c r="L95" s="51">
        <f t="shared" si="72"/>
        <v>44504.546799999996</v>
      </c>
      <c r="M95" s="51">
        <f t="shared" si="72"/>
        <v>36702.728080000001</v>
      </c>
      <c r="N95" s="51">
        <f t="shared" si="72"/>
        <v>37021.636848000002</v>
      </c>
    </row>
    <row r="96" spans="2:14" hidden="1" outlineLevel="1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>
      <c r="B97" s="3" t="s">
        <v>54</v>
      </c>
      <c r="E97" s="14"/>
      <c r="F97" s="14"/>
      <c r="G97" s="14"/>
      <c r="H97" s="14"/>
      <c r="I97" s="14"/>
    </row>
    <row r="98" spans="2:14" hidden="1" outlineLevel="1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73">J100</f>
        <v>30000</v>
      </c>
      <c r="L98" s="1">
        <f t="shared" si="73"/>
        <v>30000</v>
      </c>
      <c r="M98" s="1">
        <f t="shared" si="73"/>
        <v>10000</v>
      </c>
      <c r="N98" s="1">
        <f t="shared" si="73"/>
        <v>10000</v>
      </c>
    </row>
    <row r="99" spans="2:14" hidden="1" outlineLevel="1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74">+K19</f>
        <v>0</v>
      </c>
      <c r="L99" s="34">
        <f t="shared" si="74"/>
        <v>-20000</v>
      </c>
      <c r="M99" s="34">
        <f t="shared" si="74"/>
        <v>0</v>
      </c>
      <c r="N99" s="34">
        <f t="shared" si="74"/>
        <v>0</v>
      </c>
    </row>
    <row r="100" spans="2:14" hidden="1" outlineLevel="1">
      <c r="B100" s="5" t="s">
        <v>26</v>
      </c>
      <c r="C100" s="5"/>
      <c r="D100" s="28"/>
      <c r="E100" s="51">
        <f>SUM(E98:E99)</f>
        <v>50000</v>
      </c>
      <c r="F100" s="51">
        <f t="shared" ref="F100:J100" si="75">SUM(F98:F99)</f>
        <v>50000</v>
      </c>
      <c r="G100" s="51">
        <f t="shared" si="75"/>
        <v>30000</v>
      </c>
      <c r="H100" s="51">
        <f t="shared" si="75"/>
        <v>30000</v>
      </c>
      <c r="I100" s="51">
        <f t="shared" si="75"/>
        <v>30000</v>
      </c>
      <c r="J100" s="51">
        <f t="shared" si="75"/>
        <v>30000</v>
      </c>
      <c r="K100" s="51">
        <f t="shared" ref="K100:N100" si="76">SUM(K98:K99)</f>
        <v>30000</v>
      </c>
      <c r="L100" s="51">
        <f t="shared" si="76"/>
        <v>10000</v>
      </c>
      <c r="M100" s="51">
        <f t="shared" si="76"/>
        <v>10000</v>
      </c>
      <c r="N100" s="51">
        <f t="shared" si="76"/>
        <v>10000</v>
      </c>
    </row>
    <row r="101" spans="2:14" hidden="1" outlineLevel="1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1">
        <f t="shared" ref="K101:N101" si="77">K98*K12</f>
        <v>900</v>
      </c>
      <c r="L101" s="1">
        <f t="shared" si="77"/>
        <v>900</v>
      </c>
      <c r="M101" s="1">
        <f t="shared" si="77"/>
        <v>300</v>
      </c>
      <c r="N101" s="1">
        <f t="shared" si="77"/>
        <v>300</v>
      </c>
    </row>
    <row r="102" spans="2:14" hidden="1" outlineLevel="1">
      <c r="E102" s="14"/>
      <c r="F102" s="14"/>
      <c r="G102" s="67"/>
      <c r="H102" s="14"/>
      <c r="I102" s="14"/>
    </row>
    <row r="103" spans="2:14" hidden="1" outlineLevel="1">
      <c r="E103" s="14"/>
      <c r="F103" s="14"/>
      <c r="G103" s="14"/>
      <c r="H103" s="14"/>
      <c r="I103" s="14"/>
    </row>
    <row r="104" spans="2:14" collapsed="1">
      <c r="E104" s="14"/>
      <c r="F104" s="14"/>
      <c r="G104" s="14"/>
      <c r="H104" s="14"/>
      <c r="I104" s="14"/>
    </row>
    <row r="105" spans="2:14" ht="18">
      <c r="B105" s="65" t="s">
        <v>76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outlineLevel="1"/>
    <row r="107" spans="2:14" outlineLevel="1"/>
    <row r="108" spans="2:14" outlineLevel="1"/>
    <row r="109" spans="2:14" outlineLevel="1"/>
    <row r="110" spans="2:14" outlineLevel="1"/>
    <row r="111" spans="2:14" outlineLevel="1"/>
    <row r="112" spans="2:14" outlineLevel="1"/>
    <row r="113" spans="2:9" outlineLevel="1"/>
    <row r="114" spans="2:9" outlineLevel="1"/>
    <row r="115" spans="2:9" outlineLevel="1"/>
    <row r="116" spans="2:9" outlineLevel="1"/>
    <row r="117" spans="2:9" outlineLevel="1"/>
    <row r="118" spans="2:9" outlineLevel="1">
      <c r="C118" s="69"/>
      <c r="D118" s="69"/>
    </row>
    <row r="119" spans="2:9" outlineLevel="1">
      <c r="B119" s="69"/>
      <c r="C119" s="69"/>
      <c r="D119" s="69"/>
    </row>
    <row r="120" spans="2:9" outlineLevel="1"/>
    <row r="121" spans="2:9" outlineLevel="1">
      <c r="B121" s="1" t="s">
        <v>77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outlineLevel="1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outlineLevel="1">
      <c r="B123" s="1" t="s">
        <v>78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outlineLevel="1"/>
    <row r="125" spans="2:9" outlineLevel="1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outlineLevel="1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outlineLevel="1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outlineLevel="1"/>
    <row r="131" spans="2:4">
      <c r="B131" s="68"/>
    </row>
    <row r="132" spans="2:4">
      <c r="B132" s="69"/>
      <c r="C132" s="69"/>
      <c r="D132" s="69"/>
    </row>
    <row r="133" spans="2:4">
      <c r="B133" s="69"/>
      <c r="C133" s="69"/>
      <c r="D133" s="69"/>
    </row>
    <row r="134" spans="2:4">
      <c r="B134" s="69"/>
      <c r="C134" s="69"/>
      <c r="D134" s="69"/>
    </row>
    <row r="135" spans="2:4">
      <c r="B135" s="69"/>
      <c r="C135" s="69"/>
      <c r="D135" s="69"/>
    </row>
    <row r="136" spans="2:4">
      <c r="B136" s="69"/>
      <c r="C136" s="69"/>
      <c r="D136" s="69"/>
    </row>
    <row r="137" spans="2:4">
      <c r="B137" s="69"/>
      <c r="C137" s="70"/>
      <c r="D137" s="70"/>
    </row>
    <row r="138" spans="2:4">
      <c r="B138" s="71"/>
      <c r="C138" s="72"/>
      <c r="D138" s="72"/>
    </row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rowBreaks count="3" manualBreakCount="3">
    <brk id="37" max="13" man="1"/>
    <brk id="58" max="13" man="1"/>
    <brk id="81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 Statement Model</vt:lpstr>
      <vt:lpstr>'3 Statement Model'!Print_Area</vt:lpstr>
      <vt:lpstr>'3 Statement Model'!Print_Titles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Raheel Rupani</cp:lastModifiedBy>
  <cp:lastPrinted>2014-12-13T23:43:21Z</cp:lastPrinted>
  <dcterms:created xsi:type="dcterms:W3CDTF">2014-11-08T22:00:02Z</dcterms:created>
  <dcterms:modified xsi:type="dcterms:W3CDTF">2019-10-17T08:48:06Z</dcterms:modified>
</cp:coreProperties>
</file>