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upeshti/Amazon WorkDocs Drive/My Documents/Learning/Awesome Builders/awsome-builder-3/"/>
    </mc:Choice>
  </mc:AlternateContent>
  <xr:revisionPtr revIDLastSave="0" documentId="13_ncr:1_{9CE4DB8A-37A6-3E4E-97CE-7A99B30462B6}" xr6:coauthVersionLast="47" xr6:coauthVersionMax="47" xr10:uidLastSave="{00000000-0000-0000-0000-000000000000}"/>
  <bookViews>
    <workbookView xWindow="3840" yWindow="920" windowWidth="28800" windowHeight="18000" activeTab="1" xr2:uid="{2B5D0256-8C01-6348-B3F2-30F3F9BCDB37}"/>
  </bookViews>
  <sheets>
    <sheet name="Performance" sheetId="2" r:id="rId1"/>
    <sheet name="Pricing" sheetId="1" r:id="rId2"/>
    <sheet name="Storag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4" i="1" l="1"/>
  <c r="C6" i="2"/>
  <c r="B6" i="2"/>
  <c r="C12" i="1"/>
  <c r="C11" i="1"/>
  <c r="C10" i="1"/>
  <c r="C9" i="1"/>
  <c r="C15" i="1" s="1"/>
  <c r="C16" i="1" s="1"/>
  <c r="B11" i="3"/>
  <c r="B12" i="3" s="1"/>
  <c r="B13" i="3" s="1"/>
  <c r="B8" i="3"/>
  <c r="B6" i="3"/>
  <c r="C9" i="2"/>
  <c r="C8" i="2"/>
  <c r="C6" i="1"/>
  <c r="B9" i="2"/>
  <c r="B8" i="2"/>
  <c r="B14" i="3" l="1"/>
  <c r="C14" i="3" s="1"/>
  <c r="B15" i="3"/>
  <c r="C15" i="3" s="1"/>
</calcChain>
</file>

<file path=xl/sharedStrings.xml><?xml version="1.0" encoding="utf-8"?>
<sst xmlns="http://schemas.openxmlformats.org/spreadsheetml/2006/main" count="79" uniqueCount="74">
  <si>
    <t>m5.2xlarge</t>
  </si>
  <si>
    <t>Test #</t>
  </si>
  <si>
    <t>Test Scenario</t>
  </si>
  <si>
    <t>Process window (in sec)</t>
  </si>
  <si>
    <t>Avg events/second</t>
  </si>
  <si>
    <t>Avg processing time (in sec)</t>
  </si>
  <si>
    <t>Avg excess time (in sec)</t>
  </si>
  <si>
    <t>Avg events processed/window</t>
  </si>
  <si>
    <t>Avg events processed / node / sec</t>
  </si>
  <si>
    <t>Number of partitions</t>
  </si>
  <si>
    <t>Number of DPUs</t>
  </si>
  <si>
    <t>Number of producers</t>
  </si>
  <si>
    <t>Producer node type</t>
  </si>
  <si>
    <t>Kafka Broker count</t>
  </si>
  <si>
    <t>MSK Version</t>
  </si>
  <si>
    <t>Kafka Broker node type</t>
  </si>
  <si>
    <t>kafka.m5.8xlarge</t>
  </si>
  <si>
    <t>Max Parquet file size (in MB)</t>
  </si>
  <si>
    <t>Event Producer</t>
  </si>
  <si>
    <t>python/confluent-kafka driver</t>
  </si>
  <si>
    <t>Event Consumer</t>
  </si>
  <si>
    <t>Glue/Pyspark 3.1</t>
  </si>
  <si>
    <t>Message Format</t>
  </si>
  <si>
    <t>Avro Compressed</t>
  </si>
  <si>
    <t>Compression</t>
  </si>
  <si>
    <t>Snappy</t>
  </si>
  <si>
    <t>Notes</t>
  </si>
  <si>
    <t>m5.large</t>
  </si>
  <si>
    <t>kafka.m5.2xlarge</t>
  </si>
  <si>
    <t>Agv events processed /sec</t>
  </si>
  <si>
    <t>Glue</t>
  </si>
  <si>
    <t>Events / sec for solution / dpu</t>
  </si>
  <si>
    <t>Number of streams</t>
  </si>
  <si>
    <t>Throughput per Processing Unit</t>
  </si>
  <si>
    <t>DPU</t>
  </si>
  <si>
    <t>DPU (1 driver per stream + n processors)</t>
  </si>
  <si>
    <t>Enrichments (netzone only)</t>
  </si>
  <si>
    <t>DPU @ 44c/h</t>
  </si>
  <si>
    <t>Dynamo DB (Hitlist) - p.a. approx.</t>
  </si>
  <si>
    <t>MSK Cost pa (8hr retention - encrypted) approx, includes 3x replication.</t>
  </si>
  <si>
    <t>Other Costs (e.g. VPC)</t>
  </si>
  <si>
    <t>Minimal</t>
  </si>
  <si>
    <r>
      <rPr>
        <b/>
        <sz val="12"/>
        <color rgb="FF000000"/>
        <rFont val="Calibri"/>
        <family val="2"/>
      </rPr>
      <t xml:space="preserve">Approx. total Cost </t>
    </r>
    <r>
      <rPr>
        <b/>
        <sz val="12"/>
        <color rgb="FF548235"/>
        <rFont val="Calibri"/>
        <family val="2"/>
      </rPr>
      <t>(</t>
    </r>
    <r>
      <rPr>
        <b/>
        <sz val="12"/>
        <color rgb="FF548235"/>
        <rFont val="Calibri (Body)"/>
      </rPr>
      <t>pre negotiation</t>
    </r>
    <r>
      <rPr>
        <b/>
        <sz val="12"/>
        <color rgb="FF000000"/>
        <rFont val="Calibri"/>
        <family val="2"/>
      </rPr>
      <t xml:space="preserve"> + after EDP)</t>
    </r>
  </si>
  <si>
    <t>Indication with Service Discount</t>
  </si>
  <si>
    <t>TBD</t>
  </si>
  <si>
    <t>Required Processing Units for 1M msgs/s</t>
  </si>
  <si>
    <t xml:space="preserve">1. Increased processing window to 300 seconds
2. Able to process 2,667 events per second
--&gt; 1. able to process 7.4mil events / sec
--&gt; Parquet file size is 1.6 MB 
Todo:
1. increase producer to produce 1 mil per seconds (use 2 producer in 2 ec2 instances)
2. Increase partitions, instance type and num of brokers
3. Increase dpu to 100
Goal is to achieve:
--&gt; 1. able to process 1mil events / sec
--&gt; Parquet file size is 47MB </t>
  </si>
  <si>
    <t>From kafka to s3/parquest - 1 enrichment (netzone + country code) (Retest Test 17)</t>
  </si>
  <si>
    <t>From kafka to s3/parquest - 1 enrichment (netzone + country code) (Retest Test 20)</t>
  </si>
  <si>
    <t>Items</t>
  </si>
  <si>
    <t>1 Day in seconds</t>
  </si>
  <si>
    <t>1K Byte in bytes</t>
  </si>
  <si>
    <t>Average Message data Size in Bytes</t>
  </si>
  <si>
    <t>Average load in Messages/Second</t>
  </si>
  <si>
    <t>Throuput per second in Megabyte</t>
  </si>
  <si>
    <t>Peak load in Messages/Second</t>
  </si>
  <si>
    <t>Number of evetns per day in Billion</t>
  </si>
  <si>
    <t>Data Storage Calculation</t>
  </si>
  <si>
    <t>Terabyte</t>
  </si>
  <si>
    <t>Data storage per day in Terabyte</t>
  </si>
  <si>
    <t>Data storage per month in Terabyte</t>
  </si>
  <si>
    <t>Data Storage for 6 months</t>
  </si>
  <si>
    <t>Data Storage for 12 months</t>
  </si>
  <si>
    <t>Data Storage for 18 months</t>
  </si>
  <si>
    <t>Petabyte</t>
  </si>
  <si>
    <t>S3 (12 month online, 18 month offline) 1.7Pb month Std, 2.5PB Glacier - Cost p.a. approx.</t>
  </si>
  <si>
    <t>A single Data Processing Unit (DPU) provides 4 vCPU and 16 GB of memory.</t>
  </si>
  <si>
    <t xml:space="preserve">Requests per months (40MB file size)
(141 terabytes / 40 megabytes ) </t>
  </si>
  <si>
    <t>$0.01 per VPC Endpoint Hour</t>
  </si>
  <si>
    <t>Annual cost per Processing Unit Glue</t>
  </si>
  <si>
    <t xml:space="preserve">https://calculator.aws/#/estimate?id=9cdfc91f2e1be5ed188bdfd500927a5969bdd079 </t>
  </si>
  <si>
    <t>Max lag to process an event (capture, enrich, notify &amp; store) - must be &lt;300s</t>
  </si>
  <si>
    <t>Approx. total Cost</t>
  </si>
  <si>
    <t>Monitoring ( Cloud Watch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</si>
</sst>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(&quot;$&quot;* #,##0_);_(&quot;$&quot;* \(#,##0\);_(&quot;$&quot;* &quot;-&quot;_);_(@_)"/>
    <numFmt numFmtId="43" formatCode="_(* #,##0.00_);_(* \(#,##0.00\);_(* &quot;-&quot;??_);_(@_)"/>
    <numFmt numFmtId="164" formatCode="_(* #,##0_);_(* \(#,##0\);_(* &quot;-&quot;??_);_(@_)"/>
    <numFmt numFmtId="165" formatCode="0.00_);[Red]\(0.00\)"/>
    <numFmt numFmtId="166" formatCode="0.0"/>
    <numFmt numFmtId="167" formatCode="_(&quot;$&quot;* #,##0.00_);_(&quot;$&quot;* \(#,##0.00\);_(&quot;$&quot;* &quot;-&quot;_);_(@_)"/>
  </numFmts>
  <fonts count="2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rgb="FF000000"/>
      <name val="Calibri"/>
      <family val="2"/>
    </font>
    <font>
      <b/>
      <sz val="12"/>
      <color rgb="FF548235"/>
      <name val="Calibri"/>
      <family val="2"/>
    </font>
    <font>
      <b/>
      <sz val="12"/>
      <color rgb="FF548235"/>
      <name val="Calibri (Body)"/>
    </font>
    <font>
      <b/>
      <sz val="12"/>
      <color theme="9"/>
      <name val="Calibri"/>
      <family val="2"/>
      <scheme val="minor"/>
    </font>
    <font>
      <sz val="12"/>
      <color theme="9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b/>
      <sz val="12"/>
      <color rgb="FF006100"/>
      <name val="Calibri"/>
      <family val="2"/>
      <scheme val="minor"/>
    </font>
    <font>
      <sz val="12"/>
      <color theme="1" tint="0.499984740745262"/>
      <name val="Calibri"/>
      <family val="2"/>
      <scheme val="minor"/>
    </font>
    <font>
      <sz val="12"/>
      <color rgb="FF3F3F3F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8"/>
      <color theme="9" tint="-0.249977111117893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rgb="FF0070C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rgb="FF000000"/>
      </right>
      <top style="medium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  <diagonal/>
    </border>
    <border>
      <left style="hair">
        <color rgb="FF000000"/>
      </left>
      <right/>
      <top style="medium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rgb="FF000000"/>
      </bottom>
      <diagonal/>
    </border>
    <border>
      <left/>
      <right style="hair">
        <color rgb="FF000000"/>
      </right>
      <top style="medium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rgb="FF000000"/>
      </top>
      <bottom style="thin">
        <color rgb="FF000000"/>
      </bottom>
      <diagonal/>
    </border>
    <border>
      <left/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/>
      <right style="hair">
        <color rgb="FF000000"/>
      </right>
      <top style="thin">
        <color rgb="FF000000"/>
      </top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1" applyNumberFormat="0" applyAlignment="0" applyProtection="0"/>
    <xf numFmtId="0" fontId="1" fillId="4" borderId="2" applyNumberFormat="0" applyFont="0" applyAlignment="0" applyProtection="0"/>
    <xf numFmtId="0" fontId="6" fillId="0" borderId="0"/>
    <xf numFmtId="0" fontId="18" fillId="0" borderId="0" applyNumberFormat="0" applyFill="0" applyBorder="0" applyAlignment="0" applyProtection="0"/>
  </cellStyleXfs>
  <cellXfs count="73">
    <xf numFmtId="0" fontId="0" fillId="0" borderId="0" xfId="0"/>
    <xf numFmtId="0" fontId="0" fillId="0" borderId="0" xfId="0" applyAlignment="1">
      <alignment horizontal="center"/>
    </xf>
    <xf numFmtId="0" fontId="4" fillId="5" borderId="3" xfId="0" applyFont="1" applyFill="1" applyBorder="1" applyAlignment="1">
      <alignment horizontal="center" vertical="center" wrapText="1"/>
    </xf>
    <xf numFmtId="0" fontId="0" fillId="6" borderId="3" xfId="0" applyFill="1" applyBorder="1" applyAlignment="1">
      <alignment vertical="center" wrapText="1"/>
    </xf>
    <xf numFmtId="0" fontId="6" fillId="0" borderId="0" xfId="5"/>
    <xf numFmtId="0" fontId="7" fillId="0" borderId="0" xfId="5" applyFont="1"/>
    <xf numFmtId="0" fontId="7" fillId="0" borderId="4" xfId="5" applyFont="1" applyBorder="1" applyAlignment="1">
      <alignment vertical="top" wrapText="1"/>
    </xf>
    <xf numFmtId="0" fontId="7" fillId="0" borderId="5" xfId="5" applyFont="1" applyBorder="1" applyAlignment="1">
      <alignment vertical="top" wrapText="1"/>
    </xf>
    <xf numFmtId="3" fontId="6" fillId="0" borderId="6" xfId="5" applyNumberFormat="1" applyBorder="1"/>
    <xf numFmtId="0" fontId="7" fillId="0" borderId="7" xfId="5" applyFont="1" applyBorder="1" applyAlignment="1">
      <alignment vertical="top" wrapText="1"/>
    </xf>
    <xf numFmtId="0" fontId="7" fillId="0" borderId="8" xfId="5" applyFont="1" applyBorder="1" applyAlignment="1">
      <alignment vertical="top" wrapText="1"/>
    </xf>
    <xf numFmtId="0" fontId="6" fillId="0" borderId="8" xfId="5" applyBorder="1"/>
    <xf numFmtId="0" fontId="6" fillId="0" borderId="8" xfId="5" applyBorder="1" applyAlignment="1">
      <alignment horizontal="right" vertical="top" wrapText="1"/>
    </xf>
    <xf numFmtId="3" fontId="6" fillId="0" borderId="8" xfId="5" applyNumberFormat="1" applyBorder="1"/>
    <xf numFmtId="0" fontId="7" fillId="0" borderId="9" xfId="5" applyFont="1" applyBorder="1" applyAlignment="1">
      <alignment vertical="top" wrapText="1"/>
    </xf>
    <xf numFmtId="0" fontId="7" fillId="0" borderId="10" xfId="5" applyFont="1" applyBorder="1" applyAlignment="1">
      <alignment horizontal="right" vertical="top" wrapText="1"/>
    </xf>
    <xf numFmtId="0" fontId="6" fillId="0" borderId="10" xfId="5" applyBorder="1"/>
    <xf numFmtId="0" fontId="7" fillId="0" borderId="11" xfId="5" applyFont="1" applyBorder="1" applyAlignment="1">
      <alignment vertical="top" wrapText="1"/>
    </xf>
    <xf numFmtId="0" fontId="7" fillId="0" borderId="12" xfId="5" applyFont="1" applyBorder="1" applyAlignment="1">
      <alignment vertical="top" wrapText="1"/>
    </xf>
    <xf numFmtId="0" fontId="7" fillId="0" borderId="13" xfId="5" applyFont="1" applyBorder="1" applyAlignment="1">
      <alignment vertical="top" wrapText="1"/>
    </xf>
    <xf numFmtId="0" fontId="7" fillId="0" borderId="14" xfId="5" applyFont="1" applyBorder="1" applyAlignment="1">
      <alignment vertical="top" wrapText="1"/>
    </xf>
    <xf numFmtId="0" fontId="11" fillId="0" borderId="15" xfId="5" applyFont="1" applyBorder="1" applyAlignment="1">
      <alignment vertical="top" wrapText="1"/>
    </xf>
    <xf numFmtId="0" fontId="7" fillId="0" borderId="16" xfId="5" applyFont="1" applyBorder="1" applyAlignment="1">
      <alignment vertical="top" wrapText="1"/>
    </xf>
    <xf numFmtId="0" fontId="12" fillId="0" borderId="16" xfId="5" applyFont="1" applyBorder="1"/>
    <xf numFmtId="0" fontId="6" fillId="0" borderId="0" xfId="5" applyAlignment="1">
      <alignment wrapText="1"/>
    </xf>
    <xf numFmtId="0" fontId="13" fillId="0" borderId="0" xfId="0" applyFont="1"/>
    <xf numFmtId="0" fontId="5" fillId="8" borderId="3" xfId="0" applyFont="1" applyFill="1" applyBorder="1"/>
    <xf numFmtId="0" fontId="14" fillId="0" borderId="3" xfId="4" applyFont="1" applyFill="1" applyBorder="1"/>
    <xf numFmtId="0" fontId="15" fillId="2" borderId="3" xfId="2" applyFont="1" applyBorder="1"/>
    <xf numFmtId="0" fontId="16" fillId="0" borderId="3" xfId="0" applyFont="1" applyBorder="1"/>
    <xf numFmtId="0" fontId="3" fillId="3" borderId="17" xfId="3" applyBorder="1"/>
    <xf numFmtId="1" fontId="3" fillId="3" borderId="17" xfId="3" applyNumberFormat="1" applyBorder="1"/>
    <xf numFmtId="0" fontId="5" fillId="9" borderId="3" xfId="0" applyFont="1" applyFill="1" applyBorder="1"/>
    <xf numFmtId="0" fontId="5" fillId="9" borderId="3" xfId="0" applyFont="1" applyFill="1" applyBorder="1" applyAlignment="1">
      <alignment horizontal="right"/>
    </xf>
    <xf numFmtId="0" fontId="3" fillId="3" borderId="3" xfId="3" applyBorder="1"/>
    <xf numFmtId="0" fontId="0" fillId="0" borderId="3" xfId="0" applyBorder="1"/>
    <xf numFmtId="166" fontId="0" fillId="0" borderId="3" xfId="0" applyNumberFormat="1" applyBorder="1"/>
    <xf numFmtId="0" fontId="3" fillId="3" borderId="3" xfId="3" applyBorder="1" applyAlignment="1">
      <alignment wrapText="1"/>
    </xf>
    <xf numFmtId="1" fontId="17" fillId="0" borderId="3" xfId="3" applyNumberFormat="1" applyFont="1" applyFill="1" applyBorder="1"/>
    <xf numFmtId="1" fontId="0" fillId="0" borderId="3" xfId="0" applyNumberFormat="1" applyFont="1" applyFill="1" applyBorder="1" applyAlignment="1">
      <alignment horizontal="right"/>
    </xf>
    <xf numFmtId="0" fontId="18" fillId="0" borderId="0" xfId="6"/>
    <xf numFmtId="0" fontId="7" fillId="10" borderId="7" xfId="5" applyFont="1" applyFill="1" applyBorder="1" applyAlignment="1">
      <alignment vertical="top" wrapText="1"/>
    </xf>
    <xf numFmtId="42" fontId="6" fillId="10" borderId="8" xfId="5" applyNumberFormat="1" applyFill="1" applyBorder="1"/>
    <xf numFmtId="0" fontId="7" fillId="10" borderId="8" xfId="5" applyFont="1" applyFill="1" applyBorder="1" applyAlignment="1">
      <alignment vertical="top" wrapText="1"/>
    </xf>
    <xf numFmtId="0" fontId="7" fillId="10" borderId="9" xfId="5" applyFont="1" applyFill="1" applyBorder="1" applyAlignment="1">
      <alignment vertical="top" wrapText="1"/>
    </xf>
    <xf numFmtId="0" fontId="7" fillId="10" borderId="10" xfId="5" applyFont="1" applyFill="1" applyBorder="1" applyAlignment="1">
      <alignment vertical="top" wrapText="1"/>
    </xf>
    <xf numFmtId="42" fontId="6" fillId="10" borderId="10" xfId="5" applyNumberFormat="1" applyFill="1" applyBorder="1"/>
    <xf numFmtId="0" fontId="7" fillId="10" borderId="4" xfId="5" applyFont="1" applyFill="1" applyBorder="1" applyAlignment="1">
      <alignment vertical="top" wrapText="1"/>
    </xf>
    <xf numFmtId="0" fontId="6" fillId="10" borderId="5" xfId="5" applyFill="1" applyBorder="1" applyAlignment="1">
      <alignment horizontal="right" vertical="top" wrapText="1"/>
    </xf>
    <xf numFmtId="42" fontId="6" fillId="10" borderId="5" xfId="5" applyNumberFormat="1" applyFill="1" applyBorder="1"/>
    <xf numFmtId="167" fontId="6" fillId="0" borderId="12" xfId="5" applyNumberFormat="1" applyBorder="1"/>
    <xf numFmtId="167" fontId="6" fillId="0" borderId="14" xfId="5" applyNumberFormat="1" applyBorder="1"/>
    <xf numFmtId="0" fontId="0" fillId="11" borderId="3" xfId="0" applyFill="1" applyBorder="1" applyAlignment="1">
      <alignment horizontal="center" vertical="center" wrapText="1"/>
    </xf>
    <xf numFmtId="0" fontId="5" fillId="12" borderId="3" xfId="0" applyFont="1" applyFill="1" applyBorder="1" applyAlignment="1">
      <alignment horizontal="center"/>
    </xf>
    <xf numFmtId="0" fontId="5" fillId="10" borderId="7" xfId="5" applyFont="1" applyFill="1" applyBorder="1" applyAlignment="1">
      <alignment vertical="top" wrapText="1"/>
    </xf>
    <xf numFmtId="0" fontId="5" fillId="10" borderId="8" xfId="5" applyFont="1" applyFill="1" applyBorder="1" applyAlignment="1">
      <alignment vertical="top" wrapText="1"/>
    </xf>
    <xf numFmtId="42" fontId="1" fillId="10" borderId="8" xfId="5" applyNumberFormat="1" applyFont="1" applyFill="1" applyBorder="1"/>
    <xf numFmtId="0" fontId="19" fillId="5" borderId="3" xfId="0" applyFont="1" applyFill="1" applyBorder="1" applyAlignment="1">
      <alignment horizontal="center" vertical="center" wrapText="1"/>
    </xf>
    <xf numFmtId="0" fontId="20" fillId="6" borderId="3" xfId="0" applyFont="1" applyFill="1" applyBorder="1" applyAlignment="1">
      <alignment vertical="center" wrapText="1"/>
    </xf>
    <xf numFmtId="0" fontId="20" fillId="0" borderId="3" xfId="0" applyFont="1" applyFill="1" applyBorder="1" applyAlignment="1">
      <alignment horizontal="center" vertical="center" wrapText="1"/>
    </xf>
    <xf numFmtId="164" fontId="19" fillId="5" borderId="3" xfId="1" applyNumberFormat="1" applyFont="1" applyFill="1" applyBorder="1" applyAlignment="1">
      <alignment horizontal="center" vertical="center" wrapText="1"/>
    </xf>
    <xf numFmtId="164" fontId="21" fillId="0" borderId="3" xfId="1" applyNumberFormat="1" applyFont="1" applyFill="1" applyBorder="1" applyAlignment="1">
      <alignment horizontal="center" vertical="center" wrapText="1"/>
    </xf>
    <xf numFmtId="164" fontId="20" fillId="0" borderId="3" xfId="1" applyNumberFormat="1" applyFont="1" applyFill="1" applyBorder="1" applyAlignment="1">
      <alignment horizontal="center" vertical="center" wrapText="1"/>
    </xf>
    <xf numFmtId="164" fontId="20" fillId="0" borderId="3" xfId="0" applyNumberFormat="1" applyFont="1" applyFill="1" applyBorder="1" applyAlignment="1">
      <alignment vertical="center" wrapText="1"/>
    </xf>
    <xf numFmtId="164" fontId="20" fillId="0" borderId="3" xfId="1" applyNumberFormat="1" applyFont="1" applyFill="1" applyBorder="1" applyAlignment="1">
      <alignment vertical="center" wrapText="1"/>
    </xf>
    <xf numFmtId="0" fontId="21" fillId="7" borderId="3" xfId="0" applyFont="1" applyFill="1" applyBorder="1" applyAlignment="1">
      <alignment horizontal="center" vertical="center" wrapText="1"/>
    </xf>
    <xf numFmtId="0" fontId="21" fillId="13" borderId="3" xfId="0" applyFont="1" applyFill="1" applyBorder="1" applyAlignment="1">
      <alignment horizontal="center" vertical="center" wrapText="1"/>
    </xf>
    <xf numFmtId="0" fontId="20" fillId="7" borderId="3" xfId="0" applyFont="1" applyFill="1" applyBorder="1" applyAlignment="1">
      <alignment horizontal="center" vertical="center" wrapText="1"/>
    </xf>
    <xf numFmtId="0" fontId="20" fillId="13" borderId="3" xfId="0" applyFont="1" applyFill="1" applyBorder="1" applyAlignment="1">
      <alignment horizontal="center" vertical="center" wrapText="1"/>
    </xf>
    <xf numFmtId="0" fontId="20" fillId="0" borderId="3" xfId="0" applyFont="1" applyBorder="1" applyAlignment="1">
      <alignment horizontal="center" vertical="center" wrapText="1"/>
    </xf>
    <xf numFmtId="0" fontId="22" fillId="5" borderId="3" xfId="0" applyFont="1" applyFill="1" applyBorder="1" applyAlignment="1">
      <alignment horizontal="center" vertical="center" wrapText="1"/>
    </xf>
    <xf numFmtId="165" fontId="23" fillId="0" borderId="3" xfId="0" applyNumberFormat="1" applyFont="1" applyFill="1" applyBorder="1" applyAlignment="1">
      <alignment horizontal="center" vertical="center" wrapText="1"/>
    </xf>
    <xf numFmtId="0" fontId="7" fillId="13" borderId="8" xfId="5" applyFont="1" applyFill="1" applyBorder="1"/>
  </cellXfs>
  <cellStyles count="7">
    <cellStyle name="Comma" xfId="1" builtinId="3"/>
    <cellStyle name="Good" xfId="2" builtinId="26"/>
    <cellStyle name="Hyperlink" xfId="6" builtinId="8"/>
    <cellStyle name="Normal" xfId="0" builtinId="0"/>
    <cellStyle name="Normal 2" xfId="5" xr:uid="{834EDCDD-F53B-E149-86C9-66D20AB44CC3}"/>
    <cellStyle name="Note" xfId="4" builtinId="10"/>
    <cellStyle name="Output" xfId="3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calculator.aw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94ACB-54C4-1740-92CE-BD45BAE1FFE5}">
  <dimension ref="A1:E24"/>
  <sheetViews>
    <sheetView showGridLines="0" workbookViewId="0">
      <selection activeCell="E16" sqref="E16"/>
    </sheetView>
  </sheetViews>
  <sheetFormatPr baseColWidth="10" defaultRowHeight="16" x14ac:dyDescent="0.2"/>
  <cols>
    <col min="1" max="1" width="43.1640625" style="1" customWidth="1"/>
    <col min="2" max="2" width="65.83203125" style="1" customWidth="1"/>
    <col min="3" max="3" width="54" style="1" customWidth="1"/>
    <col min="4" max="4" width="39.5" customWidth="1"/>
    <col min="5" max="5" width="25.33203125" style="1" customWidth="1"/>
  </cols>
  <sheetData>
    <row r="1" spans="1:3" ht="17" x14ac:dyDescent="0.2">
      <c r="A1" s="2" t="s">
        <v>1</v>
      </c>
      <c r="B1" s="52">
        <v>19</v>
      </c>
      <c r="C1" s="53" t="s">
        <v>44</v>
      </c>
    </row>
    <row r="2" spans="1:3" ht="50" x14ac:dyDescent="0.2">
      <c r="A2" s="57" t="s">
        <v>2</v>
      </c>
      <c r="B2" s="58" t="s">
        <v>47</v>
      </c>
      <c r="C2" s="58" t="s">
        <v>48</v>
      </c>
    </row>
    <row r="3" spans="1:3" ht="25" x14ac:dyDescent="0.2">
      <c r="A3" s="57" t="s">
        <v>3</v>
      </c>
      <c r="B3" s="59">
        <v>300</v>
      </c>
      <c r="C3" s="59">
        <v>300</v>
      </c>
    </row>
    <row r="4" spans="1:3" ht="25" x14ac:dyDescent="0.2">
      <c r="A4" s="60" t="s">
        <v>4</v>
      </c>
      <c r="B4" s="61">
        <v>250000</v>
      </c>
      <c r="C4" s="62">
        <v>1000000</v>
      </c>
    </row>
    <row r="5" spans="1:3" ht="25" x14ac:dyDescent="0.2">
      <c r="A5" s="57" t="s">
        <v>5</v>
      </c>
      <c r="B5" s="59">
        <v>1</v>
      </c>
      <c r="C5" s="59">
        <v>270.16000000000003</v>
      </c>
    </row>
    <row r="6" spans="1:3" ht="25" x14ac:dyDescent="0.2">
      <c r="A6" s="57" t="s">
        <v>6</v>
      </c>
      <c r="B6" s="71">
        <f>B3-B5</f>
        <v>299</v>
      </c>
      <c r="C6" s="71">
        <f>C3-C5</f>
        <v>29.839999999999975</v>
      </c>
    </row>
    <row r="7" spans="1:3" ht="25" x14ac:dyDescent="0.2">
      <c r="A7" s="57" t="s">
        <v>7</v>
      </c>
      <c r="B7" s="63">
        <v>800000</v>
      </c>
      <c r="C7" s="63">
        <v>299999999.69999999</v>
      </c>
    </row>
    <row r="8" spans="1:3" ht="50" x14ac:dyDescent="0.2">
      <c r="A8" s="57" t="s">
        <v>8</v>
      </c>
      <c r="B8" s="64">
        <f>(B7/B5)/(B11-1)</f>
        <v>16326.530612244898</v>
      </c>
      <c r="C8" s="64">
        <f>(C7/C5)/(C11-1)</f>
        <v>7452.7051257718504</v>
      </c>
    </row>
    <row r="9" spans="1:3" ht="25" x14ac:dyDescent="0.2">
      <c r="A9" s="57" t="s">
        <v>29</v>
      </c>
      <c r="B9" s="64">
        <f>B7/B3</f>
        <v>2666.6666666666665</v>
      </c>
      <c r="C9" s="64">
        <f>C7/C3</f>
        <v>999999.99899999995</v>
      </c>
    </row>
    <row r="10" spans="1:3" ht="25" x14ac:dyDescent="0.2">
      <c r="A10" s="57" t="s">
        <v>9</v>
      </c>
      <c r="B10" s="59">
        <v>20</v>
      </c>
      <c r="C10" s="59">
        <v>3000</v>
      </c>
    </row>
    <row r="11" spans="1:3" ht="25" x14ac:dyDescent="0.2">
      <c r="A11" s="57" t="s">
        <v>10</v>
      </c>
      <c r="B11" s="65">
        <v>50</v>
      </c>
      <c r="C11" s="66">
        <v>150</v>
      </c>
    </row>
    <row r="12" spans="1:3" ht="25" x14ac:dyDescent="0.2">
      <c r="A12" s="57" t="s">
        <v>11</v>
      </c>
      <c r="B12" s="67">
        <v>1</v>
      </c>
      <c r="C12" s="66">
        <v>4</v>
      </c>
    </row>
    <row r="13" spans="1:3" ht="25" x14ac:dyDescent="0.2">
      <c r="A13" s="57" t="s">
        <v>12</v>
      </c>
      <c r="B13" s="67" t="s">
        <v>27</v>
      </c>
      <c r="C13" s="68" t="s">
        <v>0</v>
      </c>
    </row>
    <row r="14" spans="1:3" ht="25" x14ac:dyDescent="0.2">
      <c r="A14" s="57" t="s">
        <v>13</v>
      </c>
      <c r="B14" s="65">
        <v>10</v>
      </c>
      <c r="C14" s="68">
        <v>20</v>
      </c>
    </row>
    <row r="15" spans="1:3" ht="25" x14ac:dyDescent="0.2">
      <c r="A15" s="57" t="s">
        <v>14</v>
      </c>
      <c r="B15" s="69">
        <v>2.62</v>
      </c>
      <c r="C15" s="69">
        <v>2.62</v>
      </c>
    </row>
    <row r="16" spans="1:3" ht="25" x14ac:dyDescent="0.2">
      <c r="A16" s="57" t="s">
        <v>15</v>
      </c>
      <c r="B16" s="69" t="s">
        <v>28</v>
      </c>
      <c r="C16" s="69" t="s">
        <v>16</v>
      </c>
    </row>
    <row r="17" spans="1:3" ht="25" x14ac:dyDescent="0.2">
      <c r="A17" s="57" t="s">
        <v>17</v>
      </c>
      <c r="B17" s="69">
        <v>1.6</v>
      </c>
      <c r="C17" s="69">
        <v>40</v>
      </c>
    </row>
    <row r="18" spans="1:3" ht="25" x14ac:dyDescent="0.2">
      <c r="A18" s="57" t="s">
        <v>18</v>
      </c>
      <c r="B18" s="69" t="s">
        <v>19</v>
      </c>
      <c r="C18" s="69" t="s">
        <v>19</v>
      </c>
    </row>
    <row r="19" spans="1:3" ht="25" x14ac:dyDescent="0.2">
      <c r="A19" s="57" t="s">
        <v>20</v>
      </c>
      <c r="B19" s="69" t="s">
        <v>21</v>
      </c>
      <c r="C19" s="69" t="s">
        <v>21</v>
      </c>
    </row>
    <row r="20" spans="1:3" ht="25" x14ac:dyDescent="0.2">
      <c r="A20" s="57" t="s">
        <v>22</v>
      </c>
      <c r="B20" s="69" t="s">
        <v>23</v>
      </c>
      <c r="C20" s="69" t="s">
        <v>23</v>
      </c>
    </row>
    <row r="21" spans="1:3" ht="25" x14ac:dyDescent="0.2">
      <c r="A21" s="57" t="s">
        <v>24</v>
      </c>
      <c r="B21" s="69" t="s">
        <v>25</v>
      </c>
      <c r="C21" s="69" t="s">
        <v>25</v>
      </c>
    </row>
    <row r="22" spans="1:3" ht="400" x14ac:dyDescent="0.2">
      <c r="A22" s="70" t="s">
        <v>26</v>
      </c>
      <c r="B22" s="58" t="s">
        <v>46</v>
      </c>
      <c r="C22" s="3"/>
    </row>
    <row r="24" spans="1:3" x14ac:dyDescent="0.2">
      <c r="B24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F418C-68A9-684B-ACBD-D258A69545CE}">
  <dimension ref="A1:F26"/>
  <sheetViews>
    <sheetView showGridLines="0" tabSelected="1" zoomScale="150" zoomScaleNormal="150" workbookViewId="0">
      <selection activeCell="E9" sqref="E9"/>
    </sheetView>
  </sheetViews>
  <sheetFormatPr baseColWidth="10" defaultRowHeight="16" x14ac:dyDescent="0.2"/>
  <cols>
    <col min="1" max="1" width="55.83203125" customWidth="1"/>
    <col min="2" max="2" width="24.6640625" customWidth="1"/>
    <col min="3" max="3" width="12.5" bestFit="1" customWidth="1"/>
    <col min="4" max="4" width="19.5" customWidth="1"/>
  </cols>
  <sheetData>
    <row r="1" spans="1:6" x14ac:dyDescent="0.2">
      <c r="A1" s="4"/>
      <c r="B1" s="4"/>
      <c r="C1" s="4"/>
      <c r="D1" s="4"/>
      <c r="E1" s="4"/>
      <c r="F1" s="4"/>
    </row>
    <row r="2" spans="1:6" ht="17" thickBot="1" x14ac:dyDescent="0.25">
      <c r="A2" s="4"/>
      <c r="B2" s="4"/>
      <c r="C2" s="5" t="s">
        <v>30</v>
      </c>
    </row>
    <row r="3" spans="1:6" ht="17" x14ac:dyDescent="0.2">
      <c r="A3" s="6" t="s">
        <v>31</v>
      </c>
      <c r="B3" s="7"/>
      <c r="C3" s="8">
        <v>1000000</v>
      </c>
    </row>
    <row r="4" spans="1:6" ht="17" x14ac:dyDescent="0.2">
      <c r="A4" s="9" t="s">
        <v>32</v>
      </c>
      <c r="B4" s="10"/>
      <c r="C4" s="11">
        <v>1</v>
      </c>
    </row>
    <row r="5" spans="1:6" ht="34" x14ac:dyDescent="0.2">
      <c r="A5" s="9" t="s">
        <v>71</v>
      </c>
      <c r="B5" s="10"/>
      <c r="C5" s="11">
        <v>270</v>
      </c>
    </row>
    <row r="6" spans="1:6" ht="17" x14ac:dyDescent="0.2">
      <c r="A6" s="9" t="s">
        <v>33</v>
      </c>
      <c r="B6" s="12" t="s">
        <v>34</v>
      </c>
      <c r="C6" s="13">
        <f>C3/C7</f>
        <v>6666.666666666667</v>
      </c>
    </row>
    <row r="7" spans="1:6" ht="34" x14ac:dyDescent="0.2">
      <c r="A7" s="9" t="s">
        <v>45</v>
      </c>
      <c r="B7" s="12" t="s">
        <v>35</v>
      </c>
      <c r="C7" s="72">
        <v>150</v>
      </c>
    </row>
    <row r="8" spans="1:6" ht="18" thickBot="1" x14ac:dyDescent="0.25">
      <c r="A8" s="14" t="s">
        <v>36</v>
      </c>
      <c r="B8" s="15"/>
      <c r="C8" s="16">
        <v>1</v>
      </c>
    </row>
    <row r="9" spans="1:6" ht="17" x14ac:dyDescent="0.2">
      <c r="A9" s="47" t="s">
        <v>69</v>
      </c>
      <c r="B9" s="48" t="s">
        <v>37</v>
      </c>
      <c r="C9" s="49">
        <f>48822.4*12</f>
        <v>585868.80000000005</v>
      </c>
    </row>
    <row r="10" spans="1:6" ht="17" x14ac:dyDescent="0.2">
      <c r="A10" s="41" t="s">
        <v>38</v>
      </c>
      <c r="B10" s="43"/>
      <c r="C10" s="42">
        <f>81.25*12</f>
        <v>975</v>
      </c>
      <c r="D10" s="25"/>
    </row>
    <row r="11" spans="1:6" ht="34" x14ac:dyDescent="0.2">
      <c r="A11" s="41" t="s">
        <v>65</v>
      </c>
      <c r="B11" s="43"/>
      <c r="C11" s="42">
        <f>3871.86*12</f>
        <v>46462.32</v>
      </c>
    </row>
    <row r="12" spans="1:6" ht="34" x14ac:dyDescent="0.2">
      <c r="A12" s="54" t="s">
        <v>39</v>
      </c>
      <c r="B12" s="55"/>
      <c r="C12" s="56">
        <f>16631.68*12*1.3</f>
        <v>259454.20800000001</v>
      </c>
    </row>
    <row r="13" spans="1:6" ht="17" x14ac:dyDescent="0.2">
      <c r="A13" s="9" t="s">
        <v>40</v>
      </c>
      <c r="B13" s="10"/>
      <c r="C13" s="11" t="s">
        <v>41</v>
      </c>
      <c r="D13" s="25" t="s">
        <v>68</v>
      </c>
    </row>
    <row r="14" spans="1:6" ht="18" thickBot="1" x14ac:dyDescent="0.25">
      <c r="A14" s="44" t="s">
        <v>73</v>
      </c>
      <c r="B14" s="45"/>
      <c r="C14" s="46">
        <f>175*12</f>
        <v>2100</v>
      </c>
    </row>
    <row r="15" spans="1:6" ht="17" x14ac:dyDescent="0.2">
      <c r="A15" s="17" t="s">
        <v>72</v>
      </c>
      <c r="B15" s="18"/>
      <c r="C15" s="50">
        <f>C9+C10+C11+C12+E17</f>
        <v>892760.32799999998</v>
      </c>
    </row>
    <row r="16" spans="1:6" ht="17" hidden="1" x14ac:dyDescent="0.2">
      <c r="A16" s="19" t="s">
        <v>42</v>
      </c>
      <c r="B16" s="20"/>
      <c r="C16" s="51">
        <f>C15*0.83</f>
        <v>740991.07223999989</v>
      </c>
    </row>
    <row r="17" spans="1:6" ht="18" hidden="1" thickBot="1" x14ac:dyDescent="0.25">
      <c r="A17" s="21" t="s">
        <v>43</v>
      </c>
      <c r="B17" s="22"/>
      <c r="C17" s="23" t="s">
        <v>44</v>
      </c>
    </row>
    <row r="18" spans="1:6" x14ac:dyDescent="0.2">
      <c r="A18" s="4"/>
      <c r="B18" s="4"/>
      <c r="C18" s="4"/>
    </row>
    <row r="19" spans="1:6" x14ac:dyDescent="0.2">
      <c r="A19" s="4"/>
      <c r="B19" s="4"/>
      <c r="C19" s="4"/>
    </row>
    <row r="20" spans="1:6" x14ac:dyDescent="0.2">
      <c r="A20" s="4"/>
      <c r="B20" s="4"/>
      <c r="C20" s="4"/>
    </row>
    <row r="21" spans="1:6" x14ac:dyDescent="0.2">
      <c r="A21" s="24"/>
      <c r="B21" s="4"/>
      <c r="C21" s="4"/>
      <c r="D21" s="4"/>
      <c r="E21" s="4"/>
      <c r="F21" s="4"/>
    </row>
    <row r="22" spans="1:6" x14ac:dyDescent="0.2">
      <c r="A22" s="40"/>
      <c r="B22" s="4"/>
      <c r="C22" s="4"/>
      <c r="D22" s="4"/>
      <c r="E22" s="4"/>
      <c r="F22" s="4"/>
    </row>
    <row r="23" spans="1:6" x14ac:dyDescent="0.2">
      <c r="A23" s="40" t="s">
        <v>70</v>
      </c>
    </row>
    <row r="26" spans="1:6" x14ac:dyDescent="0.2">
      <c r="A26" s="40"/>
    </row>
  </sheetData>
  <hyperlinks>
    <hyperlink ref="A23" r:id="rId1" location="/estimate?id=9cdfc91f2e1be5ed188bdfd500927a5969bdd079 " xr:uid="{3CC860FB-49B4-F84A-AE88-4A1135722BB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A1F5B-52AC-F748-90BE-0E54E6511267}">
  <dimension ref="A1:C16"/>
  <sheetViews>
    <sheetView showGridLines="0" zoomScale="125" zoomScaleNormal="125" workbookViewId="0">
      <selection activeCell="C21" sqref="C21"/>
    </sheetView>
  </sheetViews>
  <sheetFormatPr baseColWidth="10" defaultRowHeight="16" x14ac:dyDescent="0.2"/>
  <cols>
    <col min="1" max="1" width="37.83203125" customWidth="1"/>
    <col min="2" max="2" width="18.83203125" customWidth="1"/>
  </cols>
  <sheetData>
    <row r="1" spans="1:3" x14ac:dyDescent="0.2">
      <c r="A1" s="26" t="s">
        <v>49</v>
      </c>
      <c r="B1" s="26"/>
    </row>
    <row r="2" spans="1:3" x14ac:dyDescent="0.2">
      <c r="A2" s="27" t="s">
        <v>50</v>
      </c>
      <c r="B2" s="27">
        <v>86400</v>
      </c>
    </row>
    <row r="3" spans="1:3" x14ac:dyDescent="0.2">
      <c r="A3" s="27" t="s">
        <v>51</v>
      </c>
      <c r="B3" s="27">
        <v>1024</v>
      </c>
    </row>
    <row r="4" spans="1:3" x14ac:dyDescent="0.2">
      <c r="A4" s="28" t="s">
        <v>52</v>
      </c>
      <c r="B4" s="28">
        <v>60</v>
      </c>
    </row>
    <row r="5" spans="1:3" x14ac:dyDescent="0.2">
      <c r="A5" s="28" t="s">
        <v>53</v>
      </c>
      <c r="B5" s="28">
        <v>1000000</v>
      </c>
    </row>
    <row r="6" spans="1:3" x14ac:dyDescent="0.2">
      <c r="A6" s="29" t="s">
        <v>54</v>
      </c>
      <c r="B6" s="29">
        <f>B4*B5/POWER(B3,2)</f>
        <v>57.220458984375</v>
      </c>
    </row>
    <row r="7" spans="1:3" x14ac:dyDescent="0.2">
      <c r="A7" s="29" t="s">
        <v>55</v>
      </c>
      <c r="B7" s="29">
        <v>2000000</v>
      </c>
    </row>
    <row r="8" spans="1:3" x14ac:dyDescent="0.2">
      <c r="A8" s="30" t="s">
        <v>56</v>
      </c>
      <c r="B8" s="31">
        <f>B2*B5/1000000000</f>
        <v>86.4</v>
      </c>
    </row>
    <row r="10" spans="1:3" x14ac:dyDescent="0.2">
      <c r="A10" s="32" t="s">
        <v>57</v>
      </c>
      <c r="B10" s="33" t="s">
        <v>58</v>
      </c>
      <c r="C10" s="33" t="s">
        <v>64</v>
      </c>
    </row>
    <row r="11" spans="1:3" x14ac:dyDescent="0.2">
      <c r="A11" s="34" t="s">
        <v>59</v>
      </c>
      <c r="B11" s="38">
        <f>(B4*B5*B2)/(POWER(B3,4))</f>
        <v>4.71482053399086</v>
      </c>
      <c r="C11" s="35"/>
    </row>
    <row r="12" spans="1:3" x14ac:dyDescent="0.2">
      <c r="A12" s="34" t="s">
        <v>60</v>
      </c>
      <c r="B12" s="38">
        <f>B11*30</f>
        <v>141.4446160197258</v>
      </c>
      <c r="C12" s="35"/>
    </row>
    <row r="13" spans="1:3" x14ac:dyDescent="0.2">
      <c r="A13" s="34" t="s">
        <v>61</v>
      </c>
      <c r="B13" s="38">
        <f>B12*12/2</f>
        <v>848.6676961183548</v>
      </c>
      <c r="C13" s="35"/>
    </row>
    <row r="14" spans="1:3" x14ac:dyDescent="0.2">
      <c r="A14" s="34" t="s">
        <v>62</v>
      </c>
      <c r="B14" s="38">
        <f>B12*12</f>
        <v>1697.3353922367096</v>
      </c>
      <c r="C14" s="36">
        <f>B14/B3</f>
        <v>1.6575540939811617</v>
      </c>
    </row>
    <row r="15" spans="1:3" x14ac:dyDescent="0.2">
      <c r="A15" s="34" t="s">
        <v>63</v>
      </c>
      <c r="B15" s="38">
        <f>B12*18</f>
        <v>2546.0030883550644</v>
      </c>
      <c r="C15" s="36">
        <f>B15/B3</f>
        <v>2.4863311409717426</v>
      </c>
    </row>
    <row r="16" spans="1:3" ht="34" x14ac:dyDescent="0.2">
      <c r="A16" s="37" t="s">
        <v>67</v>
      </c>
      <c r="B16" s="39">
        <v>3525000</v>
      </c>
      <c r="C16" s="3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Performance</vt:lpstr>
      <vt:lpstr>Pricing</vt:lpstr>
      <vt:lpstr>Storage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2022-04-07T15:43:09Z</dcterms:created>
  <dcterms:modified xsi:type="dcterms:W3CDTF">2022-04-14T21:58:24Z</dcterms:modified>
</cp:coreProperties>
</file>