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bensh\OneDrive - Ruppin Students and Teachers\Final project\"/>
    </mc:Choice>
  </mc:AlternateContent>
  <xr:revisionPtr revIDLastSave="0" documentId="13_ncr:1_{92971156-20D4-4605-AC01-F70A333E25DD}" xr6:coauthVersionLast="47" xr6:coauthVersionMax="47" xr10:uidLastSave="{00000000-0000-0000-0000-000000000000}"/>
  <bookViews>
    <workbookView xWindow="-120" yWindow="-120" windowWidth="29040" windowHeight="15720" tabRatio="583" activeTab="2" xr2:uid="{00000000-000D-0000-FFFF-FFFF00000000}"/>
  </bookViews>
  <sheets>
    <sheet name="Dog shelter" sheetId="1" r:id="rId1"/>
    <sheet name="Dogs" sheetId="3" r:id="rId2"/>
    <sheet name="Sheet1" sheetId="4" r:id="rId3"/>
    <sheet name="PotentialAdopters" sheetId="2" r:id="rId4"/>
  </sheets>
  <definedNames>
    <definedName name="_xlnm._FilterDatabase" localSheetId="3" hidden="1">PotentialAdopters!$A$1:$G$60</definedName>
    <definedName name="allBreeds">Dogs!$AK$3:$AK$20</definedName>
    <definedName name="sizes">Dogs!$AD$4:$AH$4</definedName>
    <definedName name="בינוני">Dogs!$AF$5:$AF$8</definedName>
    <definedName name="בינוני_גדול">Dogs!$AG$5:$AG$8</definedName>
    <definedName name="גדול">Dogs!$AH$5:$AH$7</definedName>
    <definedName name="צבע">Dogs!$AB$4:$AB$13</definedName>
    <definedName name="קטן">Dogs!$AD$5:$AD$9</definedName>
    <definedName name="קטן_בינוני">Dogs!$AE$5:$AE$6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4" l="1"/>
  <c r="M1" i="4"/>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2" i="3"/>
  <c r="N11" i="1"/>
  <c r="N10" i="1"/>
  <c r="N9" i="1"/>
  <c r="N8" i="1"/>
  <c r="N7" i="1"/>
  <c r="N6" i="1"/>
  <c r="N5" i="1"/>
  <c r="N4" i="1"/>
  <c r="N3" i="1"/>
  <c r="N2" i="1"/>
  <c r="T3" i="1" a="1"/>
  <c r="T3" i="1" s="1"/>
  <c r="T4" i="1" a="1"/>
  <c r="T4" i="1" s="1"/>
  <c r="T5" i="1" a="1"/>
  <c r="T5" i="1" s="1"/>
  <c r="T6" i="1" a="1"/>
  <c r="T6" i="1" s="1"/>
  <c r="T7" i="1" a="1"/>
  <c r="T7" i="1" s="1"/>
  <c r="T8" i="1" a="1"/>
  <c r="T8" i="1" s="1"/>
  <c r="T9" i="1" a="1"/>
  <c r="T9" i="1" s="1"/>
  <c r="T10" i="1" a="1"/>
  <c r="T10" i="1" s="1"/>
  <c r="T11" i="1" a="1"/>
  <c r="T11" i="1" s="1"/>
  <c r="T2" i="1" a="1"/>
  <c r="T2" i="1" s="1"/>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2" i="3"/>
  <c r="T2" i="3"/>
  <c r="K3" i="1"/>
  <c r="K4" i="1"/>
  <c r="K5" i="1"/>
  <c r="K6" i="1"/>
  <c r="K7" i="1"/>
  <c r="K8" i="1"/>
  <c r="K9" i="1"/>
  <c r="K10" i="1"/>
  <c r="K11" i="1"/>
  <c r="K2" i="1"/>
  <c r="I3" i="1"/>
  <c r="I4" i="1"/>
  <c r="I5" i="1"/>
  <c r="I6" i="1"/>
  <c r="Q6" i="1" s="1"/>
  <c r="R6" i="1" s="1"/>
  <c r="I7" i="1"/>
  <c r="I8" i="1"/>
  <c r="I9" i="1"/>
  <c r="I10" i="1"/>
  <c r="I11" i="1"/>
  <c r="I2" i="1"/>
  <c r="AJ3" i="2" a="1"/>
  <c r="AJ3" i="2" s="1"/>
  <c r="AJ4" i="2" a="1"/>
  <c r="AJ4" i="2" s="1"/>
  <c r="AJ5" i="2" a="1"/>
  <c r="AJ5" i="2" s="1"/>
  <c r="AJ6" i="2" a="1"/>
  <c r="AJ6" i="2" s="1"/>
  <c r="AJ7" i="2" a="1"/>
  <c r="AJ7" i="2" s="1"/>
  <c r="AJ8" i="2" a="1"/>
  <c r="AJ8" i="2" s="1"/>
  <c r="AJ9" i="2" a="1"/>
  <c r="AJ9" i="2" s="1"/>
  <c r="AJ10" i="2" a="1"/>
  <c r="AJ10" i="2" s="1"/>
  <c r="AJ11" i="2" a="1"/>
  <c r="AJ11" i="2" s="1"/>
  <c r="AJ12" i="2" a="1"/>
  <c r="AJ12" i="2" s="1"/>
  <c r="AJ13" i="2" a="1"/>
  <c r="AJ13" i="2" s="1"/>
  <c r="AJ14" i="2" a="1"/>
  <c r="AJ14" i="2" s="1"/>
  <c r="AJ15" i="2" a="1"/>
  <c r="AJ15" i="2" s="1"/>
  <c r="AJ16" i="2" a="1"/>
  <c r="AJ16" i="2" s="1"/>
  <c r="AJ17" i="2" a="1"/>
  <c r="AJ17" i="2" s="1"/>
  <c r="AJ18" i="2" a="1"/>
  <c r="AJ18" i="2" s="1"/>
  <c r="AJ19" i="2" a="1"/>
  <c r="AJ19" i="2" s="1"/>
  <c r="AJ20" i="2" a="1"/>
  <c r="AJ20" i="2" s="1"/>
  <c r="AJ21" i="2" a="1"/>
  <c r="AJ21" i="2" s="1"/>
  <c r="AJ22" i="2" a="1"/>
  <c r="AJ22" i="2" s="1"/>
  <c r="AJ23" i="2" a="1"/>
  <c r="AJ23" i="2" s="1"/>
  <c r="AJ24" i="2" a="1"/>
  <c r="AJ24" i="2" s="1"/>
  <c r="AJ25" i="2" a="1"/>
  <c r="AJ25" i="2" s="1"/>
  <c r="AJ26" i="2" a="1"/>
  <c r="AJ26" i="2" s="1"/>
  <c r="AJ27" i="2" a="1"/>
  <c r="AJ27" i="2" s="1"/>
  <c r="AJ28" i="2" a="1"/>
  <c r="AJ28" i="2" s="1"/>
  <c r="AJ29" i="2" a="1"/>
  <c r="AJ29" i="2" s="1"/>
  <c r="AJ30" i="2" a="1"/>
  <c r="AJ30" i="2" s="1"/>
  <c r="AJ31" i="2" a="1"/>
  <c r="AJ31" i="2" s="1"/>
  <c r="AJ32" i="2" a="1"/>
  <c r="AJ32" i="2" s="1"/>
  <c r="AJ33" i="2" a="1"/>
  <c r="AJ33" i="2" s="1"/>
  <c r="AJ34" i="2" a="1"/>
  <c r="AJ34" i="2" s="1"/>
  <c r="AJ35" i="2" a="1"/>
  <c r="AJ35" i="2" s="1"/>
  <c r="AJ36" i="2" a="1"/>
  <c r="AJ36" i="2" s="1"/>
  <c r="AJ37" i="2" a="1"/>
  <c r="AJ37" i="2" s="1"/>
  <c r="AJ38" i="2" a="1"/>
  <c r="AJ38" i="2" s="1"/>
  <c r="AJ39" i="2" a="1"/>
  <c r="AJ39" i="2" s="1"/>
  <c r="AJ40" i="2" a="1"/>
  <c r="AJ40" i="2" s="1"/>
  <c r="AJ41" i="2" a="1"/>
  <c r="AJ41" i="2" s="1"/>
  <c r="AJ42" i="2" a="1"/>
  <c r="AJ42" i="2" s="1"/>
  <c r="AJ43" i="2" a="1"/>
  <c r="AJ43" i="2" s="1"/>
  <c r="AJ44" i="2" a="1"/>
  <c r="AJ44" i="2" s="1"/>
  <c r="AJ45" i="2" a="1"/>
  <c r="AJ45" i="2" s="1"/>
  <c r="AJ46" i="2" a="1"/>
  <c r="AJ46" i="2" s="1"/>
  <c r="AJ47" i="2" a="1"/>
  <c r="AJ47" i="2" s="1"/>
  <c r="AJ48" i="2" a="1"/>
  <c r="AJ48" i="2" s="1"/>
  <c r="AJ49" i="2" a="1"/>
  <c r="AJ49" i="2" s="1"/>
  <c r="AJ50" i="2" a="1"/>
  <c r="AJ50" i="2" s="1"/>
  <c r="AJ51" i="2" a="1"/>
  <c r="AJ51" i="2" s="1"/>
  <c r="AJ52" i="2" a="1"/>
  <c r="AJ52" i="2" s="1"/>
  <c r="AJ53" i="2" a="1"/>
  <c r="AJ53" i="2" s="1"/>
  <c r="AJ54" i="2" a="1"/>
  <c r="AJ54" i="2" s="1"/>
  <c r="AJ55" i="2" a="1"/>
  <c r="AJ55" i="2" s="1"/>
  <c r="AJ56" i="2" a="1"/>
  <c r="AJ56" i="2" s="1"/>
  <c r="AJ57" i="2" a="1"/>
  <c r="AJ57" i="2" s="1"/>
  <c r="AJ58" i="2" a="1"/>
  <c r="AJ58" i="2" s="1"/>
  <c r="AJ59" i="2" a="1"/>
  <c r="AJ59" i="2" s="1"/>
  <c r="AJ60" i="2" a="1"/>
  <c r="AJ60" i="2" s="1"/>
  <c r="AJ2" i="2" a="1"/>
  <c r="AJ2" i="2" s="1"/>
  <c r="K3" i="2"/>
  <c r="L3" i="2"/>
  <c r="M3" i="2"/>
  <c r="O3" i="2"/>
  <c r="P3" i="2"/>
  <c r="Q3" i="2"/>
  <c r="R3" i="2"/>
  <c r="K4" i="2"/>
  <c r="L4" i="2"/>
  <c r="M4" i="2"/>
  <c r="O4" i="2"/>
  <c r="P4" i="2"/>
  <c r="Q4" i="2"/>
  <c r="R4" i="2"/>
  <c r="K5" i="2"/>
  <c r="L5" i="2"/>
  <c r="M5" i="2"/>
  <c r="O5" i="2"/>
  <c r="P5" i="2"/>
  <c r="Q5" i="2"/>
  <c r="R5" i="2"/>
  <c r="K6" i="2"/>
  <c r="L6" i="2"/>
  <c r="M6" i="2"/>
  <c r="O6" i="2"/>
  <c r="P6" i="2"/>
  <c r="Q6" i="2"/>
  <c r="R6" i="2"/>
  <c r="K7" i="2"/>
  <c r="L7" i="2"/>
  <c r="M7" i="2"/>
  <c r="O7" i="2"/>
  <c r="P7" i="2"/>
  <c r="Q7" i="2"/>
  <c r="R7" i="2"/>
  <c r="K8" i="2"/>
  <c r="L8" i="2"/>
  <c r="M8" i="2"/>
  <c r="O8" i="2"/>
  <c r="P8" i="2"/>
  <c r="Q8" i="2"/>
  <c r="R8" i="2"/>
  <c r="K9" i="2"/>
  <c r="L9" i="2"/>
  <c r="M9" i="2"/>
  <c r="O9" i="2"/>
  <c r="P9" i="2"/>
  <c r="Q9" i="2"/>
  <c r="R9" i="2"/>
  <c r="K10" i="2"/>
  <c r="L10" i="2"/>
  <c r="M10" i="2"/>
  <c r="O10" i="2"/>
  <c r="P10" i="2"/>
  <c r="Q10" i="2"/>
  <c r="R10" i="2"/>
  <c r="K11" i="2"/>
  <c r="L11" i="2"/>
  <c r="M11" i="2"/>
  <c r="O11" i="2"/>
  <c r="P11" i="2"/>
  <c r="Q11" i="2"/>
  <c r="R11" i="2"/>
  <c r="K12" i="2"/>
  <c r="L12" i="2"/>
  <c r="M12" i="2"/>
  <c r="O12" i="2"/>
  <c r="P12" i="2"/>
  <c r="Q12" i="2"/>
  <c r="R12" i="2"/>
  <c r="K13" i="2"/>
  <c r="L13" i="2"/>
  <c r="M13" i="2"/>
  <c r="O13" i="2"/>
  <c r="P13" i="2"/>
  <c r="Q13" i="2"/>
  <c r="R13" i="2"/>
  <c r="K14" i="2"/>
  <c r="L14" i="2"/>
  <c r="M14" i="2"/>
  <c r="O14" i="2"/>
  <c r="P14" i="2"/>
  <c r="Q14" i="2"/>
  <c r="R14" i="2"/>
  <c r="K15" i="2"/>
  <c r="L15" i="2"/>
  <c r="M15" i="2"/>
  <c r="O15" i="2"/>
  <c r="P15" i="2"/>
  <c r="Q15" i="2"/>
  <c r="R15" i="2"/>
  <c r="K16" i="2"/>
  <c r="L16" i="2"/>
  <c r="M16" i="2"/>
  <c r="O16" i="2"/>
  <c r="P16" i="2"/>
  <c r="Q16" i="2"/>
  <c r="R16" i="2"/>
  <c r="K17" i="2"/>
  <c r="L17" i="2"/>
  <c r="M17" i="2"/>
  <c r="O17" i="2"/>
  <c r="P17" i="2"/>
  <c r="Q17" i="2"/>
  <c r="R17" i="2"/>
  <c r="K18" i="2"/>
  <c r="L18" i="2"/>
  <c r="M18" i="2"/>
  <c r="O18" i="2"/>
  <c r="P18" i="2"/>
  <c r="Q18" i="2"/>
  <c r="R18" i="2"/>
  <c r="K19" i="2"/>
  <c r="L19" i="2"/>
  <c r="M19" i="2"/>
  <c r="O19" i="2"/>
  <c r="P19" i="2"/>
  <c r="Q19" i="2"/>
  <c r="R19" i="2"/>
  <c r="K20" i="2"/>
  <c r="L20" i="2"/>
  <c r="M20" i="2"/>
  <c r="O20" i="2"/>
  <c r="P20" i="2"/>
  <c r="Q20" i="2"/>
  <c r="R20" i="2"/>
  <c r="K21" i="2"/>
  <c r="L21" i="2"/>
  <c r="M21" i="2"/>
  <c r="O21" i="2"/>
  <c r="P21" i="2"/>
  <c r="Q21" i="2"/>
  <c r="R21" i="2"/>
  <c r="K22" i="2"/>
  <c r="L22" i="2"/>
  <c r="M22" i="2"/>
  <c r="O22" i="2"/>
  <c r="P22" i="2"/>
  <c r="Q22" i="2"/>
  <c r="R22" i="2"/>
  <c r="K23" i="2"/>
  <c r="L23" i="2"/>
  <c r="M23" i="2"/>
  <c r="O23" i="2"/>
  <c r="P23" i="2"/>
  <c r="Q23" i="2"/>
  <c r="R23" i="2"/>
  <c r="K24" i="2"/>
  <c r="L24" i="2"/>
  <c r="M24" i="2"/>
  <c r="O24" i="2"/>
  <c r="P24" i="2"/>
  <c r="Q24" i="2"/>
  <c r="R24" i="2"/>
  <c r="K25" i="2"/>
  <c r="L25" i="2"/>
  <c r="M25" i="2"/>
  <c r="O25" i="2"/>
  <c r="P25" i="2"/>
  <c r="Q25" i="2"/>
  <c r="R25" i="2"/>
  <c r="K26" i="2"/>
  <c r="L26" i="2"/>
  <c r="M26" i="2"/>
  <c r="O26" i="2"/>
  <c r="P26" i="2"/>
  <c r="Q26" i="2"/>
  <c r="R26" i="2"/>
  <c r="K27" i="2"/>
  <c r="L27" i="2"/>
  <c r="M27" i="2"/>
  <c r="O27" i="2"/>
  <c r="P27" i="2"/>
  <c r="Q27" i="2"/>
  <c r="R27" i="2"/>
  <c r="K28" i="2"/>
  <c r="L28" i="2"/>
  <c r="M28" i="2"/>
  <c r="O28" i="2"/>
  <c r="P28" i="2"/>
  <c r="Q28" i="2"/>
  <c r="R28" i="2"/>
  <c r="K29" i="2"/>
  <c r="L29" i="2"/>
  <c r="M29" i="2"/>
  <c r="O29" i="2"/>
  <c r="P29" i="2"/>
  <c r="Q29" i="2"/>
  <c r="R29" i="2"/>
  <c r="K30" i="2"/>
  <c r="L30" i="2"/>
  <c r="M30" i="2"/>
  <c r="O30" i="2"/>
  <c r="P30" i="2"/>
  <c r="Q30" i="2"/>
  <c r="R30" i="2"/>
  <c r="K31" i="2"/>
  <c r="L31" i="2"/>
  <c r="M31" i="2"/>
  <c r="O31" i="2"/>
  <c r="P31" i="2"/>
  <c r="Q31" i="2"/>
  <c r="R31" i="2"/>
  <c r="K32" i="2"/>
  <c r="L32" i="2"/>
  <c r="M32" i="2"/>
  <c r="O32" i="2"/>
  <c r="P32" i="2"/>
  <c r="Q32" i="2"/>
  <c r="R32" i="2"/>
  <c r="K33" i="2"/>
  <c r="L33" i="2"/>
  <c r="M33" i="2"/>
  <c r="O33" i="2"/>
  <c r="P33" i="2"/>
  <c r="Q33" i="2"/>
  <c r="R33" i="2"/>
  <c r="K34" i="2"/>
  <c r="L34" i="2"/>
  <c r="M34" i="2"/>
  <c r="O34" i="2"/>
  <c r="P34" i="2"/>
  <c r="Q34" i="2"/>
  <c r="R34" i="2"/>
  <c r="K35" i="2"/>
  <c r="L35" i="2"/>
  <c r="M35" i="2"/>
  <c r="O35" i="2"/>
  <c r="P35" i="2"/>
  <c r="Q35" i="2"/>
  <c r="R35" i="2"/>
  <c r="K36" i="2"/>
  <c r="L36" i="2"/>
  <c r="M36" i="2"/>
  <c r="O36" i="2"/>
  <c r="P36" i="2"/>
  <c r="Q36" i="2"/>
  <c r="R36" i="2"/>
  <c r="K37" i="2"/>
  <c r="L37" i="2"/>
  <c r="M37" i="2"/>
  <c r="O37" i="2"/>
  <c r="P37" i="2"/>
  <c r="Q37" i="2"/>
  <c r="R37" i="2"/>
  <c r="K38" i="2"/>
  <c r="L38" i="2"/>
  <c r="M38" i="2"/>
  <c r="O38" i="2"/>
  <c r="P38" i="2"/>
  <c r="Q38" i="2"/>
  <c r="R38" i="2"/>
  <c r="K39" i="2"/>
  <c r="L39" i="2"/>
  <c r="M39" i="2"/>
  <c r="O39" i="2"/>
  <c r="P39" i="2"/>
  <c r="Q39" i="2"/>
  <c r="R39" i="2"/>
  <c r="K40" i="2"/>
  <c r="L40" i="2"/>
  <c r="M40" i="2"/>
  <c r="O40" i="2"/>
  <c r="P40" i="2"/>
  <c r="Q40" i="2"/>
  <c r="R40" i="2"/>
  <c r="K41" i="2"/>
  <c r="L41" i="2"/>
  <c r="M41" i="2"/>
  <c r="O41" i="2"/>
  <c r="P41" i="2"/>
  <c r="Q41" i="2"/>
  <c r="R41" i="2"/>
  <c r="K42" i="2"/>
  <c r="L42" i="2"/>
  <c r="M42" i="2"/>
  <c r="O42" i="2"/>
  <c r="P42" i="2"/>
  <c r="Q42" i="2"/>
  <c r="R42" i="2"/>
  <c r="K43" i="2"/>
  <c r="L43" i="2"/>
  <c r="M43" i="2"/>
  <c r="O43" i="2"/>
  <c r="P43" i="2"/>
  <c r="Q43" i="2"/>
  <c r="R43" i="2"/>
  <c r="K44" i="2"/>
  <c r="L44" i="2"/>
  <c r="M44" i="2"/>
  <c r="O44" i="2"/>
  <c r="P44" i="2"/>
  <c r="Q44" i="2"/>
  <c r="R44" i="2"/>
  <c r="K45" i="2"/>
  <c r="L45" i="2"/>
  <c r="M45" i="2"/>
  <c r="O45" i="2"/>
  <c r="P45" i="2"/>
  <c r="Q45" i="2"/>
  <c r="R45" i="2"/>
  <c r="K46" i="2"/>
  <c r="L46" i="2"/>
  <c r="M46" i="2"/>
  <c r="O46" i="2"/>
  <c r="P46" i="2"/>
  <c r="Q46" i="2"/>
  <c r="R46" i="2"/>
  <c r="K47" i="2"/>
  <c r="L47" i="2"/>
  <c r="M47" i="2"/>
  <c r="O47" i="2"/>
  <c r="P47" i="2"/>
  <c r="Q47" i="2"/>
  <c r="R47" i="2"/>
  <c r="K48" i="2"/>
  <c r="L48" i="2"/>
  <c r="M48" i="2"/>
  <c r="O48" i="2"/>
  <c r="P48" i="2"/>
  <c r="Q48" i="2"/>
  <c r="R48" i="2"/>
  <c r="K49" i="2"/>
  <c r="L49" i="2"/>
  <c r="M49" i="2"/>
  <c r="O49" i="2"/>
  <c r="P49" i="2"/>
  <c r="Q49" i="2"/>
  <c r="R49" i="2"/>
  <c r="K50" i="2"/>
  <c r="L50" i="2"/>
  <c r="M50" i="2"/>
  <c r="O50" i="2"/>
  <c r="P50" i="2"/>
  <c r="Q50" i="2"/>
  <c r="R50" i="2"/>
  <c r="K51" i="2"/>
  <c r="L51" i="2"/>
  <c r="M51" i="2"/>
  <c r="O51" i="2"/>
  <c r="P51" i="2"/>
  <c r="Q51" i="2"/>
  <c r="R51" i="2"/>
  <c r="K52" i="2"/>
  <c r="L52" i="2"/>
  <c r="M52" i="2"/>
  <c r="O52" i="2"/>
  <c r="P52" i="2"/>
  <c r="Q52" i="2"/>
  <c r="R52" i="2"/>
  <c r="K53" i="2"/>
  <c r="L53" i="2"/>
  <c r="M53" i="2"/>
  <c r="O53" i="2"/>
  <c r="P53" i="2"/>
  <c r="Q53" i="2"/>
  <c r="R53" i="2"/>
  <c r="K54" i="2"/>
  <c r="L54" i="2"/>
  <c r="M54" i="2"/>
  <c r="O54" i="2"/>
  <c r="P54" i="2"/>
  <c r="Q54" i="2"/>
  <c r="R54" i="2"/>
  <c r="K55" i="2"/>
  <c r="L55" i="2"/>
  <c r="M55" i="2"/>
  <c r="O55" i="2"/>
  <c r="P55" i="2"/>
  <c r="Q55" i="2"/>
  <c r="R55" i="2"/>
  <c r="K56" i="2"/>
  <c r="L56" i="2"/>
  <c r="M56" i="2"/>
  <c r="O56" i="2"/>
  <c r="P56" i="2"/>
  <c r="Q56" i="2"/>
  <c r="R56" i="2"/>
  <c r="K57" i="2"/>
  <c r="L57" i="2"/>
  <c r="M57" i="2"/>
  <c r="O57" i="2"/>
  <c r="P57" i="2"/>
  <c r="Q57" i="2"/>
  <c r="R57" i="2"/>
  <c r="K58" i="2"/>
  <c r="L58" i="2"/>
  <c r="M58" i="2"/>
  <c r="O58" i="2"/>
  <c r="P58" i="2"/>
  <c r="Q58" i="2"/>
  <c r="R58" i="2"/>
  <c r="K59" i="2"/>
  <c r="L59" i="2"/>
  <c r="M59" i="2"/>
  <c r="O59" i="2"/>
  <c r="P59" i="2"/>
  <c r="Q59" i="2"/>
  <c r="R59" i="2"/>
  <c r="K60" i="2"/>
  <c r="L60" i="2"/>
  <c r="M60" i="2"/>
  <c r="O60" i="2"/>
  <c r="P60" i="2"/>
  <c r="Q60" i="2"/>
  <c r="R60" i="2"/>
  <c r="P2" i="2"/>
  <c r="Q2" i="2"/>
  <c r="L2" i="2"/>
  <c r="O2" i="2"/>
  <c r="M2" i="2"/>
  <c r="K2" i="2"/>
  <c r="R2" i="2"/>
  <c r="L3" i="3"/>
  <c r="M3" i="3"/>
  <c r="N3" i="3"/>
  <c r="O3" i="3"/>
  <c r="P3" i="3"/>
  <c r="Q3" i="3"/>
  <c r="L4" i="3"/>
  <c r="M4" i="3"/>
  <c r="N4" i="3"/>
  <c r="O4" i="3"/>
  <c r="P4" i="3"/>
  <c r="Q4" i="3"/>
  <c r="L5" i="3"/>
  <c r="M5" i="3"/>
  <c r="N5" i="3"/>
  <c r="O5" i="3"/>
  <c r="P5" i="3"/>
  <c r="Q5" i="3"/>
  <c r="L6" i="3"/>
  <c r="M6" i="3"/>
  <c r="N6" i="3"/>
  <c r="O6" i="3"/>
  <c r="P6" i="3"/>
  <c r="Q6" i="3"/>
  <c r="L7" i="3"/>
  <c r="M7" i="3"/>
  <c r="N7" i="3"/>
  <c r="O7" i="3"/>
  <c r="P7" i="3"/>
  <c r="Q7" i="3"/>
  <c r="L8" i="3"/>
  <c r="M8" i="3"/>
  <c r="N8" i="3"/>
  <c r="O8" i="3"/>
  <c r="P8" i="3"/>
  <c r="Q8" i="3"/>
  <c r="L9" i="3"/>
  <c r="M9" i="3"/>
  <c r="N9" i="3"/>
  <c r="O9" i="3"/>
  <c r="P9" i="3"/>
  <c r="Q9" i="3"/>
  <c r="L10" i="3"/>
  <c r="M10" i="3"/>
  <c r="N10" i="3"/>
  <c r="O10" i="3"/>
  <c r="P10" i="3"/>
  <c r="Q10" i="3"/>
  <c r="L11" i="3"/>
  <c r="M11" i="3"/>
  <c r="N11" i="3"/>
  <c r="O11" i="3"/>
  <c r="P11" i="3"/>
  <c r="Q11" i="3"/>
  <c r="L12" i="3"/>
  <c r="M12" i="3"/>
  <c r="N12" i="3"/>
  <c r="O12" i="3"/>
  <c r="P12" i="3"/>
  <c r="Q12" i="3"/>
  <c r="L13" i="3"/>
  <c r="M13" i="3"/>
  <c r="N13" i="3"/>
  <c r="O13" i="3"/>
  <c r="P13" i="3"/>
  <c r="Q13" i="3"/>
  <c r="L14" i="3"/>
  <c r="M14" i="3"/>
  <c r="N14" i="3"/>
  <c r="O14" i="3"/>
  <c r="P14" i="3"/>
  <c r="Q14" i="3"/>
  <c r="L15" i="3"/>
  <c r="M15" i="3"/>
  <c r="N15" i="3"/>
  <c r="O15" i="3"/>
  <c r="P15" i="3"/>
  <c r="Q15" i="3"/>
  <c r="L16" i="3"/>
  <c r="M16" i="3"/>
  <c r="N16" i="3"/>
  <c r="O16" i="3"/>
  <c r="P16" i="3"/>
  <c r="Q16" i="3"/>
  <c r="L17" i="3"/>
  <c r="M17" i="3"/>
  <c r="N17" i="3"/>
  <c r="O17" i="3"/>
  <c r="P17" i="3"/>
  <c r="Q17" i="3"/>
  <c r="L18" i="3"/>
  <c r="M18" i="3"/>
  <c r="N18" i="3"/>
  <c r="O18" i="3"/>
  <c r="P18" i="3"/>
  <c r="Q18" i="3"/>
  <c r="L19" i="3"/>
  <c r="M19" i="3"/>
  <c r="N19" i="3"/>
  <c r="O19" i="3"/>
  <c r="P19" i="3"/>
  <c r="Q19" i="3"/>
  <c r="L20" i="3"/>
  <c r="M20" i="3"/>
  <c r="N20" i="3"/>
  <c r="O20" i="3"/>
  <c r="P20" i="3"/>
  <c r="Q20" i="3"/>
  <c r="L21" i="3"/>
  <c r="M21" i="3"/>
  <c r="N21" i="3"/>
  <c r="O21" i="3"/>
  <c r="P21" i="3"/>
  <c r="Q21" i="3"/>
  <c r="L22" i="3"/>
  <c r="M22" i="3"/>
  <c r="N22" i="3"/>
  <c r="O22" i="3"/>
  <c r="P22" i="3"/>
  <c r="Q22" i="3"/>
  <c r="L23" i="3"/>
  <c r="M23" i="3"/>
  <c r="N23" i="3"/>
  <c r="O23" i="3"/>
  <c r="P23" i="3"/>
  <c r="Q23" i="3"/>
  <c r="L24" i="3"/>
  <c r="M24" i="3"/>
  <c r="N24" i="3"/>
  <c r="O24" i="3"/>
  <c r="P24" i="3"/>
  <c r="Q24" i="3"/>
  <c r="L25" i="3"/>
  <c r="M25" i="3"/>
  <c r="N25" i="3"/>
  <c r="O25" i="3"/>
  <c r="P25" i="3"/>
  <c r="Q25" i="3"/>
  <c r="L26" i="3"/>
  <c r="M26" i="3"/>
  <c r="N26" i="3"/>
  <c r="O26" i="3"/>
  <c r="P26" i="3"/>
  <c r="Q26" i="3"/>
  <c r="L27" i="3"/>
  <c r="M27" i="3"/>
  <c r="N27" i="3"/>
  <c r="O27" i="3"/>
  <c r="P27" i="3"/>
  <c r="Q27" i="3"/>
  <c r="L28" i="3"/>
  <c r="M28" i="3"/>
  <c r="N28" i="3"/>
  <c r="O28" i="3"/>
  <c r="P28" i="3"/>
  <c r="Q28" i="3"/>
  <c r="L29" i="3"/>
  <c r="M29" i="3"/>
  <c r="N29" i="3"/>
  <c r="O29" i="3"/>
  <c r="P29" i="3"/>
  <c r="Q29" i="3"/>
  <c r="L30" i="3"/>
  <c r="M30" i="3"/>
  <c r="N30" i="3"/>
  <c r="O30" i="3"/>
  <c r="P30" i="3"/>
  <c r="Q30" i="3"/>
  <c r="L31" i="3"/>
  <c r="M31" i="3"/>
  <c r="N31" i="3"/>
  <c r="O31" i="3"/>
  <c r="P31" i="3"/>
  <c r="Q31" i="3"/>
  <c r="L32" i="3"/>
  <c r="M32" i="3"/>
  <c r="N32" i="3"/>
  <c r="O32" i="3"/>
  <c r="P32" i="3"/>
  <c r="Q32" i="3"/>
  <c r="L33" i="3"/>
  <c r="M33" i="3"/>
  <c r="N33" i="3"/>
  <c r="O33" i="3"/>
  <c r="P33" i="3"/>
  <c r="Q33" i="3"/>
  <c r="L34" i="3"/>
  <c r="M34" i="3"/>
  <c r="N34" i="3"/>
  <c r="O34" i="3"/>
  <c r="P34" i="3"/>
  <c r="Q34" i="3"/>
  <c r="L35" i="3"/>
  <c r="M35" i="3"/>
  <c r="N35" i="3"/>
  <c r="O35" i="3"/>
  <c r="P35" i="3"/>
  <c r="Q35" i="3"/>
  <c r="L36" i="3"/>
  <c r="M36" i="3"/>
  <c r="N36" i="3"/>
  <c r="O36" i="3"/>
  <c r="P36" i="3"/>
  <c r="Q36" i="3"/>
  <c r="L37" i="3"/>
  <c r="M37" i="3"/>
  <c r="N37" i="3"/>
  <c r="O37" i="3"/>
  <c r="P37" i="3"/>
  <c r="Q37" i="3"/>
  <c r="L38" i="3"/>
  <c r="M38" i="3"/>
  <c r="N38" i="3"/>
  <c r="O38" i="3"/>
  <c r="P38" i="3"/>
  <c r="Q38" i="3"/>
  <c r="L39" i="3"/>
  <c r="M39" i="3"/>
  <c r="N39" i="3"/>
  <c r="O39" i="3"/>
  <c r="P39" i="3"/>
  <c r="Q39" i="3"/>
  <c r="L40" i="3"/>
  <c r="M40" i="3"/>
  <c r="N40" i="3"/>
  <c r="O40" i="3"/>
  <c r="P40" i="3"/>
  <c r="Q40" i="3"/>
  <c r="L41" i="3"/>
  <c r="M41" i="3"/>
  <c r="N41" i="3"/>
  <c r="O41" i="3"/>
  <c r="P41" i="3"/>
  <c r="Q41" i="3"/>
  <c r="L42" i="3"/>
  <c r="M42" i="3"/>
  <c r="N42" i="3"/>
  <c r="O42" i="3"/>
  <c r="P42" i="3"/>
  <c r="Q42" i="3"/>
  <c r="L43" i="3"/>
  <c r="M43" i="3"/>
  <c r="N43" i="3"/>
  <c r="O43" i="3"/>
  <c r="P43" i="3"/>
  <c r="Q43" i="3"/>
  <c r="L44" i="3"/>
  <c r="M44" i="3"/>
  <c r="N44" i="3"/>
  <c r="O44" i="3"/>
  <c r="P44" i="3"/>
  <c r="Q44" i="3"/>
  <c r="L45" i="3"/>
  <c r="M45" i="3"/>
  <c r="N45" i="3"/>
  <c r="O45" i="3"/>
  <c r="P45" i="3"/>
  <c r="Q45" i="3"/>
  <c r="L46" i="3"/>
  <c r="M46" i="3"/>
  <c r="N46" i="3"/>
  <c r="O46" i="3"/>
  <c r="P46" i="3"/>
  <c r="Q46" i="3"/>
  <c r="L47" i="3"/>
  <c r="M47" i="3"/>
  <c r="N47" i="3"/>
  <c r="O47" i="3"/>
  <c r="P47" i="3"/>
  <c r="Q47" i="3"/>
  <c r="L48" i="3"/>
  <c r="M48" i="3"/>
  <c r="N48" i="3"/>
  <c r="O48" i="3"/>
  <c r="P48" i="3"/>
  <c r="Q48" i="3"/>
  <c r="L49" i="3"/>
  <c r="M49" i="3"/>
  <c r="N49" i="3"/>
  <c r="O49" i="3"/>
  <c r="P49" i="3"/>
  <c r="Q49" i="3"/>
  <c r="L50" i="3"/>
  <c r="M50" i="3"/>
  <c r="N50" i="3"/>
  <c r="O50" i="3"/>
  <c r="P50" i="3"/>
  <c r="Q50" i="3"/>
  <c r="L51" i="3"/>
  <c r="M51" i="3"/>
  <c r="N51" i="3"/>
  <c r="O51" i="3"/>
  <c r="P51" i="3"/>
  <c r="Q51" i="3"/>
  <c r="L52" i="3"/>
  <c r="M52" i="3"/>
  <c r="N52" i="3"/>
  <c r="O52" i="3"/>
  <c r="P52" i="3"/>
  <c r="Q52" i="3"/>
  <c r="L53" i="3"/>
  <c r="M53" i="3"/>
  <c r="N53" i="3"/>
  <c r="O53" i="3"/>
  <c r="P53" i="3"/>
  <c r="Q53" i="3"/>
  <c r="L54" i="3"/>
  <c r="M54" i="3"/>
  <c r="N54" i="3"/>
  <c r="O54" i="3"/>
  <c r="P54" i="3"/>
  <c r="Q54" i="3"/>
  <c r="L55" i="3"/>
  <c r="M55" i="3"/>
  <c r="N55" i="3"/>
  <c r="O55" i="3"/>
  <c r="P55" i="3"/>
  <c r="Q55" i="3"/>
  <c r="L56" i="3"/>
  <c r="M56" i="3"/>
  <c r="N56" i="3"/>
  <c r="O56" i="3"/>
  <c r="P56" i="3"/>
  <c r="Q56" i="3"/>
  <c r="L57" i="3"/>
  <c r="M57" i="3"/>
  <c r="N57" i="3"/>
  <c r="O57" i="3"/>
  <c r="P57" i="3"/>
  <c r="Q57" i="3"/>
  <c r="L58" i="3"/>
  <c r="M58" i="3"/>
  <c r="N58" i="3"/>
  <c r="O58" i="3"/>
  <c r="P58" i="3"/>
  <c r="Q58" i="3"/>
  <c r="L59" i="3"/>
  <c r="M59" i="3"/>
  <c r="N59" i="3"/>
  <c r="O59" i="3"/>
  <c r="P59" i="3"/>
  <c r="Q59" i="3"/>
  <c r="L60" i="3"/>
  <c r="M60" i="3"/>
  <c r="N60" i="3"/>
  <c r="O60" i="3"/>
  <c r="P60" i="3"/>
  <c r="Q60" i="3"/>
  <c r="L61" i="3"/>
  <c r="M61" i="3"/>
  <c r="N61" i="3"/>
  <c r="O61" i="3"/>
  <c r="P61" i="3"/>
  <c r="Q61" i="3"/>
  <c r="O2" i="3"/>
  <c r="N2" i="3"/>
  <c r="M2" i="3"/>
  <c r="Q2" i="3"/>
  <c r="P2" i="3"/>
  <c r="L2" i="3"/>
  <c r="L3" i="1"/>
  <c r="M3" i="1"/>
  <c r="O3" i="1"/>
  <c r="P3" i="1"/>
  <c r="L4" i="1"/>
  <c r="M4" i="1"/>
  <c r="O4" i="1"/>
  <c r="P4" i="1"/>
  <c r="L5" i="1"/>
  <c r="M5" i="1"/>
  <c r="O5" i="1"/>
  <c r="P5" i="1"/>
  <c r="L6" i="1"/>
  <c r="M6" i="1"/>
  <c r="O6" i="1"/>
  <c r="P6" i="1"/>
  <c r="L7" i="1"/>
  <c r="M7" i="1"/>
  <c r="O7" i="1"/>
  <c r="P7" i="1"/>
  <c r="L8" i="1"/>
  <c r="M8" i="1"/>
  <c r="O8" i="1"/>
  <c r="P8" i="1"/>
  <c r="L9" i="1"/>
  <c r="M9" i="1"/>
  <c r="O9" i="1"/>
  <c r="P9" i="1"/>
  <c r="L10" i="1"/>
  <c r="M10" i="1"/>
  <c r="O10" i="1"/>
  <c r="P10" i="1"/>
  <c r="L11" i="1"/>
  <c r="M11" i="1"/>
  <c r="O11" i="1"/>
  <c r="P11" i="1"/>
  <c r="P2" i="1"/>
  <c r="O2" i="1"/>
  <c r="J2" i="1"/>
  <c r="M2" i="1"/>
  <c r="L2" i="1"/>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2" i="2"/>
  <c r="AG3" i="2"/>
  <c r="AI3" i="2" a="1"/>
  <c r="AI3" i="2" s="1"/>
  <c r="AG4" i="2"/>
  <c r="AI4" i="2" a="1"/>
  <c r="AI4" i="2" s="1"/>
  <c r="AG5" i="2"/>
  <c r="AI5" i="2" a="1"/>
  <c r="AI5" i="2" s="1"/>
  <c r="AG6" i="2"/>
  <c r="AI6" i="2" a="1"/>
  <c r="AI6" i="2" s="1"/>
  <c r="AG7" i="2"/>
  <c r="AI7" i="2" a="1"/>
  <c r="AI7" i="2" s="1"/>
  <c r="AG8" i="2"/>
  <c r="AI8" i="2" a="1"/>
  <c r="AI8" i="2" s="1"/>
  <c r="AG9" i="2"/>
  <c r="AI9" i="2" a="1"/>
  <c r="AI9" i="2" s="1"/>
  <c r="AG10" i="2"/>
  <c r="AI10" i="2" a="1"/>
  <c r="AI10" i="2" s="1"/>
  <c r="AG11" i="2"/>
  <c r="AI11" i="2" a="1"/>
  <c r="AI11" i="2" s="1"/>
  <c r="AG12" i="2"/>
  <c r="AI12" i="2" a="1"/>
  <c r="AI12" i="2" s="1"/>
  <c r="AG13" i="2"/>
  <c r="AI13" i="2" a="1"/>
  <c r="AI13" i="2" s="1"/>
  <c r="AG14" i="2"/>
  <c r="AI14" i="2" a="1"/>
  <c r="AI14" i="2" s="1"/>
  <c r="AG15" i="2"/>
  <c r="AI15" i="2" a="1"/>
  <c r="AI15" i="2" s="1"/>
  <c r="AG16" i="2"/>
  <c r="AI16" i="2" a="1"/>
  <c r="AI16" i="2" s="1"/>
  <c r="AG17" i="2"/>
  <c r="AI17" i="2" a="1"/>
  <c r="AI17" i="2" s="1"/>
  <c r="AG18" i="2"/>
  <c r="AI18" i="2" a="1"/>
  <c r="AI18" i="2" s="1"/>
  <c r="AG19" i="2"/>
  <c r="AI19" i="2" a="1"/>
  <c r="AI19" i="2" s="1"/>
  <c r="AG20" i="2"/>
  <c r="AI20" i="2" a="1"/>
  <c r="AI20" i="2" s="1"/>
  <c r="AG21" i="2"/>
  <c r="AI21" i="2" a="1"/>
  <c r="AI21" i="2" s="1"/>
  <c r="AG22" i="2"/>
  <c r="AI22" i="2" a="1"/>
  <c r="AI22" i="2" s="1"/>
  <c r="AG23" i="2"/>
  <c r="AI23" i="2" a="1"/>
  <c r="AI23" i="2" s="1"/>
  <c r="AG24" i="2"/>
  <c r="AI24" i="2" a="1"/>
  <c r="AI24" i="2" s="1"/>
  <c r="AG25" i="2"/>
  <c r="AI25" i="2" a="1"/>
  <c r="AI25" i="2" s="1"/>
  <c r="AG26" i="2"/>
  <c r="AI26" i="2" a="1"/>
  <c r="AI26" i="2" s="1"/>
  <c r="AG27" i="2"/>
  <c r="AI27" i="2" a="1"/>
  <c r="AI27" i="2" s="1"/>
  <c r="AG28" i="2"/>
  <c r="AI28" i="2" a="1"/>
  <c r="AI28" i="2" s="1"/>
  <c r="AG29" i="2"/>
  <c r="AI29" i="2" a="1"/>
  <c r="AI29" i="2" s="1"/>
  <c r="AG30" i="2"/>
  <c r="AI30" i="2" a="1"/>
  <c r="AI30" i="2" s="1"/>
  <c r="AG31" i="2"/>
  <c r="AI31" i="2" a="1"/>
  <c r="AI31" i="2" s="1"/>
  <c r="AG32" i="2"/>
  <c r="AI32" i="2" a="1"/>
  <c r="AI32" i="2" s="1"/>
  <c r="AG33" i="2"/>
  <c r="AI33" i="2" a="1"/>
  <c r="AI33" i="2" s="1"/>
  <c r="AG34" i="2"/>
  <c r="AI34" i="2" a="1"/>
  <c r="AI34" i="2" s="1"/>
  <c r="AG35" i="2"/>
  <c r="AI35" i="2" a="1"/>
  <c r="AI35" i="2" s="1"/>
  <c r="AG36" i="2"/>
  <c r="AI36" i="2" a="1"/>
  <c r="AI36" i="2" s="1"/>
  <c r="AG37" i="2"/>
  <c r="AI37" i="2" a="1"/>
  <c r="AI37" i="2" s="1"/>
  <c r="AG38" i="2"/>
  <c r="AI38" i="2" a="1"/>
  <c r="AI38" i="2" s="1"/>
  <c r="AG39" i="2"/>
  <c r="AI39" i="2" a="1"/>
  <c r="AI39" i="2" s="1"/>
  <c r="AG40" i="2"/>
  <c r="AI40" i="2" a="1"/>
  <c r="AI40" i="2" s="1"/>
  <c r="AG41" i="2"/>
  <c r="AI41" i="2" a="1"/>
  <c r="AI41" i="2" s="1"/>
  <c r="AG42" i="2"/>
  <c r="AI42" i="2" a="1"/>
  <c r="AI42" i="2" s="1"/>
  <c r="AG43" i="2"/>
  <c r="AI43" i="2" a="1"/>
  <c r="AI43" i="2" s="1"/>
  <c r="AG44" i="2"/>
  <c r="AI44" i="2" a="1"/>
  <c r="AI44" i="2" s="1"/>
  <c r="AG45" i="2"/>
  <c r="AI45" i="2" a="1"/>
  <c r="AI45" i="2" s="1"/>
  <c r="AG46" i="2"/>
  <c r="AI46" i="2" a="1"/>
  <c r="AI46" i="2" s="1"/>
  <c r="AG47" i="2"/>
  <c r="AI47" i="2" a="1"/>
  <c r="AI47" i="2" s="1"/>
  <c r="AG48" i="2"/>
  <c r="AI48" i="2" a="1"/>
  <c r="AI48" i="2" s="1"/>
  <c r="AG49" i="2"/>
  <c r="AI49" i="2" a="1"/>
  <c r="AI49" i="2" s="1"/>
  <c r="AG50" i="2"/>
  <c r="AI50" i="2" a="1"/>
  <c r="AI50" i="2" s="1"/>
  <c r="AG51" i="2"/>
  <c r="AI51" i="2" a="1"/>
  <c r="AI51" i="2" s="1"/>
  <c r="AG52" i="2"/>
  <c r="AI52" i="2" a="1"/>
  <c r="AI52" i="2" s="1"/>
  <c r="AG53" i="2"/>
  <c r="AI53" i="2" a="1"/>
  <c r="AI53" i="2" s="1"/>
  <c r="AG54" i="2"/>
  <c r="AI54" i="2" a="1"/>
  <c r="AI54" i="2" s="1"/>
  <c r="AG55" i="2"/>
  <c r="AI55" i="2" a="1"/>
  <c r="AI55" i="2" s="1"/>
  <c r="AG56" i="2"/>
  <c r="AI56" i="2" a="1"/>
  <c r="AI56" i="2" s="1"/>
  <c r="AG57" i="2"/>
  <c r="AI57" i="2" a="1"/>
  <c r="AI57" i="2" s="1"/>
  <c r="AG58" i="2"/>
  <c r="AI58" i="2" a="1"/>
  <c r="AI58" i="2" s="1"/>
  <c r="AG59" i="2"/>
  <c r="AI59" i="2" a="1"/>
  <c r="AI59" i="2" s="1"/>
  <c r="AG60" i="2"/>
  <c r="AI60" i="2" a="1"/>
  <c r="AI60" i="2" s="1"/>
  <c r="AI2" i="2" a="1"/>
  <c r="AI2" i="2" s="1"/>
  <c r="AG2" i="2"/>
  <c r="AK3" i="3" a="1"/>
  <c r="AK3" i="3" s="1"/>
  <c r="AH12" i="2" s="1" a="1"/>
  <c r="AH12" i="2" s="1"/>
  <c r="AJ5" i="3" a="1"/>
  <c r="AJ5" i="3" s="1"/>
  <c r="H7" i="3" a="1"/>
  <c r="H7" i="3" s="1"/>
  <c r="S7" i="3" s="1"/>
  <c r="H3" i="3" a="1"/>
  <c r="H3" i="3" s="1"/>
  <c r="S3" i="3" s="1"/>
  <c r="H4" i="3" a="1"/>
  <c r="H4" i="3" s="1"/>
  <c r="S4" i="3" s="1"/>
  <c r="H5" i="3" a="1"/>
  <c r="H5" i="3" s="1"/>
  <c r="S5" i="3" s="1"/>
  <c r="H6" i="3" a="1"/>
  <c r="H6" i="3" s="1"/>
  <c r="S6" i="3" s="1"/>
  <c r="H8" i="3" a="1"/>
  <c r="H8" i="3" s="1"/>
  <c r="S8" i="3" s="1"/>
  <c r="H9" i="3" a="1"/>
  <c r="H9" i="3" s="1"/>
  <c r="S9" i="3" s="1"/>
  <c r="H10" i="3" a="1"/>
  <c r="H10" i="3" s="1"/>
  <c r="S10" i="3" s="1"/>
  <c r="H11" i="3" a="1"/>
  <c r="H11" i="3" s="1"/>
  <c r="S11" i="3" s="1"/>
  <c r="H12" i="3" a="1"/>
  <c r="H12" i="3" s="1"/>
  <c r="S12" i="3" s="1"/>
  <c r="H13" i="3" a="1"/>
  <c r="H13" i="3" s="1"/>
  <c r="S13" i="3" s="1"/>
  <c r="H14" i="3" a="1"/>
  <c r="H14" i="3" s="1"/>
  <c r="S14" i="3" s="1"/>
  <c r="H15" i="3" a="1"/>
  <c r="H15" i="3" s="1"/>
  <c r="S15" i="3" s="1"/>
  <c r="H16" i="3" a="1"/>
  <c r="H16" i="3" s="1"/>
  <c r="S16" i="3" s="1"/>
  <c r="H17" i="3" a="1"/>
  <c r="H17" i="3" s="1"/>
  <c r="S17" i="3" s="1"/>
  <c r="H18" i="3" a="1"/>
  <c r="H18" i="3" s="1"/>
  <c r="S18" i="3" s="1"/>
  <c r="H19" i="3" a="1"/>
  <c r="H19" i="3" s="1"/>
  <c r="S19" i="3" s="1"/>
  <c r="H20" i="3" a="1"/>
  <c r="H20" i="3" s="1"/>
  <c r="S20" i="3" s="1"/>
  <c r="H21" i="3" a="1"/>
  <c r="H21" i="3" s="1"/>
  <c r="S21" i="3" s="1"/>
  <c r="H22" i="3" a="1"/>
  <c r="H22" i="3" s="1"/>
  <c r="S22" i="3" s="1"/>
  <c r="H23" i="3" a="1"/>
  <c r="H23" i="3" s="1"/>
  <c r="S23" i="3" s="1"/>
  <c r="H24" i="3" a="1"/>
  <c r="H24" i="3" s="1"/>
  <c r="S24" i="3" s="1"/>
  <c r="H25" i="3" a="1"/>
  <c r="H25" i="3" s="1"/>
  <c r="S25" i="3" s="1"/>
  <c r="H26" i="3" a="1"/>
  <c r="H26" i="3" s="1"/>
  <c r="S26" i="3" s="1"/>
  <c r="H27" i="3" a="1"/>
  <c r="H27" i="3" s="1"/>
  <c r="S27" i="3" s="1"/>
  <c r="H28" i="3" a="1"/>
  <c r="H28" i="3" s="1"/>
  <c r="S28" i="3" s="1"/>
  <c r="H29" i="3" a="1"/>
  <c r="H29" i="3" s="1"/>
  <c r="S29" i="3" s="1"/>
  <c r="H30" i="3" a="1"/>
  <c r="H30" i="3" s="1"/>
  <c r="S30" i="3" s="1"/>
  <c r="H31" i="3" a="1"/>
  <c r="H31" i="3" s="1"/>
  <c r="S31" i="3" s="1"/>
  <c r="H32" i="3" a="1"/>
  <c r="H32" i="3" s="1"/>
  <c r="S32" i="3" s="1"/>
  <c r="H33" i="3" a="1"/>
  <c r="H33" i="3" s="1"/>
  <c r="S33" i="3" s="1"/>
  <c r="H34" i="3" a="1"/>
  <c r="H34" i="3" s="1"/>
  <c r="S34" i="3" s="1"/>
  <c r="H35" i="3" a="1"/>
  <c r="H35" i="3" s="1"/>
  <c r="S35" i="3" s="1"/>
  <c r="H36" i="3" a="1"/>
  <c r="H36" i="3" s="1"/>
  <c r="S36" i="3" s="1"/>
  <c r="H37" i="3" a="1"/>
  <c r="H37" i="3" s="1"/>
  <c r="S37" i="3" s="1"/>
  <c r="H38" i="3" a="1"/>
  <c r="H38" i="3" s="1"/>
  <c r="S38" i="3" s="1"/>
  <c r="H39" i="3" a="1"/>
  <c r="H39" i="3" s="1"/>
  <c r="S39" i="3" s="1"/>
  <c r="H40" i="3" a="1"/>
  <c r="H40" i="3" s="1"/>
  <c r="S40" i="3" s="1"/>
  <c r="H41" i="3" a="1"/>
  <c r="H41" i="3" s="1"/>
  <c r="S41" i="3" s="1"/>
  <c r="H42" i="3" a="1"/>
  <c r="H42" i="3" s="1"/>
  <c r="S42" i="3" s="1"/>
  <c r="H43" i="3" a="1"/>
  <c r="H43" i="3" s="1"/>
  <c r="S43" i="3" s="1"/>
  <c r="H44" i="3" a="1"/>
  <c r="H44" i="3" s="1"/>
  <c r="S44" i="3" s="1"/>
  <c r="H45" i="3" a="1"/>
  <c r="H45" i="3" s="1"/>
  <c r="S45" i="3" s="1"/>
  <c r="H46" i="3" a="1"/>
  <c r="H46" i="3" s="1"/>
  <c r="S46" i="3" s="1"/>
  <c r="H47" i="3" a="1"/>
  <c r="H47" i="3" s="1"/>
  <c r="S47" i="3" s="1"/>
  <c r="H48" i="3" a="1"/>
  <c r="H48" i="3" s="1"/>
  <c r="S48" i="3" s="1"/>
  <c r="H49" i="3" a="1"/>
  <c r="H49" i="3" s="1"/>
  <c r="S49" i="3" s="1"/>
  <c r="H50" i="3" a="1"/>
  <c r="H50" i="3" s="1"/>
  <c r="S50" i="3" s="1"/>
  <c r="H51" i="3" a="1"/>
  <c r="H51" i="3" s="1"/>
  <c r="S51" i="3" s="1"/>
  <c r="H52" i="3" a="1"/>
  <c r="H52" i="3" s="1"/>
  <c r="S52" i="3" s="1"/>
  <c r="H53" i="3" a="1"/>
  <c r="H53" i="3" s="1"/>
  <c r="S53" i="3" s="1"/>
  <c r="H54" i="3" a="1"/>
  <c r="H54" i="3" s="1"/>
  <c r="S54" i="3" s="1"/>
  <c r="H55" i="3" a="1"/>
  <c r="H55" i="3" s="1"/>
  <c r="S55" i="3" s="1"/>
  <c r="H56" i="3" a="1"/>
  <c r="H56" i="3" s="1"/>
  <c r="S56" i="3" s="1"/>
  <c r="H57" i="3" a="1"/>
  <c r="H57" i="3" s="1"/>
  <c r="S57" i="3" s="1"/>
  <c r="H58" i="3" a="1"/>
  <c r="H58" i="3" s="1"/>
  <c r="S58" i="3" s="1"/>
  <c r="H59" i="3" a="1"/>
  <c r="H59" i="3" s="1"/>
  <c r="S59" i="3" s="1"/>
  <c r="H60" i="3" a="1"/>
  <c r="H60" i="3" s="1"/>
  <c r="S60" i="3" s="1"/>
  <c r="H61" i="3" a="1"/>
  <c r="H61" i="3" s="1"/>
  <c r="S61" i="3" s="1"/>
  <c r="H2" i="3" a="1"/>
  <c r="H2" i="3" s="1"/>
  <c r="S2" i="3" s="1"/>
  <c r="AB4" i="2" a="1"/>
  <c r="AB4" i="2" s="1"/>
  <c r="D3" i="2" a="1"/>
  <c r="D3" i="2" s="1"/>
  <c r="N3" i="2" s="1"/>
  <c r="S3" i="2" s="1"/>
  <c r="D4" i="2" a="1"/>
  <c r="D4" i="2" s="1"/>
  <c r="N4" i="2" s="1"/>
  <c r="S4" i="2" s="1"/>
  <c r="D5" i="2" a="1"/>
  <c r="D5" i="2" s="1"/>
  <c r="N5" i="2" s="1"/>
  <c r="S5" i="2" s="1"/>
  <c r="D6" i="2" a="1"/>
  <c r="D6" i="2" s="1"/>
  <c r="N6" i="2" s="1"/>
  <c r="S6" i="2" s="1"/>
  <c r="D7" i="2" a="1"/>
  <c r="D7" i="2" s="1"/>
  <c r="N7" i="2" s="1"/>
  <c r="S7" i="2" s="1"/>
  <c r="D8" i="2" a="1"/>
  <c r="D8" i="2" s="1"/>
  <c r="N8" i="2" s="1"/>
  <c r="S8" i="2" s="1"/>
  <c r="D9" i="2" a="1"/>
  <c r="D9" i="2" s="1"/>
  <c r="N9" i="2" s="1"/>
  <c r="S9" i="2" s="1"/>
  <c r="D10" i="2" a="1"/>
  <c r="D10" i="2" s="1"/>
  <c r="N10" i="2" s="1"/>
  <c r="S10" i="2" s="1"/>
  <c r="D11" i="2" a="1"/>
  <c r="D11" i="2" s="1"/>
  <c r="N11" i="2" s="1"/>
  <c r="S11" i="2" s="1"/>
  <c r="D12" i="2" a="1"/>
  <c r="D12" i="2" s="1"/>
  <c r="N12" i="2" s="1"/>
  <c r="S12" i="2" s="1"/>
  <c r="D13" i="2" a="1"/>
  <c r="D13" i="2" s="1"/>
  <c r="N13" i="2" s="1"/>
  <c r="S13" i="2" s="1"/>
  <c r="D14" i="2" a="1"/>
  <c r="D14" i="2" s="1"/>
  <c r="N14" i="2" s="1"/>
  <c r="S14" i="2" s="1"/>
  <c r="D15" i="2" a="1"/>
  <c r="D15" i="2" s="1"/>
  <c r="N15" i="2" s="1"/>
  <c r="S15" i="2" s="1"/>
  <c r="D16" i="2" a="1"/>
  <c r="D16" i="2" s="1"/>
  <c r="N16" i="2" s="1"/>
  <c r="S16" i="2" s="1"/>
  <c r="D17" i="2" a="1"/>
  <c r="D17" i="2" s="1"/>
  <c r="N17" i="2" s="1"/>
  <c r="S17" i="2" s="1"/>
  <c r="D18" i="2" a="1"/>
  <c r="D18" i="2" s="1"/>
  <c r="N18" i="2" s="1"/>
  <c r="S18" i="2" s="1"/>
  <c r="D19" i="2" a="1"/>
  <c r="D19" i="2" s="1"/>
  <c r="N19" i="2" s="1"/>
  <c r="S19" i="2" s="1"/>
  <c r="D20" i="2" a="1"/>
  <c r="D20" i="2" s="1"/>
  <c r="N20" i="2" s="1"/>
  <c r="S20" i="2" s="1"/>
  <c r="D21" i="2" a="1"/>
  <c r="D21" i="2" s="1"/>
  <c r="N21" i="2" s="1"/>
  <c r="S21" i="2" s="1"/>
  <c r="D22" i="2" a="1"/>
  <c r="D22" i="2" s="1"/>
  <c r="N22" i="2" s="1"/>
  <c r="S22" i="2" s="1"/>
  <c r="D23" i="2" a="1"/>
  <c r="D23" i="2" s="1"/>
  <c r="N23" i="2" s="1"/>
  <c r="S23" i="2" s="1"/>
  <c r="D24" i="2" a="1"/>
  <c r="D24" i="2" s="1"/>
  <c r="N24" i="2" s="1"/>
  <c r="S24" i="2" s="1"/>
  <c r="D25" i="2" a="1"/>
  <c r="D25" i="2" s="1"/>
  <c r="N25" i="2" s="1"/>
  <c r="S25" i="2" s="1"/>
  <c r="D26" i="2" a="1"/>
  <c r="D26" i="2" s="1"/>
  <c r="N26" i="2" s="1"/>
  <c r="S26" i="2" s="1"/>
  <c r="D27" i="2" a="1"/>
  <c r="D27" i="2" s="1"/>
  <c r="N27" i="2" s="1"/>
  <c r="S27" i="2" s="1"/>
  <c r="D28" i="2" a="1"/>
  <c r="D28" i="2" s="1"/>
  <c r="N28" i="2" s="1"/>
  <c r="S28" i="2" s="1"/>
  <c r="D29" i="2" a="1"/>
  <c r="D29" i="2" s="1"/>
  <c r="N29" i="2" s="1"/>
  <c r="S29" i="2" s="1"/>
  <c r="D30" i="2" a="1"/>
  <c r="D30" i="2" s="1"/>
  <c r="N30" i="2" s="1"/>
  <c r="S30" i="2" s="1"/>
  <c r="D31" i="2" a="1"/>
  <c r="D31" i="2" s="1"/>
  <c r="N31" i="2" s="1"/>
  <c r="S31" i="2" s="1"/>
  <c r="D32" i="2" a="1"/>
  <c r="D32" i="2" s="1"/>
  <c r="N32" i="2" s="1"/>
  <c r="S32" i="2" s="1"/>
  <c r="D33" i="2" a="1"/>
  <c r="D33" i="2" s="1"/>
  <c r="N33" i="2" s="1"/>
  <c r="S33" i="2" s="1"/>
  <c r="D34" i="2" a="1"/>
  <c r="D34" i="2" s="1"/>
  <c r="N34" i="2" s="1"/>
  <c r="S34" i="2" s="1"/>
  <c r="D35" i="2" a="1"/>
  <c r="D35" i="2" s="1"/>
  <c r="N35" i="2" s="1"/>
  <c r="S35" i="2" s="1"/>
  <c r="D36" i="2" a="1"/>
  <c r="D36" i="2" s="1"/>
  <c r="N36" i="2" s="1"/>
  <c r="S36" i="2" s="1"/>
  <c r="D37" i="2" a="1"/>
  <c r="D37" i="2" s="1"/>
  <c r="N37" i="2" s="1"/>
  <c r="S37" i="2" s="1"/>
  <c r="D38" i="2" a="1"/>
  <c r="D38" i="2" s="1"/>
  <c r="N38" i="2" s="1"/>
  <c r="S38" i="2" s="1"/>
  <c r="D39" i="2" a="1"/>
  <c r="D39" i="2" s="1"/>
  <c r="N39" i="2" s="1"/>
  <c r="S39" i="2" s="1"/>
  <c r="D40" i="2" a="1"/>
  <c r="D40" i="2" s="1"/>
  <c r="N40" i="2" s="1"/>
  <c r="S40" i="2" s="1"/>
  <c r="D41" i="2" a="1"/>
  <c r="D41" i="2" s="1"/>
  <c r="N41" i="2" s="1"/>
  <c r="S41" i="2" s="1"/>
  <c r="D42" i="2" a="1"/>
  <c r="D42" i="2" s="1"/>
  <c r="N42" i="2" s="1"/>
  <c r="S42" i="2" s="1"/>
  <c r="D43" i="2" a="1"/>
  <c r="D43" i="2" s="1"/>
  <c r="N43" i="2" s="1"/>
  <c r="S43" i="2" s="1"/>
  <c r="D44" i="2" a="1"/>
  <c r="D44" i="2" s="1"/>
  <c r="N44" i="2" s="1"/>
  <c r="S44" i="2" s="1"/>
  <c r="D45" i="2" a="1"/>
  <c r="D45" i="2" s="1"/>
  <c r="N45" i="2" s="1"/>
  <c r="S45" i="2" s="1"/>
  <c r="D46" i="2" a="1"/>
  <c r="D46" i="2" s="1"/>
  <c r="N46" i="2" s="1"/>
  <c r="S46" i="2" s="1"/>
  <c r="D47" i="2" a="1"/>
  <c r="D47" i="2" s="1"/>
  <c r="N47" i="2" s="1"/>
  <c r="S47" i="2" s="1"/>
  <c r="D48" i="2" a="1"/>
  <c r="D48" i="2" s="1"/>
  <c r="N48" i="2" s="1"/>
  <c r="S48" i="2" s="1"/>
  <c r="D49" i="2" a="1"/>
  <c r="D49" i="2" s="1"/>
  <c r="N49" i="2" s="1"/>
  <c r="S49" i="2" s="1"/>
  <c r="D50" i="2" a="1"/>
  <c r="D50" i="2" s="1"/>
  <c r="N50" i="2" s="1"/>
  <c r="S50" i="2" s="1"/>
  <c r="D51" i="2" a="1"/>
  <c r="D51" i="2" s="1"/>
  <c r="N51" i="2" s="1"/>
  <c r="S51" i="2" s="1"/>
  <c r="D52" i="2" a="1"/>
  <c r="D52" i="2" s="1"/>
  <c r="N52" i="2" s="1"/>
  <c r="S52" i="2" s="1"/>
  <c r="D53" i="2" a="1"/>
  <c r="D53" i="2" s="1"/>
  <c r="N53" i="2" s="1"/>
  <c r="S53" i="2" s="1"/>
  <c r="D54" i="2" a="1"/>
  <c r="D54" i="2" s="1"/>
  <c r="N54" i="2" s="1"/>
  <c r="S54" i="2" s="1"/>
  <c r="D55" i="2" a="1"/>
  <c r="D55" i="2" s="1"/>
  <c r="N55" i="2" s="1"/>
  <c r="S55" i="2" s="1"/>
  <c r="D56" i="2" a="1"/>
  <c r="D56" i="2" s="1"/>
  <c r="N56" i="2" s="1"/>
  <c r="S56" i="2" s="1"/>
  <c r="D57" i="2" a="1"/>
  <c r="D57" i="2" s="1"/>
  <c r="N57" i="2" s="1"/>
  <c r="S57" i="2" s="1"/>
  <c r="D58" i="2" a="1"/>
  <c r="D58" i="2" s="1"/>
  <c r="N58" i="2" s="1"/>
  <c r="S58" i="2" s="1"/>
  <c r="D59" i="2" a="1"/>
  <c r="D59" i="2" s="1"/>
  <c r="N59" i="2" s="1"/>
  <c r="S59" i="2" s="1"/>
  <c r="D60" i="2" a="1"/>
  <c r="D60" i="2" s="1"/>
  <c r="N60" i="2" s="1"/>
  <c r="S60" i="2" s="1"/>
  <c r="D2" i="2" a="1"/>
  <c r="D2" i="2" s="1"/>
  <c r="N2" i="2" s="1"/>
  <c r="S2" i="2" s="1"/>
  <c r="A3" i="1"/>
  <c r="A4" i="1" s="1"/>
  <c r="A5" i="1" s="1"/>
  <c r="A6" i="1" s="1"/>
  <c r="A7" i="1" s="1"/>
  <c r="A8" i="1" s="1"/>
  <c r="A9" i="1" s="1"/>
  <c r="A10" i="1" s="1"/>
  <c r="A11" i="1" s="1"/>
  <c r="J11" i="1" s="1"/>
  <c r="AH13" i="2" l="1" a="1"/>
  <c r="AH13" i="2" s="1"/>
  <c r="AK13" i="2" s="1"/>
  <c r="AH2" i="2" a="1"/>
  <c r="AH2" i="2" s="1"/>
  <c r="V61" i="3"/>
  <c r="V59" i="3"/>
  <c r="V57" i="3"/>
  <c r="V55" i="3"/>
  <c r="V53" i="3"/>
  <c r="V49" i="3"/>
  <c r="V47" i="3"/>
  <c r="V45" i="3"/>
  <c r="V43" i="3"/>
  <c r="V41" i="3"/>
  <c r="V37" i="3"/>
  <c r="V35" i="3"/>
  <c r="V33" i="3"/>
  <c r="V31" i="3"/>
  <c r="V29" i="3"/>
  <c r="V25" i="3"/>
  <c r="V23" i="3"/>
  <c r="V21" i="3"/>
  <c r="V19" i="3"/>
  <c r="V17" i="3"/>
  <c r="V13" i="3"/>
  <c r="V11" i="3"/>
  <c r="V9" i="3"/>
  <c r="V7" i="3"/>
  <c r="V5" i="3"/>
  <c r="V3" i="3"/>
  <c r="V2" i="3"/>
  <c r="V60" i="3"/>
  <c r="V58" i="3"/>
  <c r="V56" i="3"/>
  <c r="V54" i="3"/>
  <c r="V52" i="3"/>
  <c r="V50" i="3"/>
  <c r="V48" i="3"/>
  <c r="V46" i="3"/>
  <c r="V44" i="3"/>
  <c r="V42" i="3"/>
  <c r="V40" i="3"/>
  <c r="V38" i="3"/>
  <c r="V36" i="3"/>
  <c r="V34" i="3"/>
  <c r="V32" i="3"/>
  <c r="V30" i="3"/>
  <c r="V28" i="3"/>
  <c r="V26" i="3"/>
  <c r="V24" i="3"/>
  <c r="V22" i="3"/>
  <c r="V20" i="3"/>
  <c r="V18" i="3"/>
  <c r="V16" i="3"/>
  <c r="V14" i="3"/>
  <c r="V12" i="3"/>
  <c r="V10" i="3"/>
  <c r="V8" i="3"/>
  <c r="V6" i="3"/>
  <c r="V4" i="3"/>
  <c r="V51" i="3"/>
  <c r="V39" i="3"/>
  <c r="V27" i="3"/>
  <c r="V15" i="3"/>
  <c r="AH51" i="2" a="1"/>
  <c r="AH51" i="2" s="1"/>
  <c r="AK51" i="2" s="1"/>
  <c r="AH10" i="2" a="1"/>
  <c r="AH10" i="2" s="1"/>
  <c r="AK10" i="2" s="1"/>
  <c r="AH43" i="2" a="1"/>
  <c r="AH43" i="2" s="1"/>
  <c r="AK43" i="2" s="1"/>
  <c r="AH37" i="2" a="1"/>
  <c r="AH37" i="2" s="1"/>
  <c r="AK37" i="2" s="1"/>
  <c r="AH47" i="2" a="1"/>
  <c r="AH47" i="2" s="1"/>
  <c r="AK47" i="2" s="1"/>
  <c r="AH58" i="2" a="1"/>
  <c r="AH58" i="2" s="1"/>
  <c r="AK58" i="2" s="1"/>
  <c r="AH32" i="2" a="1"/>
  <c r="AH32" i="2" s="1"/>
  <c r="AK32" i="2" s="1"/>
  <c r="AH39" i="2" a="1"/>
  <c r="AH39" i="2" s="1"/>
  <c r="AK39" i="2" s="1"/>
  <c r="AH60" i="2" a="1"/>
  <c r="AH60" i="2" s="1"/>
  <c r="AK60" i="2" s="1"/>
  <c r="AH41" i="2" a="1"/>
  <c r="AH41" i="2" s="1"/>
  <c r="AK41" i="2" s="1"/>
  <c r="AH7" i="2" a="1"/>
  <c r="AH7" i="2" s="1"/>
  <c r="AK7" i="2" s="1"/>
  <c r="AH59" i="2" a="1"/>
  <c r="AH59" i="2" s="1"/>
  <c r="AK59" i="2" s="1"/>
  <c r="AH53" i="2" a="1"/>
  <c r="AH53" i="2" s="1"/>
  <c r="AK53" i="2" s="1"/>
  <c r="AH9" i="2" a="1"/>
  <c r="AH9" i="2" s="1"/>
  <c r="AK9" i="2" s="1"/>
  <c r="AH57" i="2" a="1"/>
  <c r="AH57" i="2" s="1"/>
  <c r="AK57" i="2" s="1"/>
  <c r="AH26" i="2" a="1"/>
  <c r="AH26" i="2" s="1"/>
  <c r="AK26" i="2" s="1"/>
  <c r="AH5" i="2" a="1"/>
  <c r="AH5" i="2" s="1"/>
  <c r="AK5" i="2" s="1"/>
  <c r="AH33" i="2" a="1"/>
  <c r="AH33" i="2" s="1"/>
  <c r="AK33" i="2" s="1"/>
  <c r="AH8" i="2" a="1"/>
  <c r="AH8" i="2" s="1"/>
  <c r="AK8" i="2" s="1"/>
  <c r="AH18" i="2" a="1"/>
  <c r="AH18" i="2" s="1"/>
  <c r="AK18" i="2" s="1"/>
  <c r="AH56" i="2" a="1"/>
  <c r="AH56" i="2" s="1"/>
  <c r="AK56" i="2" s="1"/>
  <c r="AH49" i="2" a="1"/>
  <c r="AH49" i="2" s="1"/>
  <c r="AK49" i="2" s="1"/>
  <c r="AH46" i="2" a="1"/>
  <c r="AH46" i="2" s="1"/>
  <c r="AK46" i="2" s="1"/>
  <c r="AH36" i="2" a="1"/>
  <c r="AH36" i="2" s="1"/>
  <c r="AK36" i="2" s="1"/>
  <c r="AH21" i="2" a="1"/>
  <c r="AH21" i="2" s="1"/>
  <c r="AK21" i="2" s="1"/>
  <c r="AH48" i="2" a="1"/>
  <c r="AH48" i="2" s="1"/>
  <c r="AK48" i="2" s="1"/>
  <c r="AH38" i="2" a="1"/>
  <c r="AH38" i="2" s="1"/>
  <c r="AK38" i="2" s="1"/>
  <c r="AH3" i="2" a="1"/>
  <c r="AH3" i="2" s="1"/>
  <c r="AK3" i="2" s="1"/>
  <c r="J7" i="1"/>
  <c r="AH29" i="2" a="1"/>
  <c r="AH29" i="2" s="1"/>
  <c r="AK29" i="2" s="1"/>
  <c r="AH40" i="2" a="1"/>
  <c r="AH40" i="2" s="1"/>
  <c r="AK40" i="2" s="1"/>
  <c r="AH23" i="2" a="1"/>
  <c r="AH23" i="2" s="1"/>
  <c r="AK23" i="2" s="1"/>
  <c r="AH20" i="2" a="1"/>
  <c r="AH20" i="2" s="1"/>
  <c r="AK20" i="2" s="1"/>
  <c r="AH17" i="2" a="1"/>
  <c r="AH17" i="2" s="1"/>
  <c r="AK17" i="2" s="1"/>
  <c r="AH14" i="2" a="1"/>
  <c r="AH14" i="2" s="1"/>
  <c r="AK14" i="2" s="1"/>
  <c r="AH11" i="2" a="1"/>
  <c r="AH11" i="2" s="1"/>
  <c r="AK11" i="2" s="1"/>
  <c r="J5" i="1"/>
  <c r="AH54" i="2" a="1"/>
  <c r="AH54" i="2" s="1"/>
  <c r="AK54" i="2" s="1"/>
  <c r="J10" i="1"/>
  <c r="J3" i="1"/>
  <c r="AH45" i="2" a="1"/>
  <c r="AH45" i="2" s="1"/>
  <c r="AK45" i="2" s="1"/>
  <c r="AH42" i="2" a="1"/>
  <c r="AH42" i="2" s="1"/>
  <c r="AK42" i="2" s="1"/>
  <c r="AH34" i="2" a="1"/>
  <c r="AH34" i="2" s="1"/>
  <c r="AK34" i="2" s="1"/>
  <c r="AH31" i="2" a="1"/>
  <c r="AH31" i="2" s="1"/>
  <c r="AK31" i="2" s="1"/>
  <c r="J8" i="1"/>
  <c r="AH28" i="2" a="1"/>
  <c r="AH28" i="2" s="1"/>
  <c r="AK28" i="2" s="1"/>
  <c r="AH25" i="2" a="1"/>
  <c r="AH25" i="2" s="1"/>
  <c r="AK25" i="2" s="1"/>
  <c r="AH22" i="2" a="1"/>
  <c r="AH22" i="2" s="1"/>
  <c r="AK22" i="2" s="1"/>
  <c r="AH19" i="2" a="1"/>
  <c r="AH19" i="2" s="1"/>
  <c r="AK19" i="2" s="1"/>
  <c r="AH16" i="2" a="1"/>
  <c r="AH16" i="2" s="1"/>
  <c r="AK16" i="2" s="1"/>
  <c r="AH4" i="2" a="1"/>
  <c r="AH4" i="2" s="1"/>
  <c r="AK4" i="2" s="1"/>
  <c r="J6" i="1"/>
  <c r="AH50" i="2" a="1"/>
  <c r="AH50" i="2" s="1"/>
  <c r="AK50" i="2" s="1"/>
  <c r="AH44" i="2" a="1"/>
  <c r="AH44" i="2" s="1"/>
  <c r="AK44" i="2" s="1"/>
  <c r="AH30" i="2" a="1"/>
  <c r="AH30" i="2" s="1"/>
  <c r="AK30" i="2" s="1"/>
  <c r="J4" i="1"/>
  <c r="AH27" i="2" a="1"/>
  <c r="AH27" i="2" s="1"/>
  <c r="AK27" i="2" s="1"/>
  <c r="AH24" i="2" a="1"/>
  <c r="AH24" i="2" s="1"/>
  <c r="AK24" i="2" s="1"/>
  <c r="AH15" i="2" a="1"/>
  <c r="AH15" i="2" s="1"/>
  <c r="AK15" i="2" s="1"/>
  <c r="AH6" i="2" a="1"/>
  <c r="AH6" i="2" s="1"/>
  <c r="AK6" i="2" s="1"/>
  <c r="J9" i="1"/>
  <c r="AH55" i="2" a="1"/>
  <c r="AH55" i="2" s="1"/>
  <c r="AK55" i="2" s="1"/>
  <c r="AH52" i="2" a="1"/>
  <c r="AH52" i="2" s="1"/>
  <c r="AK52" i="2" s="1"/>
  <c r="AH35" i="2" a="1"/>
  <c r="AH35" i="2" s="1"/>
  <c r="AK35" i="2" s="1"/>
  <c r="AK12" i="2"/>
  <c r="AK2" i="2"/>
  <c r="Q9" i="1"/>
  <c r="R9" i="1" s="1"/>
  <c r="Q10" i="1"/>
  <c r="R10" i="1" s="1"/>
  <c r="Q8" i="1"/>
  <c r="R8" i="1" s="1"/>
  <c r="Q7" i="1"/>
  <c r="R7" i="1" s="1"/>
  <c r="Q2" i="1"/>
  <c r="R2" i="1" s="1"/>
  <c r="Q5" i="1"/>
  <c r="R5" i="1" s="1"/>
  <c r="Q4" i="1"/>
  <c r="R4" i="1" s="1"/>
  <c r="Q11" i="1"/>
  <c r="R11" i="1" s="1"/>
  <c r="Q3" i="1"/>
  <c r="R3" i="1" s="1"/>
  <c r="X2" i="3" l="1"/>
  <c r="U2" i="2"/>
  <c r="R1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<sst xmlns="http://schemas.openxmlformats.org/spreadsheetml/2006/main" count="1028" uniqueCount="655">
  <si>
    <t>name</t>
  </si>
  <si>
    <t>admin:{userName, password}</t>
  </si>
  <si>
    <t>address</t>
  </si>
  <si>
    <t>cells[{maxDogs,Dogs[]}]</t>
  </si>
  <si>
    <t>כלבייה עירונית חיפה</t>
  </si>
  <si>
    <t>{Haifa, Dz0zkfsY9nEKj5x}</t>
  </si>
  <si>
    <t>אופיר 41, חיפה</t>
  </si>
  <si>
    <t>טבע הכלב</t>
  </si>
  <si>
    <t>{Teva, Q4Pa2E1pbmAETk2}</t>
  </si>
  <si>
    <t>קרית אתא</t>
  </si>
  <si>
    <t>חוות הכלבים בכפר הירוק</t>
  </si>
  <si>
    <t>{HakfarHayarok, 8mbYaAl2W5ovepn}</t>
  </si>
  <si>
    <t>הכפר הירוק</t>
  </si>
  <si>
    <t>דוגסנס</t>
  </si>
  <si>
    <t>{Dogsense, CVIFmyJBl6C3cxR}</t>
  </si>
  <si>
    <t>כנות</t>
  </si>
  <si>
    <t>נתניה והרצליה אוהבות חיות</t>
  </si>
  <si>
    <t>{NatanyaAndHertzeliya, B2WZNuAT93MJPhK}</t>
  </si>
  <si>
    <t>הרכב 12, נתניה</t>
  </si>
  <si>
    <t>החצר של ציף</t>
  </si>
  <si>
    <t>{Chif, yJQvbdT0EUqIRIb}</t>
  </si>
  <si>
    <t>ז' חשוון 24, רמת השרון</t>
  </si>
  <si>
    <t>כלבים בחווה</t>
  </si>
  <si>
    <t>{Hachava, TrJLK0qCxqMqABs}</t>
  </si>
  <si>
    <t>סמטת הדקל, בורגתא</t>
  </si>
  <si>
    <t>דוגלוג'יק</t>
  </si>
  <si>
    <t>{Doglogic, 7mVPYLamvUt4VMx}</t>
  </si>
  <si>
    <t>פלדה 19, ערד</t>
  </si>
  <si>
    <t>הכלבייה העירונית תל אביב</t>
  </si>
  <si>
    <t>{TelAviv, 3ODIydbnNYDP7D2}</t>
  </si>
  <si>
    <t>ש"י עגנון 1, תל אביב יפו</t>
  </si>
  <si>
    <t>גלבוע אוהבת חיות</t>
  </si>
  <si>
    <t>{Gilboa, QmpxShsP0W6tDsH}</t>
  </si>
  <si>
    <t>מגדים</t>
  </si>
  <si>
    <t>gender</t>
  </si>
  <si>
    <t>size</t>
  </si>
  <si>
    <t>shelter</t>
  </si>
  <si>
    <t>m</t>
  </si>
  <si>
    <t>f</t>
  </si>
  <si>
    <t>מולי</t>
  </si>
  <si>
    <t>["בולדוג צרפתי"]</t>
  </si>
  <si>
    <t>["אפור","שחור"]</t>
  </si>
  <si>
    <t>לוקי</t>
  </si>
  <si>
    <t>["כנעני","לברדור","דוברמן"]</t>
  </si>
  <si>
    <t>["כתום","אפור","חום","לבן"]</t>
  </si>
  <si>
    <t>זכר</t>
  </si>
  <si>
    <t>נקבה</t>
  </si>
  <si>
    <t>צבע</t>
  </si>
  <si>
    <t>צ'לסי</t>
  </si>
  <si>
    <t>["בולדוג צרפתי","כנעני"]</t>
  </si>
  <si>
    <t>["כתום"]</t>
  </si>
  <si>
    <t>מקס</t>
  </si>
  <si>
    <t>לונה</t>
  </si>
  <si>
    <t>לבן</t>
  </si>
  <si>
    <t>קטן</t>
  </si>
  <si>
    <t>קטן_בינוני</t>
  </si>
  <si>
    <t>בינוני</t>
  </si>
  <si>
    <t>בינוני_גדול</t>
  </si>
  <si>
    <t>גדול</t>
  </si>
  <si>
    <t>רוסקו</t>
  </si>
  <si>
    <t>["בולדוג","צ'יואהואה"]</t>
  </si>
  <si>
    <t>["זהב","לבן","חום בהיר"]</t>
  </si>
  <si>
    <t>רוקי</t>
  </si>
  <si>
    <t>לולו</t>
  </si>
  <si>
    <t>שחור</t>
  </si>
  <si>
    <t>קטן-בינוני</t>
  </si>
  <si>
    <t>יורקשייר טרייר</t>
  </si>
  <si>
    <t>פודל</t>
  </si>
  <si>
    <t>דוברמן</t>
  </si>
  <si>
    <t>לברדור</t>
  </si>
  <si>
    <t>רועה גרמני</t>
  </si>
  <si>
    <t>רוקו</t>
  </si>
  <si>
    <t>["כנעני","רועה גרמני"]</t>
  </si>
  <si>
    <t>["לבן","חום בהיר"]</t>
  </si>
  <si>
    <t>רובי</t>
  </si>
  <si>
    <t>לוסי</t>
  </si>
  <si>
    <t>חום</t>
  </si>
  <si>
    <t>פינצ'ר</t>
  </si>
  <si>
    <t>בולדוג צרפתי</t>
  </si>
  <si>
    <t>האסקי סיבירי</t>
  </si>
  <si>
    <t>בולדוג</t>
  </si>
  <si>
    <t>רועה קווקאזי</t>
  </si>
  <si>
    <t>["קוקר ספנייל","בוקסר"]</t>
  </si>
  <si>
    <t>["זהב","לבן"]</t>
  </si>
  <si>
    <t>לורה</t>
  </si>
  <si>
    <t>אדום</t>
  </si>
  <si>
    <t>בינוני-גדול</t>
  </si>
  <si>
    <t>טרייר</t>
  </si>
  <si>
    <t>-</t>
  </si>
  <si>
    <t>קוקר ספנייל</t>
  </si>
  <si>
    <t>כנעני</t>
  </si>
  <si>
    <t>רוטווילר</t>
  </si>
  <si>
    <t>["פינצ'ר","בולדוג","יורקשייר טרייר"]</t>
  </si>
  <si>
    <t>["חום בהיר","חום","אפור","כתום"]</t>
  </si>
  <si>
    <t>ברונו</t>
  </si>
  <si>
    <t>דייזי</t>
  </si>
  <si>
    <t>כתום</t>
  </si>
  <si>
    <t>צ'יואהואה</t>
  </si>
  <si>
    <t>בוקסר</t>
  </si>
  <si>
    <t>רועה בלגי</t>
  </si>
  <si>
    <t>["כנעני"]</t>
  </si>
  <si>
    <t>["אפור","כתום","חום"]</t>
  </si>
  <si>
    <t>סופי</t>
  </si>
  <si>
    <t>זהב</t>
  </si>
  <si>
    <t>שיצו</t>
  </si>
  <si>
    <t>["קוקר ספנייל","דוברמן","שיצו"]</t>
  </si>
  <si>
    <t>["אפור","חום","לבן"]</t>
  </si>
  <si>
    <t>בלו</t>
  </si>
  <si>
    <t>ליילי</t>
  </si>
  <si>
    <t>בז</t>
  </si>
  <si>
    <t>["לברדור","רוטווילר","רועה בלגי"]</t>
  </si>
  <si>
    <t>["שחור","אפור","חום בהיר","כתום"]</t>
  </si>
  <si>
    <t>בנגו</t>
  </si>
  <si>
    <t>בלייז</t>
  </si>
  <si>
    <t>אפור</t>
  </si>
  <si>
    <t>["רועה קווקאזי","צ'יואהואה","כנעני"]</t>
  </si>
  <si>
    <t>["אפור","כתום"]</t>
  </si>
  <si>
    <t>סאמי</t>
  </si>
  <si>
    <t>מילי</t>
  </si>
  <si>
    <t>חום בהיר</t>
  </si>
  <si>
    <t>["יורקשייר טרייר","לברדור","דוברמן"]</t>
  </si>
  <si>
    <t>["זהב"]</t>
  </si>
  <si>
    <t>צ'ארלי</t>
  </si>
  <si>
    <t>רוזי</t>
  </si>
  <si>
    <t>בובי</t>
  </si>
  <si>
    <t>["אפור","כתום","אפור","לבן"]</t>
  </si>
  <si>
    <t>דורה</t>
  </si>
  <si>
    <t>["רוטווילר","רועה גרמני"]</t>
  </si>
  <si>
    <t>["אדום","כתום","חום"]</t>
  </si>
  <si>
    <t>בלה</t>
  </si>
  <si>
    <t>["בולדוג צרפתי","פודל"]</t>
  </si>
  <si>
    <t>["חום","שחור","אפור"]</t>
  </si>
  <si>
    <t>דיוויד</t>
  </si>
  <si>
    <t>["בוקסר"]</t>
  </si>
  <si>
    <t>["אפור","חום בהיר","חום"]</t>
  </si>
  <si>
    <t>קוקו</t>
  </si>
  <si>
    <t>["בולדוג צרפתי","צ'יואהואה","פינצ'ר"]</t>
  </si>
  <si>
    <t>["זהב","חום בהיר"]</t>
  </si>
  <si>
    <t>רוסטי</t>
  </si>
  <si>
    <t>["צ'יואהואה","רועה גרמני","לברדור"]</t>
  </si>
  <si>
    <t>["חום בהיר","זהב"]</t>
  </si>
  <si>
    <t>מייזי</t>
  </si>
  <si>
    <t>["טרייר"]</t>
  </si>
  <si>
    <t>["חום"]</t>
  </si>
  <si>
    <t>["שיצו"]</t>
  </si>
  <si>
    <t>סנופי</t>
  </si>
  <si>
    <t>["יורקשייר טרייר","פודל"]</t>
  </si>
  <si>
    <t>["בז","זהב","אפור"]</t>
  </si>
  <si>
    <t>בוסקו</t>
  </si>
  <si>
    <t>מילה</t>
  </si>
  <si>
    <t>["לברדור","רועה גרמני"]</t>
  </si>
  <si>
    <t>["אפור","אפור","לבן"]</t>
  </si>
  <si>
    <t>לייה</t>
  </si>
  <si>
    <t>["רועה גרמני","בולדוג"]</t>
  </si>
  <si>
    <t>["כתום","שחור"]</t>
  </si>
  <si>
    <t>["פודל"]</t>
  </si>
  <si>
    <t>["חום בהיר","זהב","אפור","חום"]</t>
  </si>
  <si>
    <t>["קוקר ספנייל","בולדוג צרפתי","לברדור"]</t>
  </si>
  <si>
    <t>["זהב","חום בהיר","לבן"]</t>
  </si>
  <si>
    <t>["רוטווילר","יורקשייר טרייר"]</t>
  </si>
  <si>
    <t>["אפור","לבן","אפור"]</t>
  </si>
  <si>
    <t>["לברדור"]</t>
  </si>
  <si>
    <t>["שחור"]</t>
  </si>
  <si>
    <t>["כתום","זהב","בז"]</t>
  </si>
  <si>
    <t>["רועה גרמני"]</t>
  </si>
  <si>
    <t>["בולדוג","רוטווילר"]</t>
  </si>
  <si>
    <t>["חום","אפור"]</t>
  </si>
  <si>
    <t>["דוברמן","קוקר ספנייל","שיצו"]</t>
  </si>
  <si>
    <t>["אפור","חום בהיר","זהב"]</t>
  </si>
  <si>
    <t>["רועה גרמני","רוטווילר"]</t>
  </si>
  <si>
    <t>["זהב","כתום","חום"]</t>
  </si>
  <si>
    <t>["דוברמן","בולדוג","רועה קווקאזי"]</t>
  </si>
  <si>
    <t>["צ'יואהואה","רועה בלגי","רועה גרמני"]</t>
  </si>
  <si>
    <t>["זהב","אפור","שחור"]</t>
  </si>
  <si>
    <t>["חום בהיר","אפור","לבן"]</t>
  </si>
  <si>
    <t>["קוקר ספנייל","שיצו","כנעני"]</t>
  </si>
  <si>
    <t>["יורקשייר טרייר"]</t>
  </si>
  <si>
    <t>["שחור","חום בהיר"]</t>
  </si>
  <si>
    <t>["בולדוג"]</t>
  </si>
  <si>
    <t>["אדום","חום"]</t>
  </si>
  <si>
    <t>["שיצו","פינצ'ר"]</t>
  </si>
  <si>
    <t>["זהב","חום"]</t>
  </si>
  <si>
    <t>["פודל","רועה גרמני","פינצ'ר"]</t>
  </si>
  <si>
    <t>["צ'יואהואה","רוטווילר"]</t>
  </si>
  <si>
    <t>["אפור","חום בהיר"]</t>
  </si>
  <si>
    <t>["כנעני","קוקר ספנייל","בולדוג צרפתי"]</t>
  </si>
  <si>
    <t>["שחור","כתום","חום בהיר","בז"]</t>
  </si>
  <si>
    <t>["זהב","בז","חום בהיר"]</t>
  </si>
  <si>
    <t>["בז","כתום"]</t>
  </si>
  <si>
    <t>["לברדור","רועה קווקאזי","שיצו"]</t>
  </si>
  <si>
    <t>["חום בהיר"]</t>
  </si>
  <si>
    <t>["צ'יואהואה","בוקסר"]</t>
  </si>
  <si>
    <t>["שחור","אפור","לבן"]</t>
  </si>
  <si>
    <t>["דוברמן","קוקר ספנייל","רועה בלגי"]</t>
  </si>
  <si>
    <t>["אפור","חום","חום בהיר","בז"]</t>
  </si>
  <si>
    <t>["לבן","אפור","זהב"]</t>
  </si>
  <si>
    <t>["דוברמן","האסקי סיבירי"]</t>
  </si>
  <si>
    <t>["אדום","זהב","חום"]</t>
  </si>
  <si>
    <t>["לברדור","יורקשייר טרייר"]</t>
  </si>
  <si>
    <t>["צ'יואהואה","יורקשייר טרייר","קוקר ספנייל"]</t>
  </si>
  <si>
    <t>["חום בהיר","בז"]</t>
  </si>
  <si>
    <t>["יורקשייר טרייר","בולדוג"]</t>
  </si>
  <si>
    <t>["פינצ'ר","כנעני"]</t>
  </si>
  <si>
    <t>["דוברמן","פודל","רועה בלגי"]</t>
  </si>
  <si>
    <t>["כנעני","רועה גרמני","רועה בלגי"]</t>
  </si>
  <si>
    <t>["כתום","זהב","חום"]</t>
  </si>
  <si>
    <t>["שיצו","בולדוג","בוקסר"]</t>
  </si>
  <si>
    <t>["בז","לבן","חום בהיר","שחור"]</t>
  </si>
  <si>
    <t>email</t>
  </si>
  <si>
    <t>password</t>
  </si>
  <si>
    <t>dogs[]</t>
  </si>
  <si>
    <t>בנות</t>
  </si>
  <si>
    <t>בנים</t>
  </si>
  <si>
    <t>משפחה</t>
  </si>
  <si>
    <t>0501234567</t>
  </si>
  <si>
    <t>אביב</t>
  </si>
  <si>
    <t>פלג</t>
  </si>
  <si>
    <t>aviv.peleg@example.com</t>
  </si>
  <si>
    <t>AvivPeleg</t>
  </si>
  <si>
    <t>P@ssw0rd123!</t>
  </si>
  <si>
    <t>שירה</t>
  </si>
  <si>
    <t>יוסי</t>
  </si>
  <si>
    <t>כהן</t>
  </si>
  <si>
    <t>0502345678</t>
  </si>
  <si>
    <t>איתי</t>
  </si>
  <si>
    <t>בר</t>
  </si>
  <si>
    <t>itay.bar@example.com</t>
  </si>
  <si>
    <t>ItayBar</t>
  </si>
  <si>
    <t>Secur1ty!</t>
  </si>
  <si>
    <t>רויטל</t>
  </si>
  <si>
    <t>עמית</t>
  </si>
  <si>
    <t>לוי</t>
  </si>
  <si>
    <t>P@ssw0rd123!
Secur1ty!
3x@mpl3Pass
MyP@ssw0rd
StrongP@55
Pa$$w0rd!
1234Secure!
T3st!ng123
P@ssw0rd!
2B0rN0t2B!
Ch@ng3Me!
W0rld!123
S@fePassw0rd
P@55w0rd
3x@mpl3P@ss
MyS3cur1ty
Str0ngP@ss
P@ssw0rd123
123Secur1ty!
T3stP@ss!
Passw0rd!
Secure123!
123T3st!
MyP@55w0rd
Str0ng!P@ss
P@ss!123
W0rld123!
S@feP@ssw0rd
P@ss123w0rd
3x@mpl3P@55
MyS3cure!
P@ssw0rd!123
Secur3P@ss!
T3st123!
Pass!w0rd
123Secure
P@55w0rd!
Str0ngPassw0rd
Secure!123
T3stP@55!
P@ssw0rd!1
1234P@ssw0rd
Str0ng!Passw0rd
P@ss!w0rd123
123Secur3!
T3st!P@ss
Secure123
MyP@ss!123
Str0ng!P@55
P@ssw0rd123!
S@fe123!
3x@mpl3P@55!
MySecur3!
Str0ngP@ss!
P@ss!123w0rd
1234T3st!
MyP@55w0rd
S@feP@55w0rd
Str0ng123!
P@ssw0rd!123</t>
  </si>
  <si>
    <t>0523456789</t>
  </si>
  <si>
    <t>עומר</t>
  </si>
  <si>
    <t>רוזנבלום</t>
  </si>
  <si>
    <t>omer.rozenblum@example.com</t>
  </si>
  <si>
    <t>OmerRozenblum</t>
  </si>
  <si>
    <t>3x@mpl3Pass</t>
  </si>
  <si>
    <t>נטע</t>
  </si>
  <si>
    <t>רועי</t>
  </si>
  <si>
    <t>ברק</t>
  </si>
  <si>
    <t>0524567890</t>
  </si>
  <si>
    <t>אילה</t>
  </si>
  <si>
    <t>קורן</t>
  </si>
  <si>
    <t>ila.koren@example.com</t>
  </si>
  <si>
    <t>IlaKoren</t>
  </si>
  <si>
    <t>MyP@ssw0rd</t>
  </si>
  <si>
    <t>אורית</t>
  </si>
  <si>
    <t>איתן</t>
  </si>
  <si>
    <t>גולן</t>
  </si>
  <si>
    <t>0535678901</t>
  </si>
  <si>
    <t>גל</t>
  </si>
  <si>
    <t>shira.gal@example.com</t>
  </si>
  <si>
    <t>ShiraGal</t>
  </si>
  <si>
    <t>StrongP@55</t>
  </si>
  <si>
    <t>נועה</t>
  </si>
  <si>
    <t>דורון</t>
  </si>
  <si>
    <t>שמעון</t>
  </si>
  <si>
    <t>0536789012</t>
  </si>
  <si>
    <t>רוזנפלד</t>
  </si>
  <si>
    <t>noa.rozenfeld@example.com</t>
  </si>
  <si>
    <t>NoaRozenfeld</t>
  </si>
  <si>
    <t>Pa$$w0rd!</t>
  </si>
  <si>
    <t>תמר</t>
  </si>
  <si>
    <t>אורן</t>
  </si>
  <si>
    <t>דהן</t>
  </si>
  <si>
    <t>0547890123</t>
  </si>
  <si>
    <t>אדם</t>
  </si>
  <si>
    <t>פרידמן</t>
  </si>
  <si>
    <t>adam.fridman@example.com</t>
  </si>
  <si>
    <t>AdamFridman</t>
  </si>
  <si>
    <t>1234Secure!</t>
  </si>
  <si>
    <t>מיכל</t>
  </si>
  <si>
    <t>כץ</t>
  </si>
  <si>
    <t>0548901234</t>
  </si>
  <si>
    <t>אביגיל</t>
  </si>
  <si>
    <t>שוורץ</t>
  </si>
  <si>
    <t>avigail.shwartz@example.com</t>
  </si>
  <si>
    <t>AvigailShwartz</t>
  </si>
  <si>
    <t>T3st!ng123</t>
  </si>
  <si>
    <t>ניר</t>
  </si>
  <si>
    <t>0559012345</t>
  </si>
  <si>
    <t>יהונתן</t>
  </si>
  <si>
    <t>רוזנטל</t>
  </si>
  <si>
    <t>yonatan.rozental@example.com</t>
  </si>
  <si>
    <t>YonatanRozental</t>
  </si>
  <si>
    <t>P@ssw0rd!</t>
  </si>
  <si>
    <t>יעל</t>
  </si>
  <si>
    <t>עדן</t>
  </si>
  <si>
    <t>0550123456</t>
  </si>
  <si>
    <t>יעלון</t>
  </si>
  <si>
    <t>yaelon.barak@example.com</t>
  </si>
  <si>
    <t>YaelonBarak</t>
  </si>
  <si>
    <t>2B0rN0t2B!</t>
  </si>
  <si>
    <t>0581234567</t>
  </si>
  <si>
    <t>ענבל</t>
  </si>
  <si>
    <t>inbal.shwartz@example.com</t>
  </si>
  <si>
    <t>InbalShwartz</t>
  </si>
  <si>
    <t>Ch@ng3Me!</t>
  </si>
  <si>
    <t>שירן</t>
  </si>
  <si>
    <t>טל</t>
  </si>
  <si>
    <t>0582345678</t>
  </si>
  <si>
    <t>adam.golan@example.com</t>
  </si>
  <si>
    <t>AdamGolan</t>
  </si>
  <si>
    <t>W0rld!123</t>
  </si>
  <si>
    <t>רחל</t>
  </si>
  <si>
    <t>עידו</t>
  </si>
  <si>
    <t>גרוס</t>
  </si>
  <si>
    <t>0503456789</t>
  </si>
  <si>
    <t>אלה</t>
  </si>
  <si>
    <t>ella.fridman@example.com</t>
  </si>
  <si>
    <t>EllaFridman</t>
  </si>
  <si>
    <t>S@fePassw0rd</t>
  </si>
  <si>
    <t>שטרן</t>
  </si>
  <si>
    <t>0504567890</t>
  </si>
  <si>
    <t>שחרי</t>
  </si>
  <si>
    <t>orit.shahar@example.com</t>
  </si>
  <si>
    <t>OritShahar</t>
  </si>
  <si>
    <t>P@55w0rd</t>
  </si>
  <si>
    <t>נעמה</t>
  </si>
  <si>
    <t>גיא</t>
  </si>
  <si>
    <t>0525678901</t>
  </si>
  <si>
    <t>עמיר</t>
  </si>
  <si>
    <t>amir.gal@example.com</t>
  </si>
  <si>
    <t>AmirGal</t>
  </si>
  <si>
    <t>3x@mpl3P@ss</t>
  </si>
  <si>
    <t>מיה</t>
  </si>
  <si>
    <t>רוני</t>
  </si>
  <si>
    <t>זילברשטיין</t>
  </si>
  <si>
    <t>0526789012</t>
  </si>
  <si>
    <t>yael.levi@example.com</t>
  </si>
  <si>
    <t>YaelLevi</t>
  </si>
  <si>
    <t>MyS3cur1ty</t>
  </si>
  <si>
    <t>יניב</t>
  </si>
  <si>
    <t>ריבלין</t>
  </si>
  <si>
    <t>0537890123</t>
  </si>
  <si>
    <t>itay.rozenfeld@example.com</t>
  </si>
  <si>
    <t>ItayRozenfeld</t>
  </si>
  <si>
    <t>Str0ngP@ss</t>
  </si>
  <si>
    <t>דפנה</t>
  </si>
  <si>
    <t>גור</t>
  </si>
  <si>
    <t>0538901234</t>
  </si>
  <si>
    <t>noa.shimon@example.com</t>
  </si>
  <si>
    <t>NoaShimon</t>
  </si>
  <si>
    <t>P@ssw0rd123</t>
  </si>
  <si>
    <t>מאיה</t>
  </si>
  <si>
    <t>0549012345</t>
  </si>
  <si>
    <t>נחשון</t>
  </si>
  <si>
    <t>noa.nachshon@example.com</t>
  </si>
  <si>
    <t>NoaNachshon</t>
  </si>
  <si>
    <t>123Secur1ty!</t>
  </si>
  <si>
    <t>רוזנברג</t>
  </si>
  <si>
    <t>0540123456</t>
  </si>
  <si>
    <t>ארד</t>
  </si>
  <si>
    <t>noa.ard@example.com</t>
  </si>
  <si>
    <t>NoaArd</t>
  </si>
  <si>
    <t>T3stP@ss!</t>
  </si>
  <si>
    <t>אביחי</t>
  </si>
  <si>
    <t>0551234567</t>
  </si>
  <si>
    <t>נועם</t>
  </si>
  <si>
    <t>noam.kohen@example.com</t>
  </si>
  <si>
    <t>NoamKohen</t>
  </si>
  <si>
    <t>Passw0rd!</t>
  </si>
  <si>
    <t>אלון</t>
  </si>
  <si>
    <t>רוזן</t>
  </si>
  <si>
    <t>0552345678</t>
  </si>
  <si>
    <t>עדי</t>
  </si>
  <si>
    <t>adi.shahar@example.com</t>
  </si>
  <si>
    <t>AdiShahar</t>
  </si>
  <si>
    <t>Secure123!</t>
  </si>
  <si>
    <t>אורטל</t>
  </si>
  <si>
    <t>רונן</t>
  </si>
  <si>
    <t>0583456789</t>
  </si>
  <si>
    <t>shiran.fridman@example.com</t>
  </si>
  <si>
    <t>ShiranFridman</t>
  </si>
  <si>
    <t>123T3st!</t>
  </si>
  <si>
    <t>0584567890</t>
  </si>
  <si>
    <t>oran.rozental@example.com</t>
  </si>
  <si>
    <t>OranRozental</t>
  </si>
  <si>
    <t>MyP@55w0rd</t>
  </si>
  <si>
    <t>רינה</t>
  </si>
  <si>
    <t>אליהו</t>
  </si>
  <si>
    <t>0505678901</t>
  </si>
  <si>
    <t>maya.shahar@example.com</t>
  </si>
  <si>
    <t>MayaShahar</t>
  </si>
  <si>
    <t>Str0ng!P@ss</t>
  </si>
  <si>
    <t>גלעד</t>
  </si>
  <si>
    <t>0506789012</t>
  </si>
  <si>
    <t>פריד</t>
  </si>
  <si>
    <t>adi.frid@example.com</t>
  </si>
  <si>
    <t>AdiFrid</t>
  </si>
  <si>
    <t>P@ss!123</t>
  </si>
  <si>
    <t>נדב</t>
  </si>
  <si>
    <t>0527890123</t>
  </si>
  <si>
    <t>tal.gor@example.com</t>
  </si>
  <si>
    <t>TalGor</t>
  </si>
  <si>
    <t>W0rld123!</t>
  </si>
  <si>
    <t>טליה</t>
  </si>
  <si>
    <t>0528901234</t>
  </si>
  <si>
    <t>maya.gal@example.com</t>
  </si>
  <si>
    <t>MayaGal</t>
  </si>
  <si>
    <t>S@feP@ssw0rd</t>
  </si>
  <si>
    <t>0539012345</t>
  </si>
  <si>
    <t>orit.shimon@example.com</t>
  </si>
  <si>
    <t>OritShimon</t>
  </si>
  <si>
    <t>P@ss123w0rd</t>
  </si>
  <si>
    <t>אור</t>
  </si>
  <si>
    <t>0530123456</t>
  </si>
  <si>
    <t>adi.rozen@example.com</t>
  </si>
  <si>
    <t>AdiRozen</t>
  </si>
  <si>
    <t>3x@mpl3P@55</t>
  </si>
  <si>
    <t>ישי</t>
  </si>
  <si>
    <t>צור</t>
  </si>
  <si>
    <t>0541234567</t>
  </si>
  <si>
    <t>doron.frid@example.com</t>
  </si>
  <si>
    <t>DoronFrid</t>
  </si>
  <si>
    <t>MyS3cure!</t>
  </si>
  <si>
    <t>0542345678</t>
  </si>
  <si>
    <t>roni.rozental@example.com</t>
  </si>
  <si>
    <t>RoniRozental</t>
  </si>
  <si>
    <t>P@ssw0rd!123</t>
  </si>
  <si>
    <t>0553456789</t>
  </si>
  <si>
    <t>yossi.golan@example.com</t>
  </si>
  <si>
    <t>YossiGolan</t>
  </si>
  <si>
    <t>Secur3P@ss!</t>
  </si>
  <si>
    <t>0554567890</t>
  </si>
  <si>
    <t>oran.bar@example.com</t>
  </si>
  <si>
    <t>OranBar</t>
  </si>
  <si>
    <t>T3st123!</t>
  </si>
  <si>
    <t>0585678901</t>
  </si>
  <si>
    <t>inbal.fridman@example.com</t>
  </si>
  <si>
    <t>InbalFridman</t>
  </si>
  <si>
    <t>Pass!w0rd</t>
  </si>
  <si>
    <t>0586789012</t>
  </si>
  <si>
    <t>ortal.rozen@example.com</t>
  </si>
  <si>
    <t>OrtalRozen</t>
  </si>
  <si>
    <t>123Secure</t>
  </si>
  <si>
    <t>0507890123</t>
  </si>
  <si>
    <t>P@55w0rd!</t>
  </si>
  <si>
    <t>0508901234</t>
  </si>
  <si>
    <t>michal.rozen@example.com</t>
  </si>
  <si>
    <t>MichalRozen</t>
  </si>
  <si>
    <t>Str0ngPassw0rd</t>
  </si>
  <si>
    <t>0529012345</t>
  </si>
  <si>
    <t>yael.rozen@example.com</t>
  </si>
  <si>
    <t>YaelRozen</t>
  </si>
  <si>
    <t>Secure!123</t>
  </si>
  <si>
    <t>0520123456</t>
  </si>
  <si>
    <t>shira.rozenthal@example.com</t>
  </si>
  <si>
    <t>ShiraRozenthal</t>
  </si>
  <si>
    <t>T3stP@55!</t>
  </si>
  <si>
    <t>0531234567</t>
  </si>
  <si>
    <t>oran.riblin@example.com</t>
  </si>
  <si>
    <t>OranRiblin</t>
  </si>
  <si>
    <t>P@ssw0rd!1</t>
  </si>
  <si>
    <t>0532345678</t>
  </si>
  <si>
    <t>doron.dehan@example.com</t>
  </si>
  <si>
    <t>DoronDehan</t>
  </si>
  <si>
    <t>1234P@ssw0rd</t>
  </si>
  <si>
    <t>0543456789</t>
  </si>
  <si>
    <t>noa.barak@example.com</t>
  </si>
  <si>
    <t>NoaBarak</t>
  </si>
  <si>
    <t>Str0ng!Passw0rd</t>
  </si>
  <si>
    <t>0544567890</t>
  </si>
  <si>
    <t>roni.rozenthal@example.com</t>
  </si>
  <si>
    <t>RoniRozenthal</t>
  </si>
  <si>
    <t>P@ss!w0rd123</t>
  </si>
  <si>
    <t>0555678901</t>
  </si>
  <si>
    <t>ido.schwartz@example.com</t>
  </si>
  <si>
    <t>IdoSchwartz</t>
  </si>
  <si>
    <t>123Secur3!</t>
  </si>
  <si>
    <t>0556789012</t>
  </si>
  <si>
    <t>noa.rozenthal@example.com</t>
  </si>
  <si>
    <t>NoaRozenthal</t>
  </si>
  <si>
    <t>T3st!P@ss</t>
  </si>
  <si>
    <t>0587890123</t>
  </si>
  <si>
    <t>shiran.rozenfeld@example.com</t>
  </si>
  <si>
    <t>ShiranRozenfeld</t>
  </si>
  <si>
    <t>Secure123</t>
  </si>
  <si>
    <t>0588901234</t>
  </si>
  <si>
    <t>eden.gal@example.com</t>
  </si>
  <si>
    <t>EdenGal</t>
  </si>
  <si>
    <t>MyP@ss!123</t>
  </si>
  <si>
    <t>0509012345</t>
  </si>
  <si>
    <t>oran.barak@example.com</t>
  </si>
  <si>
    <t>OranBarak</t>
  </si>
  <si>
    <t>Str0ng!P@55</t>
  </si>
  <si>
    <t>0500123456</t>
  </si>
  <si>
    <t>0521234567</t>
  </si>
  <si>
    <t>or.gross@example.com</t>
  </si>
  <si>
    <t>OrGross</t>
  </si>
  <si>
    <t>S@fe123!</t>
  </si>
  <si>
    <t>0522345678</t>
  </si>
  <si>
    <t>ido.shahar@example.com</t>
  </si>
  <si>
    <t>IdoShahar</t>
  </si>
  <si>
    <t>3x@mpl3P@55!</t>
  </si>
  <si>
    <t>0533456789</t>
  </si>
  <si>
    <t>maya.gor@example.com</t>
  </si>
  <si>
    <t>MayaGor</t>
  </si>
  <si>
    <t>MySecur3!</t>
  </si>
  <si>
    <t>0534567890</t>
  </si>
  <si>
    <t>ruti.shtern@example.com</t>
  </si>
  <si>
    <t>RutiShtern</t>
  </si>
  <si>
    <t>Str0ngP@ss!</t>
  </si>
  <si>
    <t>0545678901</t>
  </si>
  <si>
    <t>avihai.riblin@example.com</t>
  </si>
  <si>
    <t>AvihaiRiblin</t>
  </si>
  <si>
    <t>P@ss!123w0rd</t>
  </si>
  <si>
    <t>0546789012</t>
  </si>
  <si>
    <t>michal.rosenberg@example.com</t>
  </si>
  <si>
    <t>MichalRosenberg</t>
  </si>
  <si>
    <t>1234T3st!</t>
  </si>
  <si>
    <t>0557890123</t>
  </si>
  <si>
    <t>0558901234</t>
  </si>
  <si>
    <t>S@feP@55w0rd</t>
  </si>
  <si>
    <t>0589012345</t>
  </si>
  <si>
    <t>gilad.rosenberg@example.com</t>
  </si>
  <si>
    <t>GiladRosenberg</t>
  </si>
  <si>
    <t>Str0ng123!</t>
  </si>
  <si>
    <t>כלבים בתא</t>
  </si>
  <si>
    <t>age</t>
  </si>
  <si>
    <t>looksfor</t>
  </si>
  <si>
    <t>allBreeds</t>
  </si>
  <si>
    <t/>
  </si>
  <si>
    <t>color</t>
  </si>
  <si>
    <t>breed</t>
  </si>
  <si>
    <t>{
}</t>
  </si>
  <si>
    <t>{
gender:"m"}</t>
  </si>
  <si>
    <t>employees</t>
  </si>
  <si>
    <t>{userName: "Haifa", password: "Dz0zkfsY9nEKj5x"}</t>
  </si>
  <si>
    <t>{userName: "userName", password: "password"}</t>
  </si>
  <si>
    <t>{userName: "Teva", password: "Q4Pa2E1pbmAETk2"}</t>
  </si>
  <si>
    <t>{userName: "HakfarHayarok", password: "8mbYaAl2W5ovepn"}</t>
  </si>
  <si>
    <t>{userName: "Dogsense", password: "CVIFmyJBl6C3cxR"}</t>
  </si>
  <si>
    <t>{userName: "NatanyaAndHertzeliya", password: "B2WZNuAT93MJPhK"}</t>
  </si>
  <si>
    <t>{userName: "Chif", password: "yJQvbdT0EUqIRIb"}</t>
  </si>
  <si>
    <t>{userName: "Hachava", password: "TrJLK0qCxqMqABs"}</t>
  </si>
  <si>
    <t>{userName: "Doglogic", password: "7mVPYLamvUt4VMx"}</t>
  </si>
  <si>
    <t>{userName: "TelAviv", password: "3ODIydbnNYDP7D2"}</t>
  </si>
  <si>
    <t>{userName: "Gilboa", password: "QmpxShsP0W6tDsH"}</t>
  </si>
  <si>
    <t>[{facebookUsername: "Username", facebookPassword: ".network[{facebook"},{instagramUsername: "Username", instagramPassword: "#-instagram}"]</t>
  </si>
  <si>
    <t>_id</t>
  </si>
  <si>
    <t>timeOfReport</t>
  </si>
  <si>
    <t>[{facebookUserName: "Haifa", facebookPassword: ".x;&amp;u+s"},{instagramUserName: "Haifa", instagramPassword: "#-hsng3"}]</t>
  </si>
  <si>
    <t>[{facebookUsername: "Teva", facebookPassword: ".ez4o+z},{Teva,t1z"},{instagramUsername: "Teva", instagramPassword: "#-t1krp=;"}]</t>
  </si>
  <si>
    <t>[{facebookUsername: "Hakfarhayarok", facebookPassword: ".HakfarHayarok"},{instagramUsername: "Hakfarhayarok", instagramPassword: "#-@dpj"}]</t>
  </si>
  <si>
    <t>[{facebookUsername: "Dogsense", facebookPassword: ".Dogsense"},{instagramUsername: "Dogsense", instagramPassword: "#-3^1olgb"}]</t>
  </si>
  <si>
    <t>[{facebookUsername: "Natanyaandhertzeliya", facebookPassword: ".ke"},{instagramUsername: "Natanyaandhertzeliya", instagramPassword: "#-61woop4"}]</t>
  </si>
  <si>
    <t>[{facebookUsername: "Chif", facebookPassword: ".tyywdy7"},{instagramUsername: "Chif", instagramPassword: "#-1niyqsh"}]</t>
  </si>
  <si>
    <t>[{facebookUsername: "Hachava", facebookPassword: ".Hachava"},{instagramUsername: "Hachava", instagramPassword: "#-qtkw41n"}]</t>
  </si>
  <si>
    <t>[{facebookUsername: "Doglogic", facebookPassword: ".Doglogic"},{instagramUsername: "Doglogic", instagramPassword: "#-ag6pbog"}]</t>
  </si>
  <si>
    <t>[{facebookUsername: "Telaviv", facebookPassword: ".TelAviv"},{instagramUsername: "Telaviv", instagramPassword: "#-nrp8ryh"}]</t>
  </si>
  <si>
    <t>[{facebookUsername: "Gilboa", facebookPassword: ".vc72"},{instagramUsername: "Gilboa", instagramPassword: "#-zajafbd"}]</t>
  </si>
  <si>
    <t>chipNumber</t>
  </si>
  <si>
    <t>dateOfBirth</t>
  </si>
  <si>
    <t>entranceDate</t>
  </si>
  <si>
    <t>insertMany</t>
  </si>
  <si>
    <t>insertOne</t>
  </si>
  <si>
    <t>firstName</t>
  </si>
  <si>
    <t>lastName</t>
  </si>
  <si>
    <t xml:space="preserve"> userName</t>
  </si>
  <si>
    <t>looksFor</t>
  </si>
  <si>
    <t>{
size:"קטן"}</t>
  </si>
  <si>
    <t>{
gender:"m",
breed:["יורקשייר טרייר"],
size:"גדול"}</t>
  </si>
  <si>
    <t>{
color:["בז", "חום", "חום בהיר"]}</t>
  </si>
  <si>
    <t>{
gender:"m",
color:["אפור", "אפור", "בז"],
size:"גדול"}</t>
  </si>
  <si>
    <t>{
gender:"m",
size:"בינוני"}</t>
  </si>
  <si>
    <t>{
age:3,
gender:"m"}</t>
  </si>
  <si>
    <t>{
gender:"m",
breed:["פודל", "לברדור"],
color:["חום בהיר", "אפור", "כתום"],
size:"גדול"}</t>
  </si>
  <si>
    <t>{
age:0,
color:["חום"],
size:"בינוני"}</t>
  </si>
  <si>
    <t>{
color:["אפור", "אדום"]}</t>
  </si>
  <si>
    <t>{
gender:"m",
size:"קטן_בינוני"}</t>
  </si>
  <si>
    <t>{
age:0,
breed:["לברדור", "רוטווילר", "שיצו"],
size:"קטן"}</t>
  </si>
  <si>
    <t>{
age:1,
gender:"f",
color:["אדום", "בז", "לבן"],
size:"גדול"}</t>
  </si>
  <si>
    <t>{
age:2,
breed:["רועה גרמני", "טרייר", "בוקסר"],
color:["לבן", "בז"],
size:"בינוני_גדול"}</t>
  </si>
  <si>
    <t>{
gender:"m",
color:["אדום"]}</t>
  </si>
  <si>
    <t>{
age:0}</t>
  </si>
  <si>
    <t>{
age:0,
gender:"m"}</t>
  </si>
  <si>
    <t>{
age:4,
breed:["בוקסר", "בולדוג צרפתי", "שיצו"],
color:["אפור"],
size:"בינוני_גדול"}</t>
  </si>
  <si>
    <t>{
age:0,
gender:"f",
breed:["האסקי סיבירי"]}</t>
  </si>
  <si>
    <t>{
gender:"f",
breed:["רועה קווקאזי", "כנעני", "דוברמן", "רועה גרמני"]}</t>
  </si>
  <si>
    <t>{
color:["אפור", "שחור"],
size:"קטן_בינוני"}</t>
  </si>
  <si>
    <t>{
breed:["רועה בלגי", "טרייר", "רועה גרמני", "שיצו"],
color:["בז", "אפור"],
size:"גדול"}</t>
  </si>
  <si>
    <t>{
breed:["קוקר ספנייל"],
color:["אדום", "לבן"],
size:"בינוני_גדול"}</t>
  </si>
  <si>
    <t>{
age:0,
size:"בינוני_גדול"}</t>
  </si>
  <si>
    <t>{
gender:"f",
color:["אדום", "בז"]}</t>
  </si>
  <si>
    <t>{
color:["לבן", "אפור"]}</t>
  </si>
  <si>
    <t>{
age:2,
color:["חום", "אדום", "בז"]}</t>
  </si>
  <si>
    <t>{
gender:"m",
color:["כתום", "אדום", "חום", "בז"],
size:"בינוני"}</t>
  </si>
  <si>
    <t>{
age:5,
color:["כתום", "חום בהיר"]}</t>
  </si>
  <si>
    <t>{
color:["אפור"],
size:"קטן"}</t>
  </si>
  <si>
    <t>{
age:4,
color:["חום", "שחור", "חום בהיר"],
size:"גדול"}</t>
  </si>
  <si>
    <t>{
age:2,
gender:"m",
breed:["שיצו", "טרייר"],
color:["אפור"]}</t>
  </si>
  <si>
    <t>{
age:0,
breed:["שיצו"],
color:["אפור", "כתום"],
size:"גדול"}</t>
  </si>
  <si>
    <t>{
age:2,
breed:["רועה בלגי", "טרייר"]}</t>
  </si>
  <si>
    <t>{
gender:"m",
breed:["יורקשייר טרייר"],
color:["זהב", "לבן", "שחור", "בז"],
size:"גדול"}</t>
  </si>
  <si>
    <t>{
age:5,
size:"קטן_בינוני"}</t>
  </si>
  <si>
    <t>{
gender:"m",
breed:["שיצו", "יורקשייר טרייר"],
color:["בז", "אדום"],
size:"קטן"}</t>
  </si>
  <si>
    <t>{
age:5,
gender:"m",
breed:["כנעני", "יורקשייר טרייר", "טרייר", "רוטווילר"]}</t>
  </si>
  <si>
    <t>{
age:5,
gender:"f",
breed:["רועה קווקאזי", "רועה גרמני", "לברדור", "פודל"],
size:"קטן_בינוני"}</t>
  </si>
  <si>
    <t>{
gender:"m",
breed:["דוברמן"],
color:["שחור", "חום בהיר", "זהב"]}</t>
  </si>
  <si>
    <t>{
color:["אפור", "לבן"],
size:"בינוני_גדול"}</t>
  </si>
  <si>
    <t>{
breed:["רוטווילר"],
size:"בינוני"}</t>
  </si>
  <si>
    <t>{
age:2,
color:["אפור", "זהב", "לבן"],
size:"קטן_בינוני"}</t>
  </si>
  <si>
    <t>{
age:5,
breed:["רועה קווקאזי", "טרייר", "בולדוג צרפתי"],
size:"קטן_בינוני"}</t>
  </si>
  <si>
    <t>{
age:5,
breed:["רועה גרמני"],
color:["כתום"]}</t>
  </si>
  <si>
    <t>{
breed:["קוקר ספנייל", "האסקי סיבירי"],
size:"בינוני_גדול"}</t>
  </si>
  <si>
    <t>{
age:1,
gender:"m",
breed:["קוקר ספנייל", "האסקי סיבירי", "בולדוג"],
color:["אדום", "שחור"],
size:"קטן"}</t>
  </si>
  <si>
    <t>{_id:"0501234567",
firstName:"אביב",
lastName:"פלג",
gender:"f",
email:"aviv.peleg@example.com",
 userName:"AvivPeleg",
password:"P@ssw0rd123!",
looksFor:{
age:1,
breed:["צ'יואהואה", "האסקי סיבירי", "פודל", "רועה בלגי"],
color:["אדום", "אפור", "כתום", "חום בהיר"]}}</t>
  </si>
  <si>
    <t>[{_id:"0501234567",
firstName:"אביב",
lastName:"פלג",
gender:"f",
email:"aviv.peleg@example.com",
 userName:"AvivPeleg",
password:"P@ssw0rd123!",
looksFor:{
age:1,
breed:["צ'יואהואה", "האסקי סיבירי", "פודל", "רועה בלגי"],
color:["אדום", "אפור", "כתום", "חום בהיר"]}},
{_id:"0502345678",
firstName:"איתי",
lastName:"בר",
gender:"f",
email:"itay.bar@example.com",
 userName:"ItayBar",
password:"Secur1ty!",
looksFor:{
size:"קטן"}},
{_id:"0523456789",
firstName:"עומר",
lastName:"רוזנבלום",
gender:"m",
email:"omer.rozenblum@example.com",
 userName:"OmerRozenblum",
password:"3x@mpl3Pass",
looksFor:{
gender:"m",
breed:["יורקשייר טרייר"],
size:"גדול"}},
{_id:"0524567890",
firstName:"אילה",
lastName:"קורן",
gender:"m",
email:"ila.koren@example.com",
 userName:"IlaKoren",
password:"MyP@ssw0rd",
looksFor:{
color:["בז", "חום", "חום בהיר"]}},
{_id:"0535678901",
firstName:"שירה",
lastName:"גל",
gender:"f",
email:"shira.gal@example.com",
 userName:"ShiraGal",
password:"StrongP@55",
looksFor:{
gender:"m",
color:["אפור", "אפור", "בז"],
size:"גדול"}},
{_id:"0536789012",
firstName:"נועה",
lastName:"רוזנפלד",
gender:"f",
email:"noa.rozenfeld@example.com",
 userName:"NoaRozenfeld",
password:"Pa$$w0rd!",
looksFor:{
gender:"m",
size:"בינוני"}},
{_id:"0547890123",
firstName:"אדם",
lastName:"פרידמן",
gender:"m",
email:"adam.fridman@example.com",
 userName:"AdamFridman",
password:"1234Secure!",
looksFor:{
age:3,
gender:"m"}},
{_id:"0548901234",
firstName:"אביגיל",
lastName:"שוורץ",
gender:"f",
email:"avigail.shwartz@example.com",
 userName:"AvigailShwartz",
password:"T3st!ng123",
looksFor:{
gender:"m",
breed:["פודל", "לברדור"],
color:["חום בהיר", "אפור", "כתום"],
size:"גדול"}},
{_id:"0559012345",
firstName:"יהונתן",
lastName:"רוזנטל",
gender:"f",
email:"yonatan.rozental@example.com",
 userName:"YonatanRozental",
password:"P@ssw0rd!",
looksFor:{
age:0,
color:["חום"],
size:"בינוני"}},
{_id:"0550123456",
firstName:"יעלון",
lastName:"ברק",
gender:"m",
email:"yaelon.barak@example.com",
 userName:"YaelonBarak",
password:"2B0rN0t2B!",
looksFor:{
age:2,
breed:["בוקסר", "צ'יואהואה", "רועה קווקאזי"]}},
{_id:"0581234567",
firstName:"ענבל",
lastName:"שוורץ",
gender:"f",
email:"inbal.shwartz@example.com",
 userName:"InbalShwartz",
password:"Ch@ng3Me!",
looksFor:{
color:["אפור", "אדום"]}},
{_id:"0582345678",
firstName:"אדם",
lastName:"גולן",
gender:"f",
email:"adam.golan@example.com",
 userName:"AdamGolan",
password:"W0rld!123",
looksFor:{
age:4,
gender:"m",
breed:["פינצ'ר", "קוקר ספנייל", "בולדוג צרפתי"],
color:["אדום", "אפור"]}},
{_id:"0503456789",
firstName:"אלה",
lastName:"פרידמן",
gender:"m",
email:"ella.fridman@example.com",
 userName:"EllaFridman",
password:"S@fePassw0rd",
looksFor:{
gender:"m",
size:"קטן_בינוני"}},
{_id:"0504567890",
firstName:"אורית",
lastName:"שחרי",
gender:"f",
email:"orit.shahar@example.com",
 userName:"OritShahar",
password:"P@55w0rd",
looksFor:{
age:0,
breed:["לברדור", "רוטווילר", "שיצו"],
size:"קטן"}},
{_id:"0525678901",
firstName:"עמיר",
lastName:"גל",
gender:"m",
email:"amir.gal@example.com",
 userName:"AmirGal",
password:"3x@mpl3P@ss",
looksFor:{
age:1,
gender:"f",
color:["אדום", "בז", "לבן"],
size:"גדול"}},
{_id:"0526789012",
firstName:"יעל",
lastName:"לוי",
gender:"f",
email:"yael.levi@example.com",
 userName:"YaelLevi",
password:"MyS3cur1ty",
looksFor:{
}},
{_id:"0537890123",
firstName:"איתי",
lastName:"רוזנפלד",
gender:"f",
email:"itay.rozenfeld@example.com",
 userName:"ItayRozenfeld",
password:"Str0ngP@ss",
looksFor:{
gender:"m"}},
{_id:"0538901234",
firstName:"נועה",
lastName:"שמעון",
gender:"f",
email:"noa.shimon@example.com",
 userName:"NoaShimon",
password:"P@ssw0rd123",
looksFor:{
age:2,
breed:["רועה גרמני", "טרייר", "בוקסר"],
color:["לבן", "בז"],
size:"בינוני_גדול"}},
{_id:"0549012345",
firstName:"נועה",
lastName:"נחשון",
gender:"m",
email:"noa.nachshon@example.com",
 userName:"NoaNachshon",
password:"123Secur1ty!",
looksFor:{
gender:"m",
color:["אדום"]}},
{_id:"0540123456",
firstName:"נועה",
lastName:"ארד",
gender:"f",
email:"noa.ard@example.com",
 userName:"NoaArd",
password:"T3stP@ss!",
looksFor:{
age:0}},
{_id:"0551234567",
firstName:"נועם",
lastName:"כהן",
gender:"m",
email:"noam.kohen@example.com",
 userName:"NoamKohen",
password:"Passw0rd!",
looksFor:{
age:0,
gender:"m"}},
{_id:"0552345678",
firstName:"עדי",
lastName:"שחרי",
gender:"f",
email:"adi.shahar@example.com",
 userName:"AdiShahar",
password:"Secure123!",
looksFor:{
gender:"f",
breed:["פינצ'ר", "שיצו", "קוקר ספנייל"],
size:"קטן"}},
{_id:"0583456789",
firstName:"שירן",
lastName:"פרידמן",
gender:"f",
email:"shiran.fridman@example.com",
 userName:"ShiranFridman",
password:"123T3st!",
looksFor:{
age:4,
breed:["בוקסר", "בולדוג צרפתי", "שיצו"],
color:["אפור"],
size:"בינוני_גדול"}},
{_id:"0584567890",
firstName:"אורן",
lastName:"רוזנפלד",
gender:"f",
email:"oran.rozental@example.com",
 userName:"OranRozental",
password:"MyP@55w0rd",
looksFor:{
age:0,
gender:"f",
breed:["האסקי סיבירי"]}},
{_id:"0505678901",
firstName:"מאיה",
lastName:"שחרי",
gender:"f",
email:"maya.shahar@example.com",
 userName:"MayaShahar",
password:"Str0ng!P@ss",
looksFor:{
breed:["רוטווילר", "לברדור", "צ'יואהואה"],
color:["חום בהיר", "אפור", "זהב", "אדום"]}},
{_id:"0506789012",
firstName:"עדי",
lastName:"פריד",
gender:"f",
email:"adi.frid@example.com",
 userName:"AdiFrid",
password:"P@ss!123",
looksFor:{
gender:"f",
breed:["רועה קווקאזי", "כנעני", "דוברמן", "רועה גרמני"]}},
{_id:"0527890123",
firstName:"טל",
lastName:"גור",
gender:"m",
email:"tal.gor@example.com",
 userName:"TalGor",
password:"W0rld123!",
looksFor:{
color:["אפור", "שחור"],
size:"קטן_בינוני"}},
{_id:"0528901234",
firstName:"מאיה",
lastName:"גל",
gender:"m",
email:"maya.gal@example.com",
 userName:"MayaGal",
password:"S@feP@ssw0rd",
looksFor:{
breed:["רועה בלגי", "טרייר", "רועה גרמני", "שיצו"],
color:["בז", "אפור"],
size:"גדול"}},
{_id:"0539012345",
firstName:"אורית",
lastName:"שמעון",
gender:"f",
email:"orit.shimon@example.com",
 userName:"OritShimon",
password:"P@ss123w0rd",
looksFor:{
breed:["קוקר ספנייל"],
color:["אדום", "לבן"],
size:"בינוני_גדול"}},
{_id:"0530123456",
firstName:"עדי",
lastName:"רוזן",
gender:"m",
email:"adi.rozen@example.com",
 userName:"AdiRozen",
password:"3x@mpl3P@55",
looksFor:{
}},
{_id:"0541234567",
firstName:"דורון",
lastName:"פריד",
gender:"f",
email:"doron.frid@example.com",
 userName:"DoronFrid",
password:"MyS3cure!",
looksFor:{
age:0,
size:"בינוני_גדול"}},
{_id:"0542345678",
firstName:"רוני",
lastName:"רוזנטל",
gender:"f",
email:"roni.rozental@example.com",
 userName:"RoniRozental",
password:"P@ssw0rd!123",
looksFor:{
gender:"f",
color:["אדום", "בז"]}},
{_id:"0553456789",
firstName:"יוסי",
lastName:"גולן",
gender:"f",
email:"yossi.golan@example.com",
 userName:"YossiGolan",
password:"Secur3P@ss!",
looksFor:{
color:["לבן", "אפור"]}},
{_id:"0554567890",
firstName:"אורן",
lastName:"בר",
gender:"f",
email:"oran.bar@example.com",
 userName:"OranBar",
password:"T3st123!",
looksFor:{
breed:["בולדוג צרפתי", "פינצ'ר", "לברדור"],
color:["חום בהיר", "לבן", "שחור"]}},
{_id:"0585678901",
firstName:"ענבל",
lastName:"פרידמן",
gender:"f",
email:"inbal.fridman@example.com",
 userName:"InbalFridman",
password:"Pass!w0rd",
looksFor:{
age:2,
color:["חום", "אדום", "בז"]}},
{_id:"0586789012",
firstName:"אורטל",
lastName:"רוזן",
gender:"f",
email:"ortal.rozen@example.com",
 userName:"OrtalRozen",
password:"123Secure",
looksFor:{
gender:"m",
color:["כתום", "אדום", "חום", "בז"],
size:"בינוני"}},
{_id:"0507890123",
firstName:"עדי",
lastName:"שחרי",
gender:"f",
email:"adi.shahar@example.com",
 userName:"AdiShahar",
password:"P@55w0rd!",
looksFor:{
age:5,
color:["כתום", "חום בהיר"]}},
{_id:"0508901234",
firstName:"מיכל",
lastName:"רוזן",
gender:"m",
email:"michal.rozen@example.com",
 userName:"MichalRozen",
password:"Str0ngPassw0rd",
looksFor:{
}},
{_id:"0529012345",
firstName:"יעל",
lastName:"רוזן",
gender:"f",
email:"yael.rozen@example.com",
 userName:"YaelRozen",
password:"Secure!123",
looksFor:{
color:["אפור"],
size:"קטן"}},
{_id:"0520123456",
firstName:"שירה",
lastName:"רוזנטל",
gender:"f",
email:"shira.rozenthal@example.com",
 userName:"ShiraRozenthal",
password:"T3stP@55!",
looksFor:{
age:4,
color:["חום", "שחור", "חום בהיר"],
size:"גדול"}},
{_id:"0531234567",
firstName:"אורן",
lastName:"ריבלין",
gender:"f",
email:"oran.riblin@example.com",
 userName:"OranRiblin",
password:"P@ssw0rd!1",
looksFor:{
age:2,
gender:"m",
breed:["שיצו", "טרייר"],
color:["אפור"]}},
{_id:"0532345678",
firstName:"דורון",
lastName:"דהן",
gender:"f",
email:"doron.dehan@example.com",
 userName:"DoronDehan",
password:"1234P@ssw0rd",
looksFor:{
age:0,
breed:["שיצו"],
color:["אפור", "כתום"],
size:"גדול"}},
{_id:"0543456789",
firstName:"נועה",
lastName:"ברק",
gender:"f",
email:"noa.barak@example.com",
 userName:"NoaBarak",
password:"Str0ng!Passw0rd",
looksFor:{
age:4,
gender:"f",
breed:["פינצ'ר", "קוקר ספנייל", "בוקסר", "דוברמן"],
color:["בז", "אפור"],
size:"קטן"}},
{_id:"0544567890",
firstName:"רוני",
lastName:"רוזנטל",
gender:"m",
email:"roni.rozenthal@example.com",
 userName:"RoniRozenthal",
password:"P@ss!w0rd123",
looksFor:{
age:2,
breed:["רועה בלגי", "טרייר"]}},
{_id:"0555678901",
firstName:"עידו",
lastName:"שוורץ",
gender:"f",
email:"ido.schwartz@example.com",
 userName:"IdoSchwartz",
password:"123Secur3!",
looksFor:{
gender:"m"}},
{_id:"0556789012",
firstName:"נועה",
lastName:"רוזנטל",
gender:"m",
email:"noa.rozenthal@example.com",
 userName:"NoaRozenthal",
password:"T3st!P@ss",
looksFor:{
gender:"m",
breed:["יורקשייר טרייר"],
color:["זהב", "לבן", "שחור", "בז"],
size:"גדול"}},
{_id:"0587890123",
firstName:"שירן",
lastName:"רוזנפלד",
gender:"m",
email:"shiran.rozenfeld@example.com",
 userName:"ShiranRozenfeld",
password:"Secure123",
looksFor:{
age:5,
size:"קטן_בינוני"}},
{_id:"0588901234",
firstName:"עדן",
lastName:"גל",
gender:"f",
email:"eden.gal@example.com",
 userName:"EdenGal",
password:"MyP@ss!123",
looksFor:{
gender:"m",
breed:["שיצו", "יורקשייר טרייר"],
color:["בז", "אדום"],
size:"קטן"}},
{_id:"0509012345",
firstName:"אורן",
lastName:"ברק",
gender:"f",
email:"oran.barak@example.com",
 userName:"OranBarak",
password:"Str0ng!P@55",
looksFor:{
age:5,
gender:"m",
breed:["כנעני", "יורקשייר טרייר", "טרייר", "רוטווילר"]}},
{_id:"0500123456",
firstName:"עמיר",
lastName:"גל",
gender:"f",
email:"amir.gal@example.com",
 userName:"AmirGal",
password:"P@ssw0rd123!",
looksFor:{
age:5,
gender:"f",
breed:["רועה קווקאזי", "רועה גרמני", "לברדור", "פודל"],
size:"קטן_בינוני"}},
{_id:"0521234567",
firstName:"אור",
lastName:"גרוס",
gender:"f",
email:"or.gross@example.com",
 userName:"OrGross",
password:"S@fe123!",
looksFor:{
gender:"m",
breed:["דוברמן"],
color:["שחור", "חום בהיר", "זהב"]}},
{_id:"0522345678",
firstName:"עידו",
lastName:"שחרי",
gender:"f",
email:"ido.shahar@example.com",
 userName:"IdoShahar",
password:"3x@mpl3P@55!",
looksFor:{
color:["אפור", "לבן"],
size:"בינוני_גדול"}},
{_id:"0533456789",
firstName:"מאיה",
lastName:"גור",
gender:"f",
email:"maya.gor@example.com",
 userName:"MayaGor",
password:"MySecur3!",
looksFor:{
breed:["רוטווילר"],
size:"בינוני"}},
{_id:"0534567890",
firstName:"רויטל",
lastName:"שטרן",
gender:"f",
email:"ruti.shtern@example.com",
 userName:"RutiShtern",
password:"Str0ngP@ss!",
looksFor:{
age:2,
color:["אפור", "זהב", "לבן"],
size:"קטן_בינוני"}},
{_id:"0545678901",
firstName:"אביחי",
lastName:"ריבלין",
gender:"f",
email:"avihai.riblin@example.com",
 userName:"AvihaiRiblin",
password:"P@ss!123w0rd",
looksFor:{
age:5,
breed:["רועה קווקאזי", "טרייר", "בולדוג צרפתי"],
size:"קטן_בינוני"}},
{_id:"0546789012",
firstName:"מיכל",
lastName:"רוזנברג",
gender:"m",
email:"michal.rosenberg@example.com",
 userName:"MichalRosenberg",
password:"1234T3st!",
looksFor:{
age:5,
breed:["רועה גרמני"],
color:["כתום"]}},
{_id:"0557890123",
firstName:"ענבל",
lastName:"שוורץ",
gender:"m",
email:"inbal.shwartz@example.com",
 userName:"InbalShwartz",
password:"MyP@55w0rd",
looksFor:{
breed:["קוקר ספנייל", "האסקי סיבירי"],
size:"בינוני_גדול"}},
{_id:"0558901234",
firstName:"אורן",
lastName:"ברק",
gender:"f",
email:"oran.barak@example.com",
 userName:"OranBarak",
password:"S@feP@55w0rd",
looksFor:{
gender:"f",
breed:["צ'יואהואה", "בולדוג צרפתי"],
color:["זהב"]}},
{_id:"0589012345",
firstName:"גלעד",
lastName:"רוזנברג",
gender:"f",
email:"gilad.rosenberg@example.com",
 userName:"GiladRosenberg",
password:"Str0ng123!",
looksFor:{
age:1,
gender:"m",
breed:["קוקר ספנייל", "האסקי סיבירי", "בולדוג"],
color:["אדום", "שחור"],
size:"קטן"}}]</t>
  </si>
  <si>
    <t>{
age:4,
gender:"m",
breed:["פינצר", "קוקר ספנייל", "בולדוג צרפתי"],
color:["אדום", "אפור"]}</t>
  </si>
  <si>
    <t>{
age:1,
breed:["ציואהואה", "האסקי סיבירי", "פודל", "רועה בלגי"],
color:["אדום", "אפור", "כתום", "חום בהיר"]}</t>
  </si>
  <si>
    <t>{
age:2,
breed:["בוקסר", "ציואהואה", "רועה קווקאזי"]}</t>
  </si>
  <si>
    <t>{
gender:"f",
breed:["פינצר", "שיצו", "קוקר ספנייל"],
size:"קטן"}</t>
  </si>
  <si>
    <t>{
breed:["רוטווילר", "לברדור", "ציואהואה"],
color:["חום בהיר", "אפור", "זהב", "אדום"]}</t>
  </si>
  <si>
    <t>{
breed:["בולדוג צרפתי", "פינצר", "לברדור"],
color:["חום בהיר", "לבן", "שחור"]}</t>
  </si>
  <si>
    <t>{
age:4,
gender:"f",
breed:["פינצר", "קוקר ספנייל", "בוקסר", "דוברמן"],
color:["בז", "אפור"],
size:"קטן"}</t>
  </si>
  <si>
    <t>{
gender:"f",
breed:["ציואהואה", "בולדוג צרפתי"],
color:["זהב"]}</t>
  </si>
  <si>
    <t>[{maxDogs:2,dogs:[]}, {maxDogs:2,dogs:[]}, {maxDogs:3,dogs:[]}]</t>
  </si>
  <si>
    <t>[{maxDogs:4,dogs:[]}, {maxDogs:4,dogs:[]}, {maxDogs:3,dogs:[]}, {maxDogs:1,dogs:[]}, {maxDogs:3,dogs:[]}, {maxDogs:3,dogs:[]}]</t>
  </si>
  <si>
    <t>[{maxDogs:4,dogs:[]}, {maxDogs:1,dogs:[]}, {maxDogs:4,dogs:[]}, {maxDogs:2,dogs:[]}, {maxDogs:4,dogs:[]}, {maxDogs:5,dogs:[]}]</t>
  </si>
  <si>
    <t>[{maxDogs:4,dogs:[]}, {maxDogs:1,dogs:[]}, {maxDogs:2,dogs:[]}, {maxDogs:3,dogs:[]}]</t>
  </si>
  <si>
    <t>[{maxDogs:2,dogs:[]}, {maxDogs:3,dogs:[]}, {maxDogs:2,dogs:[]}, {maxDogs:2,dogs:[]}, {maxDogs:2,dogs:[]}, {maxDogs:4,dogs:[]}]</t>
  </si>
  <si>
    <t>[{maxDogs:2,dogs:[]}, {maxDogs:5,dogs:[]}, {maxDogs:4,dogs:[]}]</t>
  </si>
  <si>
    <t>[{maxDogs:2,dogs:[]}, {maxDogs:4,dogs:[]}, {maxDogs:3,dogs:[]}, {maxDogs:4,dogs:[]}, {maxDogs:2,dogs:[]}, {maxDogs:4,dogs:[]}]</t>
  </si>
  <si>
    <t>[{maxDogs:2,dogs:[]}, {maxDogs:5,dogs:[]}, {maxDogs:5,dogs:[]}, {maxDogs:1,dogs:[]}, {maxDogs:2,dogs:[]}, {maxDogs:5,dogs:[]}]</t>
  </si>
  <si>
    <t>[{maxDogs:1,dogs:[]}, {maxDogs:4,dogs:[]}, {maxDogs:3,dogs:[]}, {maxDogs:3,dogs:[]}, {maxDogs:3,dogs:[]}, {maxDogs:5,dogs:[]}, {maxDogs:1,dogs:[]}]</t>
  </si>
  <si>
    <t>[{maxDogs:5,dogs:[]}, {maxDogs:2,dogs:[]}, {maxDogs:1,dogs:[]}, {maxDogs:1,dogs:[]}, {maxDogs:3,dogs:[]}, {maxDogs:5,dogs:[]}, {maxDogs:4,dogs:[]}]</t>
  </si>
  <si>
    <t>[{_id:1,chipNumber:"987654321012345",name:"מולי",gender:"m",breed:["בולדוג צרפתי"],color:["אפור","שחור"],dateOfBirth:new Date("2018-10-06"),size:"קטן_בינוני",entranceDate:new Date("2023-04-03")},
{_id:2,chipNumber:"123456789012345",name:"לוקי",gender:"m",breed:["כנעני","לברדור","דוברמן"],color:["כתום","אפור","חום","לבן"],dateOfBirth:new Date("2018-03-29"),size:"בינוני_גדול",entranceDate:new Date("2023-08-23")},
{_id:3,chipNumber:"543210987012345",name:"צ'לסי",gender:"f",breed:["בולדוג צרפתי","כנעני"],color:["כתום"],dateOfBirth:new Date("2018-09-12"),size:"בינוני",entranceDate:new Date("2023-03-05")},
{_id:4,chipNumber:"123098765432109",name:"רוסקו",gender:"m",breed:["בולדוג","צ'יואהואה"],color:["זהב","לבן","חום בהיר"],dateOfBirth:new Date("2021-04-11"),size:"בינוני",entranceDate:new Date("2023-04-29")},
{_id:5,chipNumber:"987012345678901",name:"רוקו",gender:"m",breed:["כנעני","רועה גרמני"],color:["לבן","חום בהיר"],dateOfBirth:new Date("2021-04-21"),size:"גדול",entranceDate:new Date("2024-01-20")},
{_id:6,chipNumber:"109876543210987",name:"לונה",gender:"f",breed:["קוקר ספנייל","בוקסר"],color:["זהב","לבן"],dateOfBirth:new Date("2019-10-11"),size:"בינוני",entranceDate:new Date("2023-11-21")},
{_id:7,chipNumber:"321098765432109",name:"לוקי",gender:"m",breed:["פינצ'ר","בולדוג","יורקשייר טרייר"],color:["חום בהיר","חום","אפור","כתום"],dateOfBirth:new Date("2020-04-27"),size:"קטן_בינוני",entranceDate:new Date("2023-12-03")},
{_id:8,chipNumber:"543210123456789",name:"רוקו",gender:"m",breed:["כנעני"],color:["אפור","כתום","חום"],dateOfBirth:new Date("2018-09-07"),size:"בינוני_גדול",entranceDate:new Date("2023-07-06")},
{_id:9,chipNumber:"678901234567890",name:"לוקי",gender:"m",breed:["קוקר ספנייל","דוברמן","שיצו"],color:["אפור","חום","לבן"],dateOfBirth:new Date("2019-10-09"),size:"קטן_בינוני",entranceDate:new Date("2023-05-29")},
{_id:10,chipNumber:"987654321098765",name:"רוקו",gender:"m",breed:["לברדור","רוטווילר","רועה בלגי"],color:["שחור","אפור","חום בהיר","כתום"],dateOfBirth:new Date("2022-05-11"),size:"בינוני_גדול",entranceDate:new Date("2023-07-30")},
{_id:11,chipNumber:"321098765432109",name:"מקס",gender:"m",breed:["רועה קווקאזי","צ'יואהואה","כנעני"],color:["אפור","כתום"],dateOfBirth:new Date("2020-08-15"),size:"בינוני",entranceDate:new Date("2024-01-14")},
{_id:12,chipNumber:"543210987654321",name:"ליילי",gender:"f",breed:["יורקשייר טרייר","לברדור","דוברמן"],color:["זהב"],dateOfBirth:new Date("2021-07-24"),size:"בינוני",entranceDate:new Date("2023-11-27")},
{_id:13,chipNumber:"123456789098765",name:"בובי",gender:"m",breed:["בולדוג צרפתי"],color:["אפור","כתום","אפור","לבן"],dateOfBirth:new Date("2018-04-25"),size:"קטן_בינוני",entranceDate:new Date("2023-06-17")},
{_id:14,chipNumber:"678901234109876",name:"רוסקו",gender:"m",breed:["רוטווילר","רועה גרמני"],color:["אדום","כתום","חום"],dateOfBirth:new Date("2019-01-27"),size:"גדול",entranceDate:new Date("2023-08-29")},
{_id:15,chipNumber:"98765432109876",name:"לולו",gender:"f",breed:["בולדוג צרפתי","פודל"],color:["חום","שחור","אפור"],dateOfBirth:new Date("2022-10-15"),size:"קטן_בינוני",entranceDate:new Date("2023-12-21")},
{_id:16,chipNumber:"432109876543210",name:"דיוויד",gender:"m",breed:["בוקסר"],color:["אפור","חום בהיר","חום"],dateOfBirth:new Date("2019-05-14"),size:"בינוני",entranceDate:new Date("2023-04-22")},
{_id:17,chipNumber:"123098765432109",name:"קוקו",gender:"m",breed:["בולדוג צרפתי","צ'יואהואה","פינצ'ר"],color:["זהב","חום בהיר"],dateOfBirth:new Date("2022-05-20"),size:"קטן",entranceDate:new Date("2023-06-29")},
{_id:18,chipNumber:"987654321098765",name:"ליילי",gender:"f",breed:["צ'יואהואה","רועה גרמני","לברדור"],color:["חום בהיר","זהב"],dateOfBirth:new Date("2021-02-03"),size:"בינוני",entranceDate:new Date("2023-09-16")},
{_id:19,chipNumber:"543210987654321",name:"לונה",gender:"f",breed:["טרייר"],color:["חום"],dateOfBirth:new Date("2020-05-12"),size:"קטן",entranceDate:new Date("2023-10-10")},
{_id:20,chipNumber:"109876543210987",name:"לולו",gender:"f",breed:["שיצו"],color:["חום"],dateOfBirth:new Date("2023-06-10"),size:"קטן",entranceDate:new Date("2023-03-25")},
{_id:21,chipNumber:"123456789012345",name:"ליילי",gender:"f",breed:["יורקשייר טרייר","פודל"],color:["בז","זהב","אפור"],dateOfBirth:new Date("2022-06-12"),size:"קטן_בינוני",entranceDate:new Date("2023-12-09")},
{_id:22,chipNumber:"543210987654321",name:"רוקו",gender:"m",breed:["לברדור","רועה גרמני"],color:["אפור","אפור","לבן"],dateOfBirth:new Date("2019-04-25"),size:"גדול",entranceDate:new Date("2023-09-22")},
{_id:23,chipNumber:"123456789098765",name:"רוזי",gender:"f",breed:["רועה גרמני","בולדוג"],color:["כתום","שחור"],dateOfBirth:new Date("2022-01-08"),size:"גדול",entranceDate:new Date("2024-02-13")},
{_id:24,chipNumber:"432109876543210",name:"רוסטי",gender:"m",breed:["פודל"],color:["חום בהיר","זהב","אפור","חום"],dateOfBirth:new Date("2021-06-16"),size:"קטן_בינוני",entranceDate:new Date("2023-09-10")},
{_id:25,chipNumber:"98765432109876",name:"לוסי",gender:"f",breed:["קוקר ספנייל","בולדוג צרפתי","לברדור"],color:["זהב","חום בהיר","לבן"],dateOfBirth:new Date("2020-08-08"),size:"בינוני",entranceDate:new Date("2023-08-05")},
{_id:26,chipNumber:"109876543210987",name:"לולו",gender:"f",breed:["רוטווילר","יורקשייר טרייר"],color:["אפור","לבן","אפור"],dateOfBirth:new Date("2018-03-16"),size:"בינוני",entranceDate:new Date("2023-06-11")},
{_id:27,chipNumber:"987654321012345",name:"בלה",gender:"f",breed:["לברדור"],color:["שחור"],dateOfBirth:new Date("2020-09-27"),size:"בינוני_גדול",entranceDate:new Date("2024-01-26")},
{_id:28,chipNumber:"543210987654321",name:"דורה",gender:"f",breed:["בוקסר"],color:["כתום","זהב","בז"],dateOfBirth:new Date("2023-01-22"),size:"בינוני",entranceDate:new Date("2023-03-15")},
{_id:29,chipNumber:"123098765432109",name:"לוסי",gender:"f",breed:["רועה גרמני"],color:["זהב"],dateOfBirth:new Date("2018-08-02"),size:"גדול",entranceDate:new Date("2023-10-28")},
{_id:30,chipNumber:"98765432109876",name:"ברונו",gender:"m",breed:["בולדוג","רוטווילר"],color:["חום","אפור"],dateOfBirth:new Date("2020-05-20"),size:"גדול",entranceDate:new Date("2023-08-11")},
{_id:31,chipNumber:"432109876543210",name:"לוסי",gender:"f",breed:["דוברמן","קוקר ספנייל","שיצו"],color:["זהב"],dateOfBirth:new Date("2018-10-04"),size:"קטן_בינוני",entranceDate:new Date("2023-11-15")},
{_id:32,chipNumber:"543210987654321",name:"דייזי",gender:"m",breed:["רועה גרמני"],color:["אפור","חום בהיר","זהב"],dateOfBirth:new Date("2022-10-26"),size:"גדול",entranceDate:new Date("2024-02-07")},
{_id:33,chipNumber:"109876543210987",name:"לורה",gender:"f",breed:["רועה גרמני","רוטווילר"],color:["זהב","כתום","חום"],dateOfBirth:new Date("2020-10-09"),size:"גדול",entranceDate:new Date("2023-12-27")},
{_id:34,chipNumber:"123456789012345",name:"סופי",gender:"f",breed:["דוברמן","בולדוג","רועה קווקאזי"],color:["זהב"],dateOfBirth:new Date("2018-11-27"),size:"בינוני_גדול",entranceDate:new Date("2023-10-22")},
{_id:35,chipNumber:"987654321098765",name:"דורה",gender:"f",breed:["צ'יואהואה","רועה בלגי","רועה גרמני"],color:["זהב","אפור","שחור"],dateOfBirth:new Date("2023-08-13"),size:"בינוני",entranceDate:new Date("2023-05-11")},
{_id:36,chipNumber:"543210987654321",name:"בנגו",gender:"m",breed:["רועה גרמני"],color:["חום בהיר","אפור","לבן"],dateOfBirth:new Date("2018-01-25"),size:"גדול",entranceDate:new Date("2023-11-27")},
{_id:37,chipNumber:"98765432109876",name:"לונה",gender:"f",breed:["קוקר ספנייל","שיצו","כנעני"],color:["חום בהיר","חום","אפור","כתום"],dateOfBirth:new Date("2023-09-01"),size:"בינוני",entranceDate:new Date("2024-02-19")},
{_id:38,chipNumber:"109876543210987",name:"לוקי",gender:"m",breed:["יורקשייר טרייר"],color:["שחור","חום בהיר"],dateOfBirth:new Date("2019-04-08"),size:"קטן",entranceDate:new Date("2023-03-20")},
{_id:39,chipNumber:"123456789012345",name:"רוזי",gender:"f",breed:["בולדוג"],color:["אדום","חום"],dateOfBirth:new Date("2019-06-07"),size:"בינוני_גדול",entranceDate:new Date("2023-09-04")},
{_id:40,chipNumber:"987654321012345",name:"לוקי",gender:"m",breed:["שיצו","פינצ'ר"],color:["זהב","חום"],dateOfBirth:new Date("2023-09-03"),size:"קטן",entranceDate:new Date("2023-03-07")},
{_id:41,chipNumber:"109876543210987",name:"לונה",gender:"f",breed:["פודל","רועה גרמני","פינצ'ר"],color:["חום"],dateOfBirth:new Date("2021-10-02"),size:"בינוני",entranceDate:new Date("2023-07-24")},
{_id:42,chipNumber:"123098765432109",name:"סופי",gender:"f",breed:["טרייר"],color:["חום"],dateOfBirth:new Date("2022-07-04"),size:"קטן",entranceDate:new Date("2023-07-18")},
{_id:43,chipNumber:"543210987654321",name:"רוסקו",gender:"m",breed:["צ'יואהואה","רוטווילר"],color:["אפור","חום בהיר"],dateOfBirth:new Date("2022-09-16"),size:"בינוני",entranceDate:new Date("2023-11-09")},
{_id:44,chipNumber:"98765432109876",name:"מקס",gender:"m",breed:["כנעני","קוקר ספנייל","בולדוג צרפתי"],color:["שחור","כתום","חום בהיר","בז"],dateOfBirth:new Date("2023-12-13"),size:"בינוני",entranceDate:new Date("2023-08-17")},
{_id:45,chipNumber:"987654321098765",name:"בלה",gender:"f",breed:["שיצו"],color:["זהב","בז","חום בהיר"],dateOfBirth:new Date("2018-06-02"),size:"קטן",entranceDate:new Date("2023-07-12")},
{_id:46,chipNumber:"109876543210987",name:"בלו",gender:"m",breed:["בוקסר"],color:["בז","כתום"],dateOfBirth:new Date("2020-11-01"),size:"בינוני",entranceDate:new Date("2024-01-10")},
{_id:47,chipNumber:"543210987654321",name:"סאמי",gender:"m",breed:["לברדור","רועה קווקאזי","שיצו"],color:["חום בהיר"],dateOfBirth:new Date("2023-12-22"),size:"בינוני",entranceDate:new Date("2023-12-15")},
{_id:48,chipNumber:"123456789012345",name:"רוזי",gender:"f",breed:["צ'יואהואה","בוקסר"],color:["שחור","אפור","לבן"],dateOfBirth:new Date("2020-06-22"),size:"קטן_בינוני",entranceDate:new Date("2023-05-23")},
{_id:49,chipNumber:"109876543210987",name:"בוסקו",gender:"m",breed:["דוברמן","קוקר ספנייל","רועה בלגי"],color:["אפור","חום","חום בהיר","בז"],dateOfBirth:new Date("2022-11-07"),size:"בינוני",entranceDate:new Date("2024-01-02")},
{_id:50,chipNumber:"432109876543210",name:"דייזי",gender:"m",breed:["לברדור"],color:["לבן","אפור","זהב"],dateOfBirth:new Date("2019-06-21"),size:"בינוני_גדול",entranceDate:new Date("2023-09-28")},
{_id:51,chipNumber:"98765432109876",name:"רוסקו",gender:"m",breed:["דוברמן","האסקי סיבירי"],color:["אדום","זהב","חום"],dateOfBirth:new Date("2023-04-18"),size:"בינוני",entranceDate:new Date("2023-04-10")},
{_id:52,chipNumber:"987654321012345",name:"מולי",gender:"m",breed:["לברדור","יורקשייר טרייר"],color:["כתום"],dateOfBirth:new Date("2018-06-25"),size:"בינוני",entranceDate:new Date("2023-10-03")},
{_id:53,chipNumber:"109876543210987",name:"דייזי",gender:"m",breed:["צ'יואהואה","יורקשייר טרייר","קוקר ספנייל"],color:["חום בהיר","בז"],dateOfBirth:new Date("2022-07-13"),size:"קטן_בינוני",entranceDate:new Date("2023-06-26")},
{_id:54,chipNumber:"543210987654321",name:"צ'ארלי",gender:"m",breed:["יורקשייר טרייר","בולדוג"],color:["חום בהיר"],dateOfBirth:new Date("2022-02-13"),size:"בינוני",entranceDate:new Date("2023-10-16")},
{_id:55,chipNumber:"123456789012345",name:"בוסקו",gender:"m",breed:["פינצ'ר","כנעני"],color:["אפור","חום בהיר"],dateOfBirth:new Date("2019-06-10"),size:"בינוני",entranceDate:new Date("2024-02-25")},
{_id:56,chipNumber:"109876543210987",name:"ברונו",gender:"m",breed:["דוברמן","פודל","רועה בלגי"],color:["זהב"],dateOfBirth:new Date("2021-10-27"),size:"בינוני",entranceDate:new Date("2023-06-05")},
{_id:57,chipNumber:"98765432109876",name:"רוסקו",gender:"m",breed:["כנעני","רועה גרמני","רועה בלגי"],color:["חום","אפור"],dateOfBirth:new Date("2020-05-27"),size:"בינוני_גדול",entranceDate:new Date("2023-12-18")},
{_id:58,chipNumber:"432109876543210",name:"לונה",gender:"f",breed:["בוקסר"],color:["כתום","זהב","חום"],dateOfBirth:new Date("2019-03-20"),size:"בינוני",entranceDate:new Date("2023-09-17")},
{_id:59,chipNumber:"543210987654321",name:"רוסקו",gender:"m",breed:["שיצו","בולדוג","בוקסר"],color:["כתום","שחור"],dateOfBirth:new Date("2018-03-08"),size:"בינוני",entranceDate:new Date("2023-05-17")},
{_id:60,chipNumber:"123456789012345",name:"בובי",gender:"m",breed:["רועה גרמני"],color:["בז","לבן","חום בהיר","שחור"],dateOfBirth:new Date("2022-04-25"),size:"גדול",entranceDate:new Date("2023-11-03")}]</t>
  </si>
  <si>
    <t>[{_id:"0501234567",firstName:"אביב",lastName:"פלג",gender:"m",email:"aviv.peleg@example.com", userName:"AvivPeleg",password:"P@ssw0rd123!",looksFor:{
age:1,
breed:["ציואהואה", "האסקי סיבירי", "פודל", "רועה בלגי"],
color:["אדום", "אפור", "כתום", "חום בהיר"]}},
{_id:"0502345678",firstName:"איתי",lastName:"בר",gender:"m",email:"itay.bar@example.com", userName:"ItayBar",password:"Secur1ty!",looksFor:{
size:"קטן"}},
{_id:"0523456789",firstName:"עומר",lastName:"רוזנבלום",gender:"m",email:"omer.rozenblum@example.com", userName:"OmerRozenblum",password:"3x@mpl3Pass",looksFor:{
gender:"m",
breed:["יורקשייר טרייר"],
size:"גדול"}},
{_id:"0524567890",firstName:"אילה",lastName:"קורן",gender:"m",email:"ila.koren@example.com", userName:"IlaKoren",password:"MyP@ssw0rd",looksFor:{
color:["בז", "חום", "חום בהיר"]}},
{_id:"0535678901",firstName:"שירה",lastName:"גל",gender:"f",email:"shira.gal@example.com", userName:"ShiraGal",password:"StrongP@55",looksFor:{
gender:"m",
color:["אפור", "אפור", "בז"],
size:"גדול"}},
{_id:"0536789012",firstName:"נועה",lastName:"רוזנפלד",gender:"f",email:"noa.rozenfeld@example.com", userName:"NoaRozenfeld",password:"Pa$$w0rd!",looksFor:{
gender:"m",
size:"בינוני"}},
{_id:"0547890123",firstName:"אדם",lastName:"פרידמן",gender:"m",email:"adam.fridman@example.com", userName:"AdamFridman",password:"1234Secure!",looksFor:{
age:3,
gender:"m"}},
{_id:"0548901234",firstName:"אביגיל",lastName:"שוורץ",gender:"m",email:"avigail.shwartz@example.com", userName:"AvigailShwartz",password:"T3st!ng123",looksFor:{
gender:"m",
breed:["פודל", "לברדור"],
color:["חום בהיר", "אפור", "כתום"],
size:"גדול"}},
{_id:"0559012345",firstName:"יהונתן",lastName:"רוזנטל",gender:"f",email:"yonatan.rozental@example.com", userName:"YonatanRozental",password:"P@ssw0rd!",looksFor:{
age:0,
color:["חום"],
size:"בינוני"}},
{_id:"0550123456",firstName:"יעלון",lastName:"ברק",gender:"f",email:"yaelon.barak@example.com", userName:"YaelonBarak",password:"2B0rN0t2B!",looksFor:{
age:2,
breed:["בוקסר", "ציואהואה", "רועה קווקאזי"]}},
{_id:"0581234567",firstName:"ענבל",lastName:"שוורץ",gender:"f",email:"inbal.shwartz@example.com", userName:"InbalShwartz",password:"Ch@ng3Me!",looksFor:{
color:["אפור", "אדום"]}},
{_id:"0582345678",firstName:"אדם",lastName:"גולן",gender:"f",email:"adam.golan@example.com", userName:"AdamGolan",password:"W0rld!123",looksFor:{
age:4,
gender:"m",
breed:["פינצר", "קוקר ספנייל", "בולדוג צרפתי"],
color:["אדום", "אפור"]}},
{_id:"0503456789",firstName:"אלה",lastName:"פרידמן",gender:"f",email:"ella.fridman@example.com", userName:"EllaFridman",password:"S@fePassw0rd",looksFor:{
gender:"m",
size:"קטן_בינוני"}},
{_id:"0504567890",firstName:"אורית",lastName:"שחרי",gender:"f",email:"orit.shahar@example.com", userName:"OritShahar",password:"P@55w0rd",looksFor:{
age:0,
breed:["לברדור", "רוטווילר", "שיצו"],
size:"קטן"}},
{_id:"0525678901",firstName:"עמיר",lastName:"גל",gender:"f",email:"amir.gal@example.com", userName:"AmirGal",password:"3x@mpl3P@ss",looksFor:{
age:1,
gender:"f",
color:["אדום", "בז", "לבן"],
size:"גדול"}},
{_id:"0526789012",firstName:"יעל",lastName:"לוי",gender:"m",email:"yael.levi@example.com", userName:"YaelLevi",password:"MyS3cur1ty",looksFor:{
}},
{_id:"0537890123",firstName:"איתי",lastName:"רוזנפלד",gender:"f",email:"itay.rozenfeld@example.com", userName:"ItayRozenfeld",password:"Str0ngP@ss",looksFor:{
gender:"m"}},
{_id:"0538901234",firstName:"נועה",lastName:"שמעון",gender:"m",email:"noa.shimon@example.com", userName:"NoaShimon",password:"P@ssw0rd123",looksFor:{
age:2,
breed:["רועה גרמני", "טרייר", "בוקסר"],
color:["לבן", "בז"],
size:"בינוני_גדול"}},
{_id:"0549012345",firstName:"נועה",lastName:"נחשון",gender:"f",email:"noa.nachshon@example.com", userName:"NoaNachshon",password:"123Secur1ty!",looksFor:{
gender:"m",
color:["אדום"]}},
{_id:"0540123456",firstName:"נועה",lastName:"ארד",gender:"m",email:"noa.ard@example.com", userName:"NoaArd",password:"T3stP@ss!",looksFor:{
age:0}},
{_id:"0551234567",firstName:"נועם",lastName:"כהן",gender:"m",email:"noam.kohen@example.com", userName:"NoamKohen",password:"Passw0rd!",looksFor:{
age:0,
gender:"m"}},
{_id:"0552345678",firstName:"עדי",lastName:"שחרי",gender:"f",email:"adi.shahar@example.com", userName:"AdiShahar",password:"Secure123!",looksFor:{
gender:"f",
breed:["פינצר", "שיצו", "קוקר ספנייל"],
size:"קטן"}},
{_id:"0583456789",firstName:"שירן",lastName:"פרידמן",gender:"f",email:"shiran.fridman@example.com", userName:"ShiranFridman",password:"123T3st!",looksFor:{
age:4,
breed:["בוקסר", "בולדוג צרפתי", "שיצו"],
color:["אפור"],
size:"בינוני_גדול"}},
{_id:"0584567890",firstName:"אורן",lastName:"רוזנפלד",gender:"m",email:"oran.rozental@example.com", userName:"OranRozental",password:"MyP@55w0rd",looksFor:{
age:0,
gender:"f",
breed:["האסקי סיבירי"]}},
{_id:"0505678901",firstName:"מאיה",lastName:"שחרי",gender:"m",email:"maya.shahar@example.com", userName:"MayaShahar",password:"Str0ng!P@ss",looksFor:{
breed:["רוטווילר", "לברדור", "ציואהואה"],
color:["חום בהיר", "אפור", "זהב", "אדום"]}},
{_id:"0506789012",firstName:"עדי",lastName:"פריד",gender:"m",email:"adi.frid@example.com", userName:"AdiFrid",password:"P@ss!123",looksFor:{
gender:"f",
breed:["רועה קווקאזי", "כנעני", "דוברמן", "רועה גרמני"]}},
{_id:"0527890123",firstName:"טל",lastName:"גור",gender:"m",email:"tal.gor@example.com", userName:"TalGor",password:"W0rld123!",looksFor:{
color:["אפור", "שחור"],
size:"קטן_בינוני"}},
{_id:"0528901234",firstName:"מאיה",lastName:"גל",gender:"f",email:"maya.gal@example.com", userName:"MayaGal",password:"S@feP@ssw0rd",looksFor:{
breed:["רועה בלגי", "טרייר", "רועה גרמני", "שיצו"],
color:["בז", "אפור"],
size:"גדול"}},
{_id:"0539012345",firstName:"אורית",lastName:"שמעון",gender:"f",email:"orit.shimon@example.com", userName:"OritShimon",password:"P@ss123w0rd",looksFor:{
breed:["קוקר ספנייל"],
color:["אדום", "לבן"],
size:"בינוני_גדול"}},
{_id:"0530123456",firstName:"עדי",lastName:"רוזן",gender:"f",email:"adi.rozen@example.com", userName:"AdiRozen",password:"3x@mpl3P@55",looksFor:{
}},
{_id:"0541234567",firstName:"דורון",lastName:"פריד",gender:"m",email:"doron.frid@example.com", userName:"DoronFrid",password:"MyS3cure!",looksFor:{
age:0,
size:"בינוני_גדול"}},
{_id:"0542345678",firstName:"רוני",lastName:"רוזנטל",gender:"m",email:"roni.rozental@example.com", userName:"RoniRozental",password:"P@ssw0rd!123",looksFor:{
gender:"f",
color:["אדום", "בז"]}},
{_id:"0553456789",firstName:"יוסי",lastName:"גולן",gender:"m",email:"yossi.golan@example.com", userName:"YossiGolan",password:"Secur3P@ss!",looksFor:{
color:["לבן", "אפור"]}},
{_id:"0554567890",firstName:"אורן",lastName:"בר",gender:"f",email:"oran.bar@example.com", userName:"OranBar",password:"T3st123!",looksFor:{
breed:["בולדוג צרפתי", "פינצר", "לברדור"],
color:["חום בהיר", "לבן", "שחור"]}},
{_id:"0585678901",firstName:"ענבל",lastName:"פרידמן",gender:"f",email:"inbal.fridman@example.com", userName:"InbalFridman",password:"Pass!w0rd",looksFor:{
age:2,
color:["חום", "אדום", "בז"]}},
{_id:"0586789012",firstName:"אורטל",lastName:"רוזן",gender:"m",email:"ortal.rozen@example.com", userName:"OrtalRozen",password:"123Secure",looksFor:{
gender:"m",
color:["כתום", "אדום", "חום", "בז"],
size:"בינוני"}},
{_id:"0507890123",firstName:"עדי",lastName:"שחרי",gender:"m",email:"adi.shahar@example.com", userName:"AdiShahar",password:"P@55w0rd!",looksFor:{
age:5,
color:["כתום", "חום בהיר"]}},
{_id:"0508901234",firstName:"מיכל",lastName:"רוזן",gender:"m",email:"michal.rozen@example.com", userName:"MichalRozen",password:"Str0ngPassw0rd",looksFor:{
}},
{_id:"0529012345",firstName:"יעל",lastName:"רוזן",gender:"f",email:"yael.rozen@example.com", userName:"YaelRozen",password:"Secure!123",looksFor:{
color:["אפור"],
size:"קטן"}},
{_id:"0520123456",firstName:"שירה",lastName:"רוזנטל",gender:"f",email:"shira.rozenthal@example.com", userName:"ShiraRozenthal",password:"T3stP@55!",looksFor:{
age:4,
color:["חום", "שחור", "חום בהיר"],
size:"גדול"}},
{_id:"0531234567",firstName:"אורן",lastName:"ריבלין",gender:"f",email:"oran.riblin@example.com", userName:"OranRiblin",password:"P@ssw0rd!1",looksFor:{
age:2,
gender:"m",
breed:["שיצו", "טרייר"],
color:["אפור"]}},
{_id:"0532345678",firstName:"דורון",lastName:"דהן",gender:"f",email:"doron.dehan@example.com", userName:"DoronDehan",password:"1234P@ssw0rd",looksFor:{
age:0,
breed:["שיצו"],
color:["אפור", "כתום"],
size:"גדול"}},
{_id:"0543456789",firstName:"נועה",lastName:"ברק",gender:"f",email:"noa.barak@example.com", userName:"NoaBarak",password:"Str0ng!Passw0rd",looksFor:{
age:4,
gender:"f",
breed:["פינצר", "קוקר ספנייל", "בוקסר", "דוברמן"],
color:["בז", "אפור"],
size:"קטן"}},
{_id:"0544567890",firstName:"רוני",lastName:"רוזנטל",gender:"f",email:"roni.rozenthal@example.com", userName:"RoniRozenthal",password:"P@ss!w0rd123",looksFor:{
age:2,
breed:["רועה בלגי", "טרייר"]}},
{_id:"0555678901",firstName:"עידו",lastName:"שוורץ",gender:"m",email:"ido.schwartz@example.com", userName:"IdoSchwartz",password:"123Secur3!",looksFor:{
gender:"m"}},
{_id:"0556789012",firstName:"נועה",lastName:"רוזנטל",gender:"m",email:"noa.rozenthal@example.com", userName:"NoaRozenthal",password:"T3st!P@ss",looksFor:{
gender:"m",
breed:["יורקשייר טרייר"],
color:["זהב", "לבן", "שחור", "בז"],
size:"גדול"}},
{_id:"0587890123",firstName:"שירן",lastName:"רוזנפלד",gender:"f",email:"shiran.rozenfeld@example.com", userName:"ShiranRozenfeld",password:"Secure123",looksFor:{
age:5,
size:"קטן_בינוני"}},
{_id:"0588901234",firstName:"עדן",lastName:"גל",gender:"m",email:"eden.gal@example.com", userName:"EdenGal",password:"MyP@ss!123",looksFor:{
gender:"m",
breed:["שיצו", "יורקשייר טרייר"],
color:["בז", "אדום"],
size:"קטן"}},
{_id:"0509012345",firstName:"אורן",lastName:"ברק",gender:"m",email:"oran.barak@example.com", userName:"OranBarak",password:"Str0ng!P@55",looksFor:{
age:5,
gender:"m",
breed:["כנעני", "יורקשייר טרייר", "טרייר", "רוטווילר"]}},
{_id:"0500123456",firstName:"עמיר",lastName:"גל",gender:"f",email:"amir.gal@example.com", userName:"AmirGal",password:"P@ssw0rd123!",looksFor:{
age:5,
gender:"f",
breed:["רועה קווקאזי", "רועה גרמני", "לברדור", "פודל"],
size:"קטן_בינוני"}},
{_id:"0521234567",firstName:"אור",lastName:"גרוס",gender:"f",email:"or.gross@example.com", userName:"OrGross",password:"S@fe123!",looksFor:{
gender:"m",
breed:["דוברמן"],
color:["שחור", "חום בהיר", "זהב"]}},
{_id:"0522345678",firstName:"עידו",lastName:"שחרי",gender:"m",email:"ido.shahar@example.com", userName:"IdoShahar",password:"3x@mpl3P@55!",looksFor:{
color:["אפור", "לבן"],
size:"בינוני_גדול"}},
{_id:"0533456789",firstName:"מאיה",lastName:"גור",gender:"m",email:"maya.gor@example.com", userName:"MayaGor",password:"MySecur3!",looksFor:{
breed:["רוטווילר"],
size:"בינוני"}},
{_id:"0534567890",firstName:"רויטל",lastName:"שטרן",gender:"f",email:"ruti.shtern@example.com", userName:"RutiShtern",password:"Str0ngP@ss!",looksFor:{
age:2,
color:["אפור", "זהב", "לבן"],
size:"קטן_בינוני"}},
{_id:"0545678901",firstName:"אביחי",lastName:"ריבלין",gender:"m",email:"avihai.riblin@example.com", userName:"AvihaiRiblin",password:"P@ss!123w0rd",looksFor:{
age:5,
breed:["רועה קווקאזי", "טרייר", "בולדוג צרפתי"],
size:"קטן_בינוני"}},
{_id:"0546789012",firstName:"מיכל",lastName:"רוזנברג",gender:"f",email:"michal.rosenberg@example.com", userName:"MichalRosenberg",password:"1234T3st!",looksFor:{
age:5,
breed:["רועה גרמני"],
color:["כתום"]}},
{_id:"0557890123",firstName:"ענבל",lastName:"שוורץ",gender:"f",email:"inbal.shwartz@example.com", userName:"InbalShwartz",password:"MyP@55w0rd",looksFor:{
breed:["קוקר ספנייל", "האסקי סיבירי"],
size:"בינוני_גדול"}},
{_id:"0558901234",firstName:"אורן",lastName:"ברק",gender:"f",email:"oran.barak@example.com", userName:"OranBarak",password:"S@feP@55w0rd",looksFor:{
gender:"f",
breed:["ציואהואה", "בולדוג צרפתי"],
color:["זהב"]}},
{_id:"0589012345",firstName:"גלעד",lastName:"רוזנברג",gender:"f",email:"gilad.rosenberg@example.com", userName:"GiladRosenberg",password:"Str0ng123!",looksFor:{
age:1,
gender:"m",
breed:["קוקר ספנייל", "האסקי סיבירי", "בולדוג"],
color:["אדום", "שחור"],
size:"קטן"}}]</t>
  </si>
  <si>
    <t>[{_id:1,name:"כלבייה עירונית חיפה",admin:{userName: "Haifa", password: "Dz0zkfsY9nEKj5x"},address:"אופיר 41, חיפה",cells:[{maxDogs:2,dogs:[]}, {maxDogs:2,dogs:[]}, {maxDogs:3,dogs:[]}],timeOfReport:"17:00",socialMedia:[{facebookUserName: "Haifa", facebookPassword: ".x;&amp;u+s"},{instagramUserName: "Haifa", instagramPassword: "#-hsng3"}],employees:5},
{_id:2,name:"טבע הכלב",admin:{userName: "Teva", password: "Q4Pa2E1pbmAETk2"},address:"קרית אתא",cells:[{maxDogs:4,dogs:[]}, {maxDogs:4,dogs:[]}, {maxDogs:3,dogs:[]}, {maxDogs:1,dogs:[]}, {maxDogs:3,dogs:[]}, {maxDogs:3,dogs:[]}],timeOfReport:"20:00",socialMedia:[{facebookUsername: "Teva", facebookPassword: ".ez4o+z},{Teva,t1z"},{instagramUsername: "Teva", instagramPassword: "#-t1krp=;"}],employees:3},
{_id:3,name:"חוות הכלבים בכפר הירוק",admin:{userName: "HakfarHayarok", password: "8mbYaAl2W5ovepn"},address:"הכפר הירוק",cells:[{maxDogs:4,dogs:[]}, {maxDogs:1,dogs:[]}, {maxDogs:4,dogs:[]}, {maxDogs:2,dogs:[]}, {maxDogs:4,dogs:[]}, {maxDogs:5,dogs:[]}],timeOfReport:"22:00",socialMedia:[{facebookUsername: "Hakfarhayarok", facebookPassword: ".HakfarHayarok"},{instagramUsername: "Hakfarhayarok", instagramPassword: "#-@dpj"}],employees:8},
{_id:4,name:"דוגסנס",admin:{userName: "Dogsense", password: "CVIFmyJBl6C3cxR"},address:"כנות",cells:[{maxDogs:4,dogs:[]}, {maxDogs:1,dogs:[]}, {maxDogs:2,dogs:[]}, {maxDogs:3,dogs:[]}],timeOfReport:"00:00",socialMedia:[{facebookUsername: "Dogsense", facebookPassword: ".Dogsense"},{instagramUsername: "Dogsense", instagramPassword: "#-3^1olgb"}],employees:8},
{_id:5,name:"נתניה והרצליה אוהבות חיות",admin:{userName: "NatanyaAndHertzeliya", password: "B2WZNuAT93MJPhK"},address:"הרכב 12, נתניה",cells:[{maxDogs:2,dogs:[]}, {maxDogs:3,dogs:[]}, {maxDogs:2,dogs:[]}, {maxDogs:2,dogs:[]}, {maxDogs:2,dogs:[]}, {maxDogs:4,dogs:[]}],timeOfReport:"17:00",socialMedia:[{facebookUsername: "Natanyaandhertzeliya", facebookPassword: ".ke"},{instagramUsername: "Natanyaandhertzeliya", instagramPassword: "#-61woop4"}],employees:3},
{_id:6,name:"החצר של ציף",admin:{userName: "Chif", password: "yJQvbdT0EUqIRIb"},address:"ז' חשוון 24, רמת השרון",cells:[{maxDogs:2,dogs:[]}, {maxDogs:5,dogs:[]}, {maxDogs:4,dogs:[]}],timeOfReport:"18:00",socialMedia:[{facebookUsername: "Chif", facebookPassword: ".tyywdy7"},{instagramUsername: "Chif", instagramPassword: "#-1niyqsh"}],employees:3},
{_id:7,name:"כלבים בחווה",admin:{userName: "Hachava", password: "TrJLK0qCxqMqABs"},address:"סמטת הדקל, בורגתא",cells:[{maxDogs:2,dogs:[]}, {maxDogs:4,dogs:[]}, {maxDogs:3,dogs:[]}, {maxDogs:4,dogs:[]}, {maxDogs:2,dogs:[]}, {maxDogs:4,dogs:[]}],timeOfReport:"21:30",socialMedia:[{facebookUsername: "Hachava", facebookPassword: ".Hachava"},{instagramUsername: "Hachava", instagramPassword: "#-qtkw41n"}],employees:8},
{_id:8,name:"דוגלוג'יק",admin:{userName: "Doglogic", password: "7mVPYLamvUt4VMx"},address:"פלדה 19, ערד",cells:[{maxDogs:2,dogs:[]}, {maxDogs:5,dogs:[]}, {maxDogs:5,dogs:[]}, {maxDogs:1,dogs:[]}, {maxDogs:2,dogs:[]}, {maxDogs:5,dogs:[]}],timeOfReport:"20:30",socialMedia:[{facebookUsername: "Doglogic", facebookPassword: ".Doglogic"},{instagramUsername: "Doglogic", instagramPassword: "#-ag6pbog"}],employees:7},
{_id:9,name:"הכלבייה העירונית תל אביב",admin:{userName: "TelAviv", password: "3ODIydbnNYDP7D2"},address:"ש"י עגנון 1, תל אביב יפו",cells:[{maxDogs:1,dogs:[]}, {maxDogs:4,dogs:[]}, {maxDogs:3,dogs:[]}, {maxDogs:3,dogs:[]}, {maxDogs:3,dogs:[]}, {maxDogs:5,dogs:[]}, {maxDogs:1,dogs:[]}],timeOfReport:"22:00",socialMedia:[{facebookUsername: "Telaviv", facebookPassword: ".TelAviv"},{instagramUsername: "Telaviv", instagramPassword: "#-nrp8ryh"}],employees:8},
{_id:10,name:"גלבוע אוהבת חיות",admin:{userName: "Gilboa", password: "QmpxShsP0W6tDsH"},address:"מגדים",cells:[{maxDogs:5,dogs:[]}, {maxDogs:2,dogs:[]}, {maxDogs:1,dogs:[]}, {maxDogs:1,dogs:[]}, {maxDogs:3,dogs:[]}, {maxDogs:5,dogs:[]}, {maxDogs:4,dogs:[]}],timeOfReport:"19:00",socialMedia:[{facebookUsername: "Gilboa", facebookPassword: ".vc72"},{instagramUsername: "Gilboa", instagramPassword: "#-zajafbd"}],employees:7}]</t>
  </si>
  <si>
    <t>Note</t>
  </si>
  <si>
    <t>מולי הוא כלב בולדוג צרפתי מקסים ואנרגטי בגיל 5. למרות גופו הקטן, הוא גדוש בהרפתקנות וסקרנות. עם זאת, כשהוא נרגע הוא הופך לחבר שובב ונאמן.</t>
  </si>
  <si>
    <t>לוקי הוא כלב מעורב חכם וערני בגיל 5. טמפרמנט מאוזן ואישיות חברותית מאפשרים לו להסתגל היטב לסביבות חדשות. הוא אוהב להתאמן ולגלות דברים חדשים.</t>
  </si>
  <si>
    <t>צ'לסי היא כלבה בולדוג צרפתית-כנענית בעלת נוכחות חזקה בגיל 5. היא בעלת אופי מנהיגותי אך גם מאוד רגישה לרמזים מבני אדם שהיא אוהבת.</t>
  </si>
  <si>
    <t>רוסקו הוא כלב בולדוג-צ'יואהואה צעיר, חברותי ורך מטבע, בן שנתיים. הוא ממש כלב בית אידיאלי עם משפחתו, אך יכול להיות חששן מול זרים.</t>
  </si>
  <si>
    <t>רוקו הוא כלב כנעני-רועה גרמני מרשים וממושמע בן שנתיים וחצי. יש לו נוכחות משגחת על הבית אך גם טמפרמנט משחקי וידידותי במקומות המתאימים.</t>
  </si>
  <si>
    <t>לונה היא כלבה קוקר-בוקסר בת 4, מאופקת אך גם עם נצנוצי ילדותיות. היא נהנית לנוח אך גם אוהבת פעילות ספורטיבית במינונים קטנים.</t>
  </si>
  <si>
    <t>לוקי הוא כלב מעורב ותיק וחכם בגיל 3, קצת מופנם אך עדיין משחקי עם מכרים. הוא מאוד נאמן למשפחתו ומגן עליה בנחישות.</t>
  </si>
  <si>
    <t>רוקו הוא כלב כנעני בן 5, סקרן וערני, אך גם שקט ורגוע בבית עם משפחתו. הוא נהנה מטיולים ומהרפתקאות, אך גם ממנוחה לצד האנשים שאוהב.</t>
  </si>
  <si>
    <t>לוקי הוא כלב מעורב איכפתי וידידותי בן 4, שמחבב חברה ומוכן לעזור בכל משימה. דרך אסרטיבית משלו, אך גם קליטה מהירה של הוראות.</t>
  </si>
  <si>
    <t>רוקו הוא כלב מעורב בעל מראה מרשים בגיל שנה וחצי, אך טמפרמנט של כלב בית שובב ומצחיק. הוא נהנה לשעשע ולקבל תשומת לב משפחתו.</t>
  </si>
  <si>
    <t>{_id:1,chipNumber:"987654321012345",name:"מולי",gender:"m",breed:["בולדוג צרפתי"],color:["אפור","שחור"],dateOfBirth:new Date("2018-10-06"),size:"קטן_בינוני",entranceDate:new Date("2023-04-03")}</t>
  </si>
  <si>
    <t>{_id:2,chipNumber:"123456789012345",name:"לוקי",gender:"m",breed:["כנעני","לברדור","דוברמן"],color:["כתום","אפור","חום","לבן"],dateOfBirth:new Date("2018-03-29"),size:"בינוני_גדול",entranceDate:new Date("2023-08-23")}</t>
  </si>
  <si>
    <t>{_id:3,chipNumber:"543210987012345",name:"צ'לסי",gender:"f",breed:["בולדוג צרפתי","כנעני"],color:["כתום"],dateOfBirth:new Date("2018-09-12"),size:"בינוני",entranceDate:new Date("2023-03-05")}</t>
  </si>
  <si>
    <t>{_id:4,chipNumber:"123098765432109",name:"רוסקו",gender:"m",breed:["בולדוג","צ'יואהואה"],color:["זהב","לבן","חום בהיר"],dateOfBirth:new Date("2021-04-11"),size:"בינוני",entranceDate:new Date("2023-04-29")}</t>
  </si>
  <si>
    <t>{_id:5,chipNumber:"987012345678901",name:"רוקו",gender:"m",breed:["כנעני","רועה גרמני"],color:["לבן","חום בהיר"],dateOfBirth:new Date("2021-04-21"),size:"גדול",entranceDate:new Date("2024-01-20")}</t>
  </si>
  <si>
    <t>{_id:6,chipNumber:"109876543210987",name:"לונה",gender:"f",breed:["קוקר ספנייל","בוקסר"],color:["זהב","לבן"],dateOfBirth:new Date("2019-10-11"),size:"בינוני",entranceDate:new Date("2023-11-21")}</t>
  </si>
  <si>
    <t>{_id:7,chipNumber:"321098765432109",name:"לוקי",gender:"m",breed:["פינצ'ר","בולדוג","יורקשייר טרייר"],color:["חום בהיר","חום","אפור","כתום"],dateOfBirth:new Date("2020-04-27"),size:"קטן_בינוני",entranceDate:new Date("2023-12-03")}</t>
  </si>
  <si>
    <t>{_id:8,chipNumber:"543210123456789",name:"רוקו",gender:"m",breed:["כנעני"],color:["אפור","כתום","חום"],dateOfBirth:new Date("2018-09-07"),size:"בינוני_גדול",entranceDate:new Date("2023-07-06")}</t>
  </si>
  <si>
    <t>{_id:9,chipNumber:"678901234567890",name:"לוקי",gender:"m",breed:["קוקר ספנייל","דוברמן","שיצו"],color:["אפור","חום","לבן"],dateOfBirth:new Date("2019-10-09"),size:"קטן_בינוני",entranceDate:new Date("2023-05-29")}</t>
  </si>
  <si>
    <t>{_id:10,chipNumber:"987654321098765",name:"רוקו",gender:"m",breed:["לברדור","רוטווילר","רועה בלגי"],color:["שחור","אפור","חום בהיר","כתום"],dateOfBirth:new Date("2022-05-11"),size:"בינוני_גדול",entranceDate:new Date("2023-07-30")}</t>
  </si>
  <si>
    <t>מאמץ פוטנציאלי:  קוראים לי רוני , בת 25, גרה עם בן זוגי מחפשת כלב גרה בדירת מרתף .סטודנטית, בעלת נסיון עם כלבים. מחפשת כלב קטן.</t>
  </si>
  <si>
    <t xml:space="preserve">אתה מקבל עכשיו רשימת כלבים המיועדים לאימוץ. לאחר מכן תקבל פסקה על מאמץ שמעוניין בכלב. 
תפקידך לקבל מידע מספק מהמאמץ על ידי שאילת שאלות נוספות. במידע ויש לך מספיק מידע בכדי לעמוד את אחוזי ההתאמה תציע למאמץ את הכלבים הכי מתאימים עבורו מתוך הרשימה עם אחוז ההתאמה ששיערת.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</si>
</sst>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7" x14ac:knownFonts="1">
    <font>
      <sz val="11"/>
      <color theme="1"/>
      <name val="Calibri"/>
      <family val="2"/>
      <scheme val="minor"/>
    </font>
    <font>
      <u/>
      <sz val="11"/>
      <color theme="10"/>
      <name val="Calibri"/>
      <family val="2"/>
      <scheme val="minor"/>
    </font>
    <font>
      <sz val="9.6"/>
      <color rgb="FF0D0D0D"/>
      <name val="Segoe UI"/>
      <family val="2"/>
    </font>
    <font>
      <sz val="10"/>
      <color rgb="FF0D0D0D"/>
      <name val="Segoe UI"/>
      <family val="2"/>
    </font>
    <font>
      <b/>
      <sz val="11"/>
      <color theme="0"/>
      <name val="Calibri"/>
      <family val="2"/>
      <scheme val="minor"/>
    </font>
    <font>
      <b/>
      <sz val="11"/>
      <color rgb="FFFF0000"/>
      <name val="Calibri"/>
      <family val="2"/>
      <scheme val="minor"/>
    </font>
    <font>
      <sz val="12"/>
      <color rgb="FFFBDE2D"/>
      <name val="Courier New"/>
      <family val="3"/>
    </font>
  </fonts>
  <fills count="5">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0" fontId="3" fillId="0" borderId="0" xfId="0" applyFont="1" applyAlignment="1">
      <alignment horizontal="left" vertical="center" indent="1"/>
    </xf>
    <xf numFmtId="0" fontId="3" fillId="0" borderId="0" xfId="0" applyFont="1" applyAlignment="1">
      <alignment vertical="center"/>
    </xf>
    <xf numFmtId="0" fontId="0" fillId="0" borderId="0" xfId="0" applyAlignment="1">
      <alignment horizontal="right" vertical="center" indent="1"/>
    </xf>
    <xf numFmtId="0" fontId="4" fillId="2"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1" applyFill="1" applyBorder="1"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xf>
    <xf numFmtId="1" fontId="3" fillId="0" borderId="0" xfId="0" applyNumberFormat="1" applyFont="1" applyAlignment="1">
      <alignment horizontal="left" vertical="center" indent="1"/>
    </xf>
    <xf numFmtId="1" fontId="3" fillId="0" borderId="0" xfId="0" applyNumberFormat="1" applyFont="1" applyAlignment="1">
      <alignment horizontal="left" vertical="center" indent="1" readingOrder="1"/>
    </xf>
    <xf numFmtId="14" fontId="3" fillId="0" borderId="0" xfId="0" applyNumberFormat="1" applyFont="1" applyAlignment="1">
      <alignment horizontal="left" vertical="center" indent="1"/>
    </xf>
    <xf numFmtId="0" fontId="5" fillId="2" borderId="1" xfId="0" applyFont="1" applyFill="1" applyBorder="1" applyAlignment="1">
      <alignment horizontal="center" vertical="center" wrapText="1"/>
    </xf>
    <xf numFmtId="0" fontId="0" fillId="2" borderId="0" xfId="0" applyFill="1"/>
    <xf numFmtId="0" fontId="0" fillId="0" borderId="0" xfId="0" applyAlignment="1">
      <alignment wrapText="1"/>
    </xf>
    <xf numFmtId="0" fontId="6" fillId="0" borderId="0" xfId="0" applyFont="1"/>
    <xf numFmtId="0" fontId="0" fillId="0" borderId="0" xfId="0" quotePrefix="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4" fillId="2" borderId="1" xfId="0" applyFont="1" applyFill="1" applyBorder="1" applyAlignment="1">
      <alignment horizontal="center" wrapText="1"/>
    </xf>
    <xf numFmtId="0" fontId="2" fillId="3" borderId="1" xfId="0" applyFont="1" applyFill="1" applyBorder="1" applyAlignment="1">
      <alignment horizontal="center" wrapText="1"/>
    </xf>
    <xf numFmtId="0" fontId="0" fillId="4" borderId="1" xfId="0" applyFill="1" applyBorder="1" applyAlignment="1">
      <alignment horizontal="center"/>
    </xf>
    <xf numFmtId="0" fontId="0" fillId="3" borderId="1" xfId="0" applyFill="1" applyBorder="1" applyAlignment="1">
      <alignment horizontal="center"/>
    </xf>
    <xf numFmtId="0" fontId="2" fillId="4" borderId="1" xfId="0" applyFont="1" applyFill="1" applyBorder="1" applyAlignment="1">
      <alignment horizontal="center" wrapText="1"/>
    </xf>
    <xf numFmtId="0" fontId="0" fillId="0" borderId="0" xfId="0" applyAlignment="1">
      <alignment horizontal="center"/>
    </xf>
    <xf numFmtId="0" fontId="4" fillId="2" borderId="1" xfId="0" applyFont="1" applyFill="1" applyBorder="1" applyAlignment="1">
      <alignment horizontal="left" vertical="center" wrapText="1"/>
    </xf>
    <xf numFmtId="1" fontId="3" fillId="0" borderId="0" xfId="0" applyNumberFormat="1" applyFont="1" applyAlignment="1">
      <alignment horizontal="left" vertical="center" wrapText="1" indent="1"/>
    </xf>
    <xf numFmtId="0" fontId="5"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aviv.peleg@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rightToLeft="1" topLeftCell="A11" zoomScaleNormal="100" workbookViewId="0">
      <selection activeCell="T15" sqref="T15"/>
    </sheetView>
  </sheetViews>
  <sheetFormatPr defaultColWidth="8.85546875" defaultRowHeight="15" x14ac:dyDescent="0.25"/>
  <cols>
    <col min="1" max="1" width="13.28515625" style="1" customWidth="1"/>
    <col min="2" max="2" width="8.85546875" style="1"/>
    <col min="3" max="4" width="20" style="1" customWidth="1"/>
    <col min="5" max="5" width="15" style="1" customWidth="1"/>
    <col min="6" max="6" width="26.7109375" style="1" customWidth="1"/>
    <col min="7" max="7" width="13.42578125" style="1" customWidth="1"/>
    <col min="8" max="9" width="46.28515625" style="1" customWidth="1"/>
    <col min="10" max="10" width="6.85546875" style="1" customWidth="1"/>
    <col min="11" max="11" width="23.85546875" style="1" customWidth="1"/>
    <col min="12" max="12" width="23.5703125" style="1" customWidth="1"/>
    <col min="13" max="13" width="26.28515625" style="1" customWidth="1"/>
    <col min="14" max="14" width="19" style="1" customWidth="1"/>
    <col min="15" max="15" width="20.5703125" style="1" customWidth="1"/>
    <col min="16" max="16" width="53" style="1" customWidth="1"/>
    <col min="17" max="17" width="11.85546875" style="1" customWidth="1"/>
    <col min="18" max="18" width="96.140625" style="1" customWidth="1"/>
    <col min="19" max="19" width="9.7109375" style="1" customWidth="1"/>
    <col min="20" max="20" width="22.140625" style="1" customWidth="1"/>
    <col min="21" max="21" width="8.85546875" style="1"/>
    <col min="22" max="23" width="8.85546875" style="1" customWidth="1"/>
    <col min="24" max="24" width="18.7109375" style="1" customWidth="1"/>
    <col min="25" max="16384" width="8.85546875" style="1"/>
  </cols>
  <sheetData>
    <row r="1" spans="1:20" ht="60" x14ac:dyDescent="0.25">
      <c r="A1" s="5" t="s">
        <v>542</v>
      </c>
      <c r="B1" s="5" t="s">
        <v>0</v>
      </c>
      <c r="C1" s="5" t="s">
        <v>1</v>
      </c>
      <c r="D1" s="5" t="s">
        <v>531</v>
      </c>
      <c r="E1" s="5" t="s">
        <v>2</v>
      </c>
      <c r="F1" s="5" t="s">
        <v>3</v>
      </c>
      <c r="G1" s="5" t="s">
        <v>543</v>
      </c>
      <c r="H1" s="5" t="s">
        <v>541</v>
      </c>
      <c r="I1" s="5" t="s">
        <v>529</v>
      </c>
      <c r="T1" s="1" t="s">
        <v>520</v>
      </c>
    </row>
    <row r="2" spans="1:20" ht="90" x14ac:dyDescent="0.25">
      <c r="A2" s="3">
        <v>1</v>
      </c>
      <c r="B2" s="3" t="s">
        <v>4</v>
      </c>
      <c r="C2" s="3" t="s">
        <v>5</v>
      </c>
      <c r="D2" s="3" t="s">
        <v>530</v>
      </c>
      <c r="E2" s="3" t="s">
        <v>6</v>
      </c>
      <c r="F2" s="1" t="s">
        <v>619</v>
      </c>
      <c r="G2" s="4">
        <v>0.70833333333333337</v>
      </c>
      <c r="H2" s="3" t="s">
        <v>544</v>
      </c>
      <c r="I2" s="3">
        <f ca="1">RANDBETWEEN(3,8)</f>
        <v>8</v>
      </c>
      <c r="J2" s="1" t="str">
        <f t="shared" ref="J2:J11" si="0">$A$1&amp;":"&amp;A2</f>
        <v>_id:1</v>
      </c>
      <c r="K2" s="1" t="str">
        <f t="shared" ref="K2:K11" si="1">$B$1&amp;":"""&amp;B2&amp;""""</f>
        <v>name:"כלבייה עירונית חיפה"</v>
      </c>
      <c r="L2" s="1" t="str">
        <f t="shared" ref="L2:L11" si="2">"admin:"&amp;D2</f>
        <v>admin:{userName: "Haifa", password: "Dz0zkfsY9nEKj5x"}</v>
      </c>
      <c r="M2" s="1" t="str">
        <f t="shared" ref="M2:M11" si="3">$E$1&amp;":"""&amp;E2&amp;""""</f>
        <v>address:"אופיר 41, חיפה"</v>
      </c>
      <c r="N2" s="1" t="str">
        <f t="shared" ref="N2:N11" si="4">"cells:"&amp;F2</f>
        <v>cells:[{maxDogs:2,dogs:[]}, {maxDogs:2,dogs:[]}, {maxDogs:3,dogs:[]}]</v>
      </c>
      <c r="O2" s="1" t="str">
        <f t="shared" ref="O2:O11" si="5">$G$1&amp;":"""&amp;TEXT(G2,"hh:mm")&amp;""""</f>
        <v>timeOfReport:"17:00"</v>
      </c>
      <c r="P2" s="1" t="str">
        <f t="shared" ref="P2:P11" si="6">"socialMedia:"&amp;H2</f>
        <v>socialMedia:[{facebookUserName: "Haifa", facebookPassword: ".x;&amp;u+s"},{instagramUserName: "Haifa", instagramPassword: "#-hsng3"}]</v>
      </c>
      <c r="Q2" s="1" t="str">
        <f t="shared" ref="Q2:Q11" ca="1" si="7">$I$1&amp;":"&amp;I2</f>
        <v>employees:8</v>
      </c>
      <c r="R2" s="23" t="str">
        <f ca="1">"{"&amp;_xlfn.TEXTJOIN(",",TRUE,J2:Q2)&amp;"}"</f>
        <v>{_id:1,name:"כלבייה עירונית חיפה",admin:{userName: "Haifa", password: "Dz0zkfsY9nEKj5x"},address:"אופיר 41, חיפה",cells:[{maxDogs:2,dogs:[]}, {maxDogs:2,dogs:[]}, {maxDogs:3,dogs:[]}],timeOfReport:"17:00",socialMedia:[{facebookUserName: "Haifa", facebookPassword: ".x;&amp;u+s"},{instagramUserName: "Haifa", instagramPassword: "#-hsng3"}],employees:8}</v>
      </c>
      <c r="T2" s="1" t="str" cm="1">
        <f t="array" aca="1" ref="T2" ca="1">"["&amp;_xlfn.TEXTJOIN(", ",,"{maxDogs:"&amp;_xlfn.RANDARRAY(,RANDBETWEEN(3,7),1,5,TRUE)&amp;",dogs:[]}")&amp;"]"</f>
        <v>[{maxDogs:2,dogs:[]}, {maxDogs:5,dogs:[]}, {maxDogs:3,dogs:[]}, {maxDogs:4,dogs:[]}, {maxDogs:5,dogs:[]}]</v>
      </c>
    </row>
    <row r="3" spans="1:20" ht="180" x14ac:dyDescent="0.25">
      <c r="A3" s="3">
        <f>A2+1</f>
        <v>2</v>
      </c>
      <c r="B3" s="3" t="s">
        <v>7</v>
      </c>
      <c r="C3" s="3" t="s">
        <v>8</v>
      </c>
      <c r="D3" s="3" t="s">
        <v>532</v>
      </c>
      <c r="E3" s="3" t="s">
        <v>9</v>
      </c>
      <c r="F3" s="1" t="s">
        <v>620</v>
      </c>
      <c r="G3" s="4">
        <v>0.83333333333333337</v>
      </c>
      <c r="H3" s="3" t="s">
        <v>545</v>
      </c>
      <c r="I3" s="3">
        <f t="shared" ref="I3:I11" ca="1" si="8">RANDBETWEEN(3,8)</f>
        <v>6</v>
      </c>
      <c r="J3" s="1" t="str">
        <f t="shared" si="0"/>
        <v>_id:2</v>
      </c>
      <c r="K3" s="1" t="str">
        <f t="shared" si="1"/>
        <v>name:"טבע הכלב"</v>
      </c>
      <c r="L3" s="1" t="str">
        <f t="shared" si="2"/>
        <v>admin:{userName: "Teva", password: "Q4Pa2E1pbmAETk2"}</v>
      </c>
      <c r="M3" s="1" t="str">
        <f t="shared" si="3"/>
        <v>address:"קרית אתא"</v>
      </c>
      <c r="N3" s="1" t="str">
        <f t="shared" si="4"/>
        <v>cells:[{maxDogs:4,dogs:[]}, {maxDogs:4,dogs:[]}, {maxDogs:3,dogs:[]}, {maxDogs:1,dogs:[]}, {maxDogs:3,dogs:[]}, {maxDogs:3,dogs:[]}]</v>
      </c>
      <c r="O3" s="1" t="str">
        <f t="shared" si="5"/>
        <v>timeOfReport:"20:00"</v>
      </c>
      <c r="P3" s="1" t="str">
        <f t="shared" si="6"/>
        <v>socialMedia:[{facebookUsername: "Teva", facebookPassword: ".ez4o+z},{Teva,t1z"},{instagramUsername: "Teva", instagramPassword: "#-t1krp=;"}]</v>
      </c>
      <c r="Q3" s="1" t="str">
        <f t="shared" ca="1" si="7"/>
        <v>employees:6</v>
      </c>
      <c r="R3" s="23" t="str">
        <f t="shared" ref="R3:R11" ca="1" si="9">"{"&amp;_xlfn.TEXTJOIN(",",TRUE,J3:Q3)&amp;"}"</f>
        <v>{_id:2,name:"טבע הכלב",admin:{userName: "Teva", password: "Q4Pa2E1pbmAETk2"},address:"קרית אתא",cells:[{maxDogs:4,dogs:[]}, {maxDogs:4,dogs:[]}, {maxDogs:3,dogs:[]}, {maxDogs:1,dogs:[]}, {maxDogs:3,dogs:[]}, {maxDogs:3,dogs:[]}],timeOfReport:"20:00",socialMedia:[{facebookUsername: "Teva", facebookPassword: ".ez4o+z},{Teva,t1z"},{instagramUsername: "Teva", instagramPassword: "#-t1krp=;"}],employees:6}</v>
      </c>
      <c r="T3" s="1" t="str" cm="1">
        <f t="array" aca="1" ref="T3" ca="1">"["&amp;_xlfn.TEXTJOIN(", ",,"{maxDogs:"&amp;_xlfn.RANDARRAY(,RANDBETWEEN(3,7),1,5,TRUE)&amp;",dogs:[]}")&amp;"]"</f>
        <v>[{maxDogs:5,dogs:[]}, {maxDogs:4,dogs:[]}, {maxDogs:1,dogs:[]}, {maxDogs:5,dogs:[]}, {maxDogs:5,dogs:[]}, {maxDogs:1,dogs:[]}, {maxDogs:3,dogs:[]}]</v>
      </c>
    </row>
    <row r="4" spans="1:20" ht="180" x14ac:dyDescent="0.25">
      <c r="A4" s="3">
        <f t="shared" ref="A4:A11" si="10">A3+1</f>
        <v>3</v>
      </c>
      <c r="B4" s="3" t="s">
        <v>10</v>
      </c>
      <c r="C4" s="3" t="s">
        <v>11</v>
      </c>
      <c r="D4" s="3" t="s">
        <v>533</v>
      </c>
      <c r="E4" s="3" t="s">
        <v>12</v>
      </c>
      <c r="F4" s="1" t="s">
        <v>621</v>
      </c>
      <c r="G4" s="4">
        <v>0.91666666666666663</v>
      </c>
      <c r="H4" s="3" t="s">
        <v>546</v>
      </c>
      <c r="I4" s="3">
        <f t="shared" ca="1" si="8"/>
        <v>8</v>
      </c>
      <c r="J4" s="1" t="str">
        <f t="shared" si="0"/>
        <v>_id:3</v>
      </c>
      <c r="K4" s="1" t="str">
        <f t="shared" si="1"/>
        <v>name:"חוות הכלבים בכפר הירוק"</v>
      </c>
      <c r="L4" s="1" t="str">
        <f t="shared" si="2"/>
        <v>admin:{userName: "HakfarHayarok", password: "8mbYaAl2W5ovepn"}</v>
      </c>
      <c r="M4" s="1" t="str">
        <f t="shared" si="3"/>
        <v>address:"הכפר הירוק"</v>
      </c>
      <c r="N4" s="1" t="str">
        <f t="shared" si="4"/>
        <v>cells:[{maxDogs:4,dogs:[]}, {maxDogs:1,dogs:[]}, {maxDogs:4,dogs:[]}, {maxDogs:2,dogs:[]}, {maxDogs:4,dogs:[]}, {maxDogs:5,dogs:[]}]</v>
      </c>
      <c r="O4" s="1" t="str">
        <f t="shared" si="5"/>
        <v>timeOfReport:"22:00"</v>
      </c>
      <c r="P4" s="1" t="str">
        <f t="shared" si="6"/>
        <v>socialMedia:[{facebookUsername: "Hakfarhayarok", facebookPassword: ".HakfarHayarok"},{instagramUsername: "Hakfarhayarok", instagramPassword: "#-@dpj"}]</v>
      </c>
      <c r="Q4" s="1" t="str">
        <f t="shared" ca="1" si="7"/>
        <v>employees:8</v>
      </c>
      <c r="R4" s="23" t="str">
        <f t="shared" ca="1" si="9"/>
        <v>{_id:3,name:"חוות הכלבים בכפר הירוק",admin:{userName: "HakfarHayarok", password: "8mbYaAl2W5ovepn"},address:"הכפר הירוק",cells:[{maxDogs:4,dogs:[]}, {maxDogs:1,dogs:[]}, {maxDogs:4,dogs:[]}, {maxDogs:2,dogs:[]}, {maxDogs:4,dogs:[]}, {maxDogs:5,dogs:[]}],timeOfReport:"22:00",socialMedia:[{facebookUsername: "Hakfarhayarok", facebookPassword: ".HakfarHayarok"},{instagramUsername: "Hakfarhayarok", instagramPassword: "#-@dpj"}],employees:8}</v>
      </c>
      <c r="T4" s="1" t="str" cm="1">
        <f t="array" aca="1" ref="T4" ca="1">"["&amp;_xlfn.TEXTJOIN(", ",,"{maxDogs:"&amp;_xlfn.RANDARRAY(,RANDBETWEEN(3,7),1,5,TRUE)&amp;",dogs:[]}")&amp;"]"</f>
        <v>[{maxDogs:2,dogs:[]}, {maxDogs:1,dogs:[]}, {maxDogs:5,dogs:[]}]</v>
      </c>
    </row>
    <row r="5" spans="1:20" ht="120" x14ac:dyDescent="0.25">
      <c r="A5" s="3">
        <f t="shared" si="10"/>
        <v>4</v>
      </c>
      <c r="B5" s="3" t="s">
        <v>13</v>
      </c>
      <c r="C5" s="3" t="s">
        <v>14</v>
      </c>
      <c r="D5" s="3" t="s">
        <v>534</v>
      </c>
      <c r="E5" s="3" t="s">
        <v>15</v>
      </c>
      <c r="F5" s="1" t="s">
        <v>622</v>
      </c>
      <c r="G5" s="4">
        <v>0</v>
      </c>
      <c r="H5" s="3" t="s">
        <v>547</v>
      </c>
      <c r="I5" s="3">
        <f t="shared" ca="1" si="8"/>
        <v>3</v>
      </c>
      <c r="J5" s="1" t="str">
        <f t="shared" si="0"/>
        <v>_id:4</v>
      </c>
      <c r="K5" s="1" t="str">
        <f t="shared" si="1"/>
        <v>name:"דוגסנס"</v>
      </c>
      <c r="L5" s="1" t="str">
        <f t="shared" si="2"/>
        <v>admin:{userName: "Dogsense", password: "CVIFmyJBl6C3cxR"}</v>
      </c>
      <c r="M5" s="1" t="str">
        <f t="shared" si="3"/>
        <v>address:"כנות"</v>
      </c>
      <c r="N5" s="1" t="str">
        <f t="shared" si="4"/>
        <v>cells:[{maxDogs:4,dogs:[]}, {maxDogs:1,dogs:[]}, {maxDogs:2,dogs:[]}, {maxDogs:3,dogs:[]}]</v>
      </c>
      <c r="O5" s="1" t="str">
        <f t="shared" si="5"/>
        <v>timeOfReport:"00:00"</v>
      </c>
      <c r="P5" s="1" t="str">
        <f t="shared" si="6"/>
        <v>socialMedia:[{facebookUsername: "Dogsense", facebookPassword: ".Dogsense"},{instagramUsername: "Dogsense", instagramPassword: "#-3^1olgb"}]</v>
      </c>
      <c r="Q5" s="1" t="str">
        <f t="shared" ca="1" si="7"/>
        <v>employees:3</v>
      </c>
      <c r="R5" s="23" t="str">
        <f t="shared" ca="1" si="9"/>
        <v>{_id:4,name:"דוגסנס",admin:{userName: "Dogsense", password: "CVIFmyJBl6C3cxR"},address:"כנות",cells:[{maxDogs:4,dogs:[]}, {maxDogs:1,dogs:[]}, {maxDogs:2,dogs:[]}, {maxDogs:3,dogs:[]}],timeOfReport:"00:00",socialMedia:[{facebookUsername: "Dogsense", facebookPassword: ".Dogsense"},{instagramUsername: "Dogsense", instagramPassword: "#-3^1olgb"}],employees:3}</v>
      </c>
      <c r="T5" s="1" t="str" cm="1">
        <f t="array" aca="1" ref="T5" ca="1">"["&amp;_xlfn.TEXTJOIN(", ",,"{maxDogs:"&amp;_xlfn.RANDARRAY(,RANDBETWEEN(3,7),1,5,TRUE)&amp;",dogs:[]}")&amp;"]"</f>
        <v>[{maxDogs:2,dogs:[]}, {maxDogs:4,dogs:[]}, {maxDogs:2,dogs:[]}, {maxDogs:2,dogs:[]}, {maxDogs:5,dogs:[]}]</v>
      </c>
    </row>
    <row r="6" spans="1:20" ht="180" x14ac:dyDescent="0.25">
      <c r="A6" s="3">
        <f t="shared" si="10"/>
        <v>5</v>
      </c>
      <c r="B6" s="3" t="s">
        <v>16</v>
      </c>
      <c r="C6" s="3" t="s">
        <v>17</v>
      </c>
      <c r="D6" s="3" t="s">
        <v>535</v>
      </c>
      <c r="E6" s="3" t="s">
        <v>18</v>
      </c>
      <c r="F6" s="1" t="s">
        <v>623</v>
      </c>
      <c r="G6" s="4">
        <v>0.70833333333333337</v>
      </c>
      <c r="H6" s="3" t="s">
        <v>548</v>
      </c>
      <c r="I6" s="3">
        <f t="shared" ca="1" si="8"/>
        <v>4</v>
      </c>
      <c r="J6" s="1" t="str">
        <f t="shared" si="0"/>
        <v>_id:5</v>
      </c>
      <c r="K6" s="1" t="str">
        <f t="shared" si="1"/>
        <v>name:"נתניה והרצליה אוהבות חיות"</v>
      </c>
      <c r="L6" s="1" t="str">
        <f t="shared" si="2"/>
        <v>admin:{userName: "NatanyaAndHertzeliya", password: "B2WZNuAT93MJPhK"}</v>
      </c>
      <c r="M6" s="1" t="str">
        <f t="shared" si="3"/>
        <v>address:"הרכב 12, נתניה"</v>
      </c>
      <c r="N6" s="1" t="str">
        <f t="shared" si="4"/>
        <v>cells:[{maxDogs:2,dogs:[]}, {maxDogs:3,dogs:[]}, {maxDogs:2,dogs:[]}, {maxDogs:2,dogs:[]}, {maxDogs:2,dogs:[]}, {maxDogs:4,dogs:[]}]</v>
      </c>
      <c r="O6" s="1" t="str">
        <f t="shared" si="5"/>
        <v>timeOfReport:"17:00"</v>
      </c>
      <c r="P6" s="1" t="str">
        <f t="shared" si="6"/>
        <v>socialMedia:[{facebookUsername: "Natanyaandhertzeliya", facebookPassword: ".ke"},{instagramUsername: "Natanyaandhertzeliya", instagramPassword: "#-61woop4"}]</v>
      </c>
      <c r="Q6" s="1" t="str">
        <f t="shared" ca="1" si="7"/>
        <v>employees:4</v>
      </c>
      <c r="R6" s="23" t="str">
        <f t="shared" ca="1" si="9"/>
        <v>{_id:5,name:"נתניה והרצליה אוהבות חיות",admin:{userName: "NatanyaAndHertzeliya", password: "B2WZNuAT93MJPhK"},address:"הרכב 12, נתניה",cells:[{maxDogs:2,dogs:[]}, {maxDogs:3,dogs:[]}, {maxDogs:2,dogs:[]}, {maxDogs:2,dogs:[]}, {maxDogs:2,dogs:[]}, {maxDogs:4,dogs:[]}],timeOfReport:"17:00",socialMedia:[{facebookUsername: "Natanyaandhertzeliya", facebookPassword: ".ke"},{instagramUsername: "Natanyaandhertzeliya", instagramPassword: "#-61woop4"}],employees:4}</v>
      </c>
      <c r="T6" s="1" t="str" cm="1">
        <f t="array" aca="1" ref="T6" ca="1">"["&amp;_xlfn.TEXTJOIN(", ",,"{maxDogs:"&amp;_xlfn.RANDARRAY(,RANDBETWEEN(3,7),1,5,TRUE)&amp;",dogs:[]}")&amp;"]"</f>
        <v>[{maxDogs:1,dogs:[]}, {maxDogs:4,dogs:[]}, {maxDogs:3,dogs:[]}, {maxDogs:5,dogs:[]}]</v>
      </c>
    </row>
    <row r="7" spans="1:20" ht="105" x14ac:dyDescent="0.25">
      <c r="A7" s="3">
        <f t="shared" si="10"/>
        <v>6</v>
      </c>
      <c r="B7" s="3" t="s">
        <v>19</v>
      </c>
      <c r="C7" s="3" t="s">
        <v>20</v>
      </c>
      <c r="D7" s="3" t="s">
        <v>536</v>
      </c>
      <c r="E7" s="3" t="s">
        <v>21</v>
      </c>
      <c r="F7" s="1" t="s">
        <v>624</v>
      </c>
      <c r="G7" s="4">
        <v>0.75</v>
      </c>
      <c r="H7" s="3" t="s">
        <v>549</v>
      </c>
      <c r="I7" s="3">
        <f t="shared" ca="1" si="8"/>
        <v>5</v>
      </c>
      <c r="J7" s="1" t="str">
        <f t="shared" si="0"/>
        <v>_id:6</v>
      </c>
      <c r="K7" s="1" t="str">
        <f t="shared" si="1"/>
        <v>name:"החצר של ציף"</v>
      </c>
      <c r="L7" s="1" t="str">
        <f t="shared" si="2"/>
        <v>admin:{userName: "Chif", password: "yJQvbdT0EUqIRIb"}</v>
      </c>
      <c r="M7" s="1" t="str">
        <f t="shared" si="3"/>
        <v>address:"ז' חשוון 24, רמת השרון"</v>
      </c>
      <c r="N7" s="1" t="str">
        <f t="shared" si="4"/>
        <v>cells:[{maxDogs:2,dogs:[]}, {maxDogs:5,dogs:[]}, {maxDogs:4,dogs:[]}]</v>
      </c>
      <c r="O7" s="1" t="str">
        <f t="shared" si="5"/>
        <v>timeOfReport:"18:00"</v>
      </c>
      <c r="P7" s="1" t="str">
        <f t="shared" si="6"/>
        <v>socialMedia:[{facebookUsername: "Chif", facebookPassword: ".tyywdy7"},{instagramUsername: "Chif", instagramPassword: "#-1niyqsh"}]</v>
      </c>
      <c r="Q7" s="1" t="str">
        <f t="shared" ca="1" si="7"/>
        <v>employees:5</v>
      </c>
      <c r="R7" s="23" t="str">
        <f t="shared" ca="1" si="9"/>
        <v>{_id:6,name:"החצר של ציף",admin:{userName: "Chif", password: "yJQvbdT0EUqIRIb"},address:"ז' חשוון 24, רמת השרון",cells:[{maxDogs:2,dogs:[]}, {maxDogs:5,dogs:[]}, {maxDogs:4,dogs:[]}],timeOfReport:"18:00",socialMedia:[{facebookUsername: "Chif", facebookPassword: ".tyywdy7"},{instagramUsername: "Chif", instagramPassword: "#-1niyqsh"}],employees:5}</v>
      </c>
      <c r="T7" s="1" t="str" cm="1">
        <f t="array" aca="1" ref="T7" ca="1">"["&amp;_xlfn.TEXTJOIN(", ",,"{maxDogs:"&amp;_xlfn.RANDARRAY(,RANDBETWEEN(3,7),1,5,TRUE)&amp;",dogs:[]}")&amp;"]"</f>
        <v>[{maxDogs:4,dogs:[]}, {maxDogs:4,dogs:[]}, {maxDogs:3,dogs:[]}]</v>
      </c>
    </row>
    <row r="8" spans="1:20" ht="180" x14ac:dyDescent="0.25">
      <c r="A8" s="3">
        <f t="shared" si="10"/>
        <v>7</v>
      </c>
      <c r="B8" s="3" t="s">
        <v>22</v>
      </c>
      <c r="C8" s="3" t="s">
        <v>23</v>
      </c>
      <c r="D8" s="3" t="s">
        <v>537</v>
      </c>
      <c r="E8" s="3" t="s">
        <v>24</v>
      </c>
      <c r="F8" s="1" t="s">
        <v>625</v>
      </c>
      <c r="G8" s="4">
        <v>0.89583333333333337</v>
      </c>
      <c r="H8" s="3" t="s">
        <v>550</v>
      </c>
      <c r="I8" s="3">
        <f t="shared" ca="1" si="8"/>
        <v>6</v>
      </c>
      <c r="J8" s="1" t="str">
        <f t="shared" si="0"/>
        <v>_id:7</v>
      </c>
      <c r="K8" s="1" t="str">
        <f t="shared" si="1"/>
        <v>name:"כלבים בחווה"</v>
      </c>
      <c r="L8" s="1" t="str">
        <f t="shared" si="2"/>
        <v>admin:{userName: "Hachava", password: "TrJLK0qCxqMqABs"}</v>
      </c>
      <c r="M8" s="1" t="str">
        <f t="shared" si="3"/>
        <v>address:"סמטת הדקל, בורגתא"</v>
      </c>
      <c r="N8" s="1" t="str">
        <f t="shared" si="4"/>
        <v>cells:[{maxDogs:2,dogs:[]}, {maxDogs:4,dogs:[]}, {maxDogs:3,dogs:[]}, {maxDogs:4,dogs:[]}, {maxDogs:2,dogs:[]}, {maxDogs:4,dogs:[]}]</v>
      </c>
      <c r="O8" s="1" t="str">
        <f t="shared" si="5"/>
        <v>timeOfReport:"21:30"</v>
      </c>
      <c r="P8" s="1" t="str">
        <f t="shared" si="6"/>
        <v>socialMedia:[{facebookUsername: "Hachava", facebookPassword: ".Hachava"},{instagramUsername: "Hachava", instagramPassword: "#-qtkw41n"}]</v>
      </c>
      <c r="Q8" s="1" t="str">
        <f t="shared" ca="1" si="7"/>
        <v>employees:6</v>
      </c>
      <c r="R8" s="23" t="str">
        <f t="shared" ca="1" si="9"/>
        <v>{_id:7,name:"כלבים בחווה",admin:{userName: "Hachava", password: "TrJLK0qCxqMqABs"},address:"סמטת הדקל, בורגתא",cells:[{maxDogs:2,dogs:[]}, {maxDogs:4,dogs:[]}, {maxDogs:3,dogs:[]}, {maxDogs:4,dogs:[]}, {maxDogs:2,dogs:[]}, {maxDogs:4,dogs:[]}],timeOfReport:"21:30",socialMedia:[{facebookUsername: "Hachava", facebookPassword: ".Hachava"},{instagramUsername: "Hachava", instagramPassword: "#-qtkw41n"}],employees:6}</v>
      </c>
      <c r="T8" s="1" t="str" cm="1">
        <f t="array" aca="1" ref="T8" ca="1">"["&amp;_xlfn.TEXTJOIN(", ",,"{maxDogs:"&amp;_xlfn.RANDARRAY(,RANDBETWEEN(3,7),1,5,TRUE)&amp;",dogs:[]}")&amp;"]"</f>
        <v>[{maxDogs:3,dogs:[]}, {maxDogs:1,dogs:[]}, {maxDogs:5,dogs:[]}, {maxDogs:1,dogs:[]}]</v>
      </c>
    </row>
    <row r="9" spans="1:20" ht="180" x14ac:dyDescent="0.25">
      <c r="A9" s="3">
        <f t="shared" si="10"/>
        <v>8</v>
      </c>
      <c r="B9" s="3" t="s">
        <v>25</v>
      </c>
      <c r="C9" s="3" t="s">
        <v>26</v>
      </c>
      <c r="D9" s="3" t="s">
        <v>538</v>
      </c>
      <c r="E9" s="3" t="s">
        <v>27</v>
      </c>
      <c r="F9" s="1" t="s">
        <v>626</v>
      </c>
      <c r="G9" s="4">
        <v>0.85416666666666663</v>
      </c>
      <c r="H9" s="3" t="s">
        <v>551</v>
      </c>
      <c r="I9" s="3">
        <f t="shared" ca="1" si="8"/>
        <v>4</v>
      </c>
      <c r="J9" s="1" t="str">
        <f t="shared" si="0"/>
        <v>_id:8</v>
      </c>
      <c r="K9" s="1" t="str">
        <f t="shared" si="1"/>
        <v>name:"דוגלוג'יק"</v>
      </c>
      <c r="L9" s="1" t="str">
        <f t="shared" si="2"/>
        <v>admin:{userName: "Doglogic", password: "7mVPYLamvUt4VMx"}</v>
      </c>
      <c r="M9" s="1" t="str">
        <f t="shared" si="3"/>
        <v>address:"פלדה 19, ערד"</v>
      </c>
      <c r="N9" s="1" t="str">
        <f t="shared" si="4"/>
        <v>cells:[{maxDogs:2,dogs:[]}, {maxDogs:5,dogs:[]}, {maxDogs:5,dogs:[]}, {maxDogs:1,dogs:[]}, {maxDogs:2,dogs:[]}, {maxDogs:5,dogs:[]}]</v>
      </c>
      <c r="O9" s="1" t="str">
        <f t="shared" si="5"/>
        <v>timeOfReport:"20:30"</v>
      </c>
      <c r="P9" s="1" t="str">
        <f t="shared" si="6"/>
        <v>socialMedia:[{facebookUsername: "Doglogic", facebookPassword: ".Doglogic"},{instagramUsername: "Doglogic", instagramPassword: "#-ag6pbog"}]</v>
      </c>
      <c r="Q9" s="1" t="str">
        <f t="shared" ca="1" si="7"/>
        <v>employees:4</v>
      </c>
      <c r="R9" s="23" t="str">
        <f t="shared" ca="1" si="9"/>
        <v>{_id:8,name:"דוגלוג'יק",admin:{userName: "Doglogic", password: "7mVPYLamvUt4VMx"},address:"פלדה 19, ערד",cells:[{maxDogs:2,dogs:[]}, {maxDogs:5,dogs:[]}, {maxDogs:5,dogs:[]}, {maxDogs:1,dogs:[]}, {maxDogs:2,dogs:[]}, {maxDogs:5,dogs:[]}],timeOfReport:"20:30",socialMedia:[{facebookUsername: "Doglogic", facebookPassword: ".Doglogic"},{instagramUsername: "Doglogic", instagramPassword: "#-ag6pbog"}],employees:4}</v>
      </c>
      <c r="T9" s="1" t="str" cm="1">
        <f t="array" aca="1" ref="T9" ca="1">"["&amp;_xlfn.TEXTJOIN(", ",,"{maxDogs:"&amp;_xlfn.RANDARRAY(,RANDBETWEEN(3,7),1,5,TRUE)&amp;",dogs:[]}")&amp;"]"</f>
        <v>[{maxDogs:2,dogs:[]}, {maxDogs:2,dogs:[]}, {maxDogs:5,dogs:[]}]</v>
      </c>
    </row>
    <row r="10" spans="1:20" ht="210" x14ac:dyDescent="0.25">
      <c r="A10" s="3">
        <f t="shared" si="10"/>
        <v>9</v>
      </c>
      <c r="B10" s="3" t="s">
        <v>28</v>
      </c>
      <c r="C10" s="3" t="s">
        <v>29</v>
      </c>
      <c r="D10" s="3" t="s">
        <v>539</v>
      </c>
      <c r="E10" s="3" t="s">
        <v>30</v>
      </c>
      <c r="F10" s="1" t="s">
        <v>627</v>
      </c>
      <c r="G10" s="4">
        <v>0.91666666666666663</v>
      </c>
      <c r="H10" s="3" t="s">
        <v>552</v>
      </c>
      <c r="I10" s="3">
        <f t="shared" ca="1" si="8"/>
        <v>8</v>
      </c>
      <c r="J10" s="1" t="str">
        <f t="shared" si="0"/>
        <v>_id:9</v>
      </c>
      <c r="K10" s="1" t="str">
        <f t="shared" si="1"/>
        <v>name:"הכלבייה העירונית תל אביב"</v>
      </c>
      <c r="L10" s="1" t="str">
        <f t="shared" si="2"/>
        <v>admin:{userName: "TelAviv", password: "3ODIydbnNYDP7D2"}</v>
      </c>
      <c r="M10" s="1" t="str">
        <f t="shared" si="3"/>
        <v>address:"ש"י עגנון 1, תל אביב יפו"</v>
      </c>
      <c r="N10" s="1" t="str">
        <f t="shared" si="4"/>
        <v>cells:[{maxDogs:1,dogs:[]}, {maxDogs:4,dogs:[]}, {maxDogs:3,dogs:[]}, {maxDogs:3,dogs:[]}, {maxDogs:3,dogs:[]}, {maxDogs:5,dogs:[]}, {maxDogs:1,dogs:[]}]</v>
      </c>
      <c r="O10" s="1" t="str">
        <f t="shared" si="5"/>
        <v>timeOfReport:"22:00"</v>
      </c>
      <c r="P10" s="1" t="str">
        <f t="shared" si="6"/>
        <v>socialMedia:[{facebookUsername: "Telaviv", facebookPassword: ".TelAviv"},{instagramUsername: "Telaviv", instagramPassword: "#-nrp8ryh"}]</v>
      </c>
      <c r="Q10" s="1" t="str">
        <f t="shared" ca="1" si="7"/>
        <v>employees:8</v>
      </c>
      <c r="R10" s="23" t="str">
        <f t="shared" ca="1" si="9"/>
        <v>{_id:9,name:"הכלבייה העירונית תל אביב",admin:{userName: "TelAviv", password: "3ODIydbnNYDP7D2"},address:"ש"י עגנון 1, תל אביב יפו",cells:[{maxDogs:1,dogs:[]}, {maxDogs:4,dogs:[]}, {maxDogs:3,dogs:[]}, {maxDogs:3,dogs:[]}, {maxDogs:3,dogs:[]}, {maxDogs:5,dogs:[]}, {maxDogs:1,dogs:[]}],timeOfReport:"22:00",socialMedia:[{facebookUsername: "Telaviv", facebookPassword: ".TelAviv"},{instagramUsername: "Telaviv", instagramPassword: "#-nrp8ryh"}],employees:8}</v>
      </c>
      <c r="T10" s="1" t="str" cm="1">
        <f t="array" aca="1" ref="T10" ca="1">"["&amp;_xlfn.TEXTJOIN(", ",,"{maxDogs:"&amp;_xlfn.RANDARRAY(,RANDBETWEEN(3,7),1,5,TRUE)&amp;",dogs:[]}")&amp;"]"</f>
        <v>[{maxDogs:1,dogs:[]}, {maxDogs:4,dogs:[]}, {maxDogs:4,dogs:[]}, {maxDogs:3,dogs:[]}, {maxDogs:4,dogs:[]}]</v>
      </c>
    </row>
    <row r="11" spans="1:20" ht="210" x14ac:dyDescent="0.25">
      <c r="A11" s="3">
        <f t="shared" si="10"/>
        <v>10</v>
      </c>
      <c r="B11" s="3" t="s">
        <v>31</v>
      </c>
      <c r="C11" s="3" t="s">
        <v>32</v>
      </c>
      <c r="D11" s="3" t="s">
        <v>540</v>
      </c>
      <c r="E11" s="3" t="s">
        <v>33</v>
      </c>
      <c r="F11" s="1" t="s">
        <v>628</v>
      </c>
      <c r="G11" s="4">
        <v>0.79166666666666663</v>
      </c>
      <c r="H11" s="3" t="s">
        <v>553</v>
      </c>
      <c r="I11" s="3">
        <f t="shared" ca="1" si="8"/>
        <v>3</v>
      </c>
      <c r="J11" s="1" t="str">
        <f t="shared" si="0"/>
        <v>_id:10</v>
      </c>
      <c r="K11" s="1" t="str">
        <f t="shared" si="1"/>
        <v>name:"גלבוע אוהבת חיות"</v>
      </c>
      <c r="L11" s="1" t="str">
        <f t="shared" si="2"/>
        <v>admin:{userName: "Gilboa", password: "QmpxShsP0W6tDsH"}</v>
      </c>
      <c r="M11" s="1" t="str">
        <f t="shared" si="3"/>
        <v>address:"מגדים"</v>
      </c>
      <c r="N11" s="1" t="str">
        <f t="shared" si="4"/>
        <v>cells:[{maxDogs:5,dogs:[]}, {maxDogs:2,dogs:[]}, {maxDogs:1,dogs:[]}, {maxDogs:1,dogs:[]}, {maxDogs:3,dogs:[]}, {maxDogs:5,dogs:[]}, {maxDogs:4,dogs:[]}]</v>
      </c>
      <c r="O11" s="1" t="str">
        <f t="shared" si="5"/>
        <v>timeOfReport:"19:00"</v>
      </c>
      <c r="P11" s="1" t="str">
        <f t="shared" si="6"/>
        <v>socialMedia:[{facebookUsername: "Gilboa", facebookPassword: ".vc72"},{instagramUsername: "Gilboa", instagramPassword: "#-zajafbd"}]</v>
      </c>
      <c r="Q11" s="1" t="str">
        <f t="shared" ca="1" si="7"/>
        <v>employees:3</v>
      </c>
      <c r="R11" s="23" t="str">
        <f t="shared" ca="1" si="9"/>
        <v>{_id:10,name:"גלבוע אוהבת חיות",admin:{userName: "Gilboa", password: "QmpxShsP0W6tDsH"},address:"מגדים",cells:[{maxDogs:5,dogs:[]}, {maxDogs:2,dogs:[]}, {maxDogs:1,dogs:[]}, {maxDogs:1,dogs:[]}, {maxDogs:3,dogs:[]}, {maxDogs:5,dogs:[]}, {maxDogs:4,dogs:[]}],timeOfReport:"19:00",socialMedia:[{facebookUsername: "Gilboa", facebookPassword: ".vc72"},{instagramUsername: "Gilboa", instagramPassword: "#-zajafbd"}],employees:3}</v>
      </c>
      <c r="T11" s="1" t="str" cm="1">
        <f t="array" aca="1" ref="T11" ca="1">"["&amp;_xlfn.TEXTJOIN(", ",,"{maxDogs:"&amp;_xlfn.RANDARRAY(,RANDBETWEEN(3,7),1,5,TRUE)&amp;",dogs:[]}")&amp;"]"</f>
        <v>[{maxDogs:5,dogs:[]}, {maxDogs:5,dogs:[]}, {maxDogs:4,dogs:[]}, {maxDogs:4,dogs:[]}, {maxDogs:3,dogs:[]}, {maxDogs:3,dogs:[]}]</v>
      </c>
    </row>
    <row r="13" spans="1:20" ht="409.5" x14ac:dyDescent="0.25">
      <c r="R13" s="23" t="str">
        <f ca="1">"["&amp;_xlfn.TEXTJOIN(","&amp;CHAR(10),TRUE,R2:R11)&amp;"]"</f>
        <v>[{_id:1,name:"כלבייה עירונית חיפה",admin:{userName: "Haifa", password: "Dz0zkfsY9nEKj5x"},address:"אופיר 41, חיפה",cells:[{maxDogs:2,dogs:[]}, {maxDogs:2,dogs:[]}, {maxDogs:3,dogs:[]}],timeOfReport:"17:00",socialMedia:[{facebookUserName: "Haifa", facebookPassword: ".x;&amp;u+s"},{instagramUserName: "Haifa", instagramPassword: "#-hsng3"}],employees:8},
{_id:2,name:"טבע הכלב",admin:{userName: "Teva", password: "Q4Pa2E1pbmAETk2"},address:"קרית אתא",cells:[{maxDogs:4,dogs:[]}, {maxDogs:4,dogs:[]}, {maxDogs:3,dogs:[]}, {maxDogs:1,dogs:[]}, {maxDogs:3,dogs:[]}, {maxDogs:3,dogs:[]}],timeOfReport:"20:00",socialMedia:[{facebookUsername: "Teva", facebookPassword: ".ez4o+z},{Teva,t1z"},{instagramUsername: "Teva", instagramPassword: "#-t1krp=;"}],employees:6},
{_id:3,name:"חוות הכלבים בכפר הירוק",admin:{userName: "HakfarHayarok", password: "8mbYaAl2W5ovepn"},address:"הכפר הירוק",cells:[{maxDogs:4,dogs:[]}, {maxDogs:1,dogs:[]}, {maxDogs:4,dogs:[]}, {maxDogs:2,dogs:[]}, {maxDogs:4,dogs:[]}, {maxDogs:5,dogs:[]}],timeOfReport:"22:00",socialMedia:[{facebookUsername: "Hakfarhayarok", facebookPassword: ".HakfarHayarok"},{instagramUsername: "Hakfarhayarok", instagramPassword: "#-@dpj"}],employees:8},
{_id:4,name:"דוגסנס",admin:{userName: "Dogsense", password: "CVIFmyJBl6C3cxR"},address:"כנות",cells:[{maxDogs:4,dogs:[]}, {maxDogs:1,dogs:[]}, {maxDogs:2,dogs:[]}, {maxDogs:3,dogs:[]}],timeOfReport:"00:00",socialMedia:[{facebookUsername: "Dogsense", facebookPassword: ".Dogsense"},{instagramUsername: "Dogsense", instagramPassword: "#-3^1olgb"}],employees:3},
{_id:5,name:"נתניה והרצליה אוהבות חיות",admin:{userName: "NatanyaAndHertzeliya", password: "B2WZNuAT93MJPhK"},address:"הרכב 12, נתניה",cells:[{maxDogs:2,dogs:[]}, {maxDogs:3,dogs:[]}, {maxDogs:2,dogs:[]}, {maxDogs:2,dogs:[]}, {maxDogs:2,dogs:[]}, {maxDogs:4,dogs:[]}],timeOfReport:"17:00",socialMedia:[{facebookUsername: "Natanyaandhertzeliya", facebookPassword: ".ke"},{instagramUsername: "Natanyaandhertzeliya", instagramPassword: "#-61woop4"}],employees:4},
{_id:6,name:"החצר של ציף",admin:{userName: "Chif", password: "yJQvbdT0EUqIRIb"},address:"ז' חשוון 24, רמת השרון",cells:[{maxDogs:2,dogs:[]}, {maxDogs:5,dogs:[]}, {maxDogs:4,dogs:[]}],timeOfReport:"18:00",socialMedia:[{facebookUsername: "Chif", facebookPassword: ".tyywdy7"},{instagramUsername: "Chif", instagramPassword: "#-1niyqsh"}],employees:5},
{_id:7,name:"כלבים בחווה",admin:{userName: "Hachava", password: "TrJLK0qCxqMqABs"},address:"סמטת הדקל, בורגתא",cells:[{maxDogs:2,dogs:[]}, {maxDogs:4,dogs:[]}, {maxDogs:3,dogs:[]}, {maxDogs:4,dogs:[]}, {maxDogs:2,dogs:[]}, {maxDogs:4,dogs:[]}],timeOfReport:"21:30",socialMedia:[{facebookUsername: "Hachava", facebookPassword: ".Hachava"},{instagramUsername: "Hachava", instagramPassword: "#-qtkw41n"}],employees:6},
{_id:8,name:"דוגלוג'יק",admin:{userName: "Doglogic", password: "7mVPYLamvUt4VMx"},address:"פלדה 19, ערד",cells:[{maxDogs:2,dogs:[]}, {maxDogs:5,dogs:[]}, {maxDogs:5,dogs:[]}, {maxDogs:1,dogs:[]}, {maxDogs:2,dogs:[]}, {maxDogs:5,dogs:[]}],timeOfReport:"20:30",socialMedia:[{facebookUsername: "Doglogic", facebookPassword: ".Doglogic"},{instagramUsername: "Doglogic", instagramPassword: "#-ag6pbog"}],employees:4},
{_id:9,name:"הכלבייה העירונית תל אביב",admin:{userName: "TelAviv", password: "3ODIydbnNYDP7D2"},address:"ש"י עגנון 1, תל אביב יפו",cells:[{maxDogs:1,dogs:[]}, {maxDogs:4,dogs:[]}, {maxDogs:3,dogs:[]}, {maxDogs:3,dogs:[]}, {maxDogs:3,dogs:[]}, {maxDogs:5,dogs:[]}, {maxDogs:1,dogs:[]}],timeOfReport:"22:00",socialMedia:[{facebookUsername: "Telaviv", facebookPassword: ".TelAviv"},{instagramUsername: "Telaviv", instagramPassword: "#-nrp8ryh"}],employees:8},
{_id:10,name:"גלבוע אוהבת חיות",admin:{userName: "Gilboa", password: "QmpxShsP0W6tDsH"},address:"מגדים",cells:[{maxDogs:5,dogs:[]}, {maxDogs:2,dogs:[]}, {maxDogs:1,dogs:[]}, {maxDogs:1,dogs:[]}, {maxDogs:3,dogs:[]}, {maxDogs:5,dogs:[]}, {maxDogs:4,dogs:[]}],timeOfReport:"19:00",socialMedia:[{facebookUsername: "Gilboa", facebookPassword: ".vc72"},{instagramUsername: "Gilboa", instagramPassword: "#-zajafbd"}],employees:3}]</v>
      </c>
    </row>
    <row r="15" spans="1:20" ht="409.5" x14ac:dyDescent="0.25">
      <c r="R15" s="23" t="s">
        <v>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4BEF-097D-42A0-A082-7BD12C2CD810}">
  <dimension ref="A1:AL61"/>
  <sheetViews>
    <sheetView rightToLeft="1" topLeftCell="S1" zoomScale="111" zoomScaleNormal="100" workbookViewId="0">
      <selection activeCell="V2" sqref="V2:V11"/>
    </sheetView>
  </sheetViews>
  <sheetFormatPr defaultRowHeight="15" x14ac:dyDescent="0.25"/>
  <cols>
    <col min="1" max="2" width="17.5703125" bestFit="1" customWidth="1"/>
    <col min="3" max="3" width="15.28515625" customWidth="1"/>
    <col min="4" max="4" width="6.7109375" bestFit="1" customWidth="1"/>
    <col min="5" max="5" width="30.140625" customWidth="1"/>
    <col min="6" max="6" width="27.7109375" customWidth="1"/>
    <col min="7" max="11" width="15.28515625" customWidth="1"/>
    <col min="12" max="12" width="17.5703125" customWidth="1"/>
    <col min="13" max="13" width="30.140625" bestFit="1" customWidth="1"/>
    <col min="14" max="15" width="15.28515625" customWidth="1"/>
    <col min="16" max="16" width="45.28515625" bestFit="1" customWidth="1"/>
    <col min="17" max="17" width="36.5703125" bestFit="1" customWidth="1"/>
    <col min="18" max="18" width="32.42578125" bestFit="1" customWidth="1"/>
    <col min="19" max="19" width="18.7109375" customWidth="1"/>
    <col min="20" max="20" width="34.140625" bestFit="1" customWidth="1"/>
    <col min="21" max="24" width="34.140625" customWidth="1"/>
    <col min="25" max="25" width="18.7109375" customWidth="1"/>
    <col min="28" max="28" width="9.5703125" bestFit="1" customWidth="1"/>
    <col min="29" max="29" width="9.140625" customWidth="1"/>
    <col min="30" max="30" width="14.7109375" customWidth="1"/>
    <col min="31" max="31" width="11.7109375" bestFit="1" customWidth="1"/>
    <col min="32" max="32" width="13.7109375" bestFit="1" customWidth="1"/>
    <col min="33" max="33" width="10.7109375" bestFit="1" customWidth="1"/>
    <col min="34" max="34" width="13.140625" bestFit="1" customWidth="1"/>
  </cols>
  <sheetData>
    <row r="1" spans="1:38" x14ac:dyDescent="0.25">
      <c r="A1" s="19" t="s">
        <v>542</v>
      </c>
      <c r="B1" s="19" t="s">
        <v>554</v>
      </c>
      <c r="C1" s="19" t="s">
        <v>0</v>
      </c>
      <c r="D1" s="19" t="s">
        <v>34</v>
      </c>
      <c r="E1" s="19" t="s">
        <v>526</v>
      </c>
      <c r="F1" s="19" t="s">
        <v>525</v>
      </c>
      <c r="G1" s="19" t="s">
        <v>555</v>
      </c>
      <c r="H1" s="19" t="s">
        <v>35</v>
      </c>
      <c r="I1" s="19" t="s">
        <v>556</v>
      </c>
      <c r="J1" s="19" t="s">
        <v>632</v>
      </c>
      <c r="K1" s="19" t="s">
        <v>36</v>
      </c>
      <c r="R1" s="15"/>
      <c r="S1" s="15"/>
      <c r="T1" s="15"/>
      <c r="U1" s="15"/>
      <c r="V1" s="15" t="s">
        <v>558</v>
      </c>
      <c r="W1" s="15"/>
      <c r="X1" t="s">
        <v>557</v>
      </c>
      <c r="Y1" s="15"/>
      <c r="Z1" t="s">
        <v>37</v>
      </c>
      <c r="AA1" t="s">
        <v>38</v>
      </c>
    </row>
    <row r="2" spans="1:38" ht="158.25" customHeight="1" x14ac:dyDescent="0.25">
      <c r="A2" s="15">
        <v>1</v>
      </c>
      <c r="B2" s="16">
        <v>987654321012345</v>
      </c>
      <c r="C2" t="s">
        <v>39</v>
      </c>
      <c r="D2" t="s">
        <v>37</v>
      </c>
      <c r="E2" t="s">
        <v>40</v>
      </c>
      <c r="F2" t="s">
        <v>41</v>
      </c>
      <c r="G2" s="17">
        <v>43379</v>
      </c>
      <c r="H2" s="20" t="str" cm="1">
        <f t="array" ref="H2">_xlfn.XLOOKUP(ROUND(SUM(COUNTIFS(קטן,SUBSTITUTE(SUBSTITUTE(SUBSTITUTE(_xlfn.TEXTSPLIT(E2,""""),"]",""),",",""),"[",""))+COUNTIFS(קטן_בינוני,SUBSTITUTE(SUBSTITUTE(SUBSTITUTE(_xlfn.TEXTSPLIT(E2,""""),"]",""),",",""),"[",""))*2+COUNTIFS(בינוני,SUBSTITUTE(SUBSTITUTE(SUBSTITUTE(_xlfn.TEXTSPLIT(E2,""""),"]",""),",",""),"[",""))*3+COUNTIFS(בינוני_גדול,SUBSTITUTE(SUBSTITUTE(SUBSTITUTE(_xlfn.TEXTSPLIT(E2,""""),"]",""),",",""),"[",""))*4+COUNTIFS(גדול,SUBSTITUTE(SUBSTITUTE(SUBSTITUTE(_xlfn.TEXTSPLIT(E2,""""),"]",""),",",""),"[",""))*5)/COUNTA(_xlfn.TEXTSPLIT(SUBSTITUTE(SUBSTITUTE(SUBSTITUTE(E2,"""",""),"]",""),"[",""),",")),0),$AD$3:$AH$3,$AD$4:$AH$4)</f>
        <v>קטן_בינוני</v>
      </c>
      <c r="I2" s="17">
        <v>45019</v>
      </c>
      <c r="J2" t="s">
        <v>633</v>
      </c>
      <c r="L2" s="15" t="str">
        <f t="shared" ref="L2:L33" si="0">A$1&amp;":"&amp;A2</f>
        <v>_id:1</v>
      </c>
      <c r="M2" s="15" t="str">
        <f t="shared" ref="M2:M33" si="1">B$1&amp;":"""&amp;B2&amp;""""</f>
        <v>chipNumber:"987654321012345"</v>
      </c>
      <c r="N2" s="15" t="str">
        <f t="shared" ref="N2:N33" si="2">C$1&amp;":"""&amp;C2&amp;""""</f>
        <v>name:"מולי"</v>
      </c>
      <c r="O2" s="15" t="str">
        <f t="shared" ref="O2:O33" si="3">D$1&amp;":"""&amp;D2&amp;""""</f>
        <v>gender:"m"</v>
      </c>
      <c r="P2" s="15" t="str">
        <f t="shared" ref="P2:P33" si="4">E$1&amp;":"&amp;E2</f>
        <v>breed:["בולדוג צרפתי"]</v>
      </c>
      <c r="Q2" s="15" t="str">
        <f t="shared" ref="Q2:Q33" si="5">F$1&amp;":"&amp;F2</f>
        <v>color:["אפור","שחור"]</v>
      </c>
      <c r="R2" s="15" t="str">
        <f t="shared" ref="R2:R33" si="6">G$1&amp;":new Date("""&amp;TEXT(G2,"yyyy-mm-dd")&amp;""")"</f>
        <v>dateOfBirth:new Date("2018-10-06")</v>
      </c>
      <c r="S2" s="15" t="str">
        <f t="shared" ref="S2:S33" si="7">H$1&amp;":"""&amp;H2&amp;""""</f>
        <v>size:"קטן_בינוני"</v>
      </c>
      <c r="T2" s="15" t="str">
        <f t="shared" ref="T2:T33" si="8">I$1&amp;":new Date("""&amp;TEXT(I2,"yyyy-mm-dd")&amp;""")"</f>
        <v>entranceDate:new Date("2023-04-03")</v>
      </c>
      <c r="U2" s="15" t="str">
        <f>J$1&amp;":"""&amp;J2&amp;""""</f>
        <v>Note:"מולי הוא כלב בולדוג צרפתי מקסים ואנרגטי בגיל 5. למרות גופו הקטן, הוא גדוש בהרפתקנות וסקרנות. עם זאת, כשהוא נרגע הוא הופך לחבר שובב ונאמן."</v>
      </c>
      <c r="V2" s="23" t="str">
        <f t="shared" ref="V2:V33" si="9">"{"&amp;_xlfn.TEXTJOIN(",",TRUE,L2:T2)&amp;"}"</f>
        <v>{_id:1,chipNumber:"987654321012345",name:"מולי",gender:"m",breed:["בולדוג צרפתי"],color:["אפור","שחור"],dateOfBirth:new Date("2018-10-06"),size:"קטן_בינוני",entranceDate:new Date("2023-04-03")}</v>
      </c>
      <c r="W2" s="15"/>
      <c r="X2" s="32" t="str">
        <f>"["&amp;_xlfn.TEXTJOIN(","&amp;CHAR(10),TRUE,V2:V61)&amp;"]"</f>
        <v>[{_id:1,chipNumber:"987654321012345",name:"מולי",gender:"m",breed:["בולדוג צרפתי"],color:["אפור","שחור"],dateOfBirth:new Date("2018-10-06"),size:"קטן_בינוני",entranceDate:new Date("2023-04-03")},
{_id:2,chipNumber:"123456789012345",name:"לוקי",gender:"m",breed:["כנעני","לברדור","דוברמן"],color:["כתום","אפור","חום","לבן"],dateOfBirth:new Date("2018-03-29"),size:"בינוני_גדול",entranceDate:new Date("2023-08-23")},
{_id:3,chipNumber:"543210987012345",name:"צ'לסי",gender:"f",breed:["בולדוג צרפתי","כנעני"],color:["כתום"],dateOfBirth:new Date("2018-09-12"),size:"בינוני",entranceDate:new Date("2023-03-05")},
{_id:4,chipNumber:"123098765432109",name:"רוסקו",gender:"m",breed:["בולדוג","צ'יואהואה"],color:["זהב","לבן","חום בהיר"],dateOfBirth:new Date("2021-04-11"),size:"בינוני",entranceDate:new Date("2023-04-29")},
{_id:5,chipNumber:"987012345678901",name:"רוקו",gender:"m",breed:["כנעני","רועה גרמני"],color:["לבן","חום בהיר"],dateOfBirth:new Date("2021-04-21"),size:"גדול",entranceDate:new Date("2024-01-20")},
{_id:6,chipNumber:"109876543210987",name:"לונה",gender:"f",breed:["קוקר ספנייל","בוקסר"],color:["זהב","לבן"],dateOfBirth:new Date("2019-10-11"),size:"בינוני",entranceDate:new Date("2023-11-21")},
{_id:7,chipNumber:"321098765432109",name:"לוקי",gender:"m",breed:["פינצ'ר","בולדוג","יורקשייר טרייר"],color:["חום בהיר","חום","אפור","כתום"],dateOfBirth:new Date("2020-04-27"),size:"קטן_בינוני",entranceDate:new Date("2023-12-03")},
{_id:8,chipNumber:"543210123456789",name:"רוקו",gender:"m",breed:["כנעני"],color:["אפור","כתום","חום"],dateOfBirth:new Date("2018-09-07"),size:"בינוני_גדול",entranceDate:new Date("2023-07-06")},
{_id:9,chipNumber:"678901234567890",name:"לוקי",gender:"m",breed:["קוקר ספנייל","דוברמן","שיצו"],color:["אפור","חום","לבן"],dateOfBirth:new Date("2019-10-09"),size:"קטן_בינוני",entranceDate:new Date("2023-05-29")},
{_id:10,chipNumber:"987654321098765",name:"רוקו",gender:"m",breed:["לברדור","רוטווילר","רועה בלגי"],color:["שחור","אפור","חום בהיר","כתום"],dateOfBirth:new Date("2022-05-11"),size:"בינוני_גדול",entranceDate:new Date("2023-07-30")},
{_id:11,chipNumber:"321098765432109",name:"מקס",gender:"m",breed:["רועה קווקאזי","צ'יואהואה","כנעני"],color:["אפור","כתום"],dateOfBirth:new Date("2020-08-15"),size:"בינוני",entranceDate:new Date("2024-01-14")},
{_id:12,chipNumber:"543210987654321",name:"ליילי",gender:"f",breed:["יורקשייר טרייר","לברדור","דוברמן"],color:["זהב"],dateOfBirth:new Date("2021-07-24"),size:"בינוני",entranceDate:new Date("2023-11-27")},
{_id:13,chipNumber:"123456789098765",name:"בובי",gender:"m",breed:["בולדוג צרפתי"],color:["אפור","כתום","אפור","לבן"],dateOfBirth:new Date("2018-04-25"),size:"קטן_בינוני",entranceDate:new Date("2023-06-17")},
{_id:14,chipNumber:"678901234109876",name:"רוסקו",gender:"m",breed:["רוטווילר","רועה גרמני"],color:["אדום","כתום","חום"],dateOfBirth:new Date("2019-01-27"),size:"גדול",entranceDate:new Date("2023-08-29")},
{_id:15,chipNumber:"98765432109876",name:"לולו",gender:"f",breed:["בולדוג צרפתי","פודל"],color:["חום","שחור","אפור"],dateOfBirth:new Date("2022-10-15"),size:"קטן_בינוני",entranceDate:new Date("2023-12-21")},
{_id:16,chipNumber:"432109876543210",name:"דיוויד",gender:"m",breed:["בוקסר"],color:["אפור","חום בהיר","חום"],dateOfBirth:new Date("2019-05-14"),size:"בינוני",entranceDate:new Date("2023-04-22")},
{_id:17,chipNumber:"123098765432109",name:"קוקו",gender:"m",breed:["בולדוג צרפתי","צ'יואהואה","פינצ'ר"],color:["זהב","חום בהיר"],dateOfBirth:new Date("2022-05-20"),size:"קטן",entranceDate:new Date("2023-06-29")},
{_id:18,chipNumber:"987654321098765",name:"ליילי",gender:"f",breed:["צ'יואהואה","רועה גרמני","לברדור"],color:["חום בהיר","זהב"],dateOfBirth:new Date("2021-02-03"),size:"בינוני",entranceDate:new Date("2023-09-16")},
{_id:19,chipNumber:"543210987654321",name:"לונה",gender:"f",breed:["טרייר"],color:["חום"],dateOfBirth:new Date("2020-05-12"),size:"קטן",entranceDate:new Date("2023-10-10")},
{_id:20,chipNumber:"109876543210987",name:"לולו",gender:"f",breed:["שיצו"],color:["חום"],dateOfBirth:new Date("2023-06-10"),size:"קטן",entranceDate:new Date("2023-03-25")},
{_id:21,chipNumber:"123456789012345",name:"ליילי",gender:"f",breed:["יורקשייר טרייר","פודל"],color:["בז","זהב","אפור"],dateOfBirth:new Date("2022-06-12"),size:"קטן_בינוני",entranceDate:new Date("2023-12-09")},
{_id:22,chipNumber:"543210987654321",name:"רוקו",gender:"m",breed:["לברדור","רועה גרמני"],color:["אפור","אפור","לבן"],dateOfBirth:new Date("2019-04-25"),size:"גדול",entranceDate:new Date("2023-09-22")},
{_id:23,chipNumber:"123456789098765",name:"רוזי",gender:"f",breed:["רועה גרמני","בולדוג"],color:["כתום","שחור"],dateOfBirth:new Date("2022-01-08"),size:"גדול",entranceDate:new Date("2024-02-13")},
{_id:24,chipNumber:"432109876543210",name:"רוסטי",gender:"m",breed:["פודל"],color:["חום בהיר","זהב","אפור","חום"],dateOfBirth:new Date("2021-06-16"),size:"קטן_בינוני",entranceDate:new Date("2023-09-10")},
{_id:25,chipNumber:"98765432109876",name:"לוסי",gender:"f",breed:["קוקר ספנייל","בולדוג צרפתי","לברדור"],color:["זהב","חום בהיר","לבן"],dateOfBirth:new Date("2020-08-08"),size:"בינוני",entranceDate:new Date("2023-08-05")},
{_id:26,chipNumber:"109876543210987",name:"לולו",gender:"f",breed:["רוטווילר","יורקשייר טרייר"],color:["אפור","לבן","אפור"],dateOfBirth:new Date("2018-03-16"),size:"בינוני",entranceDate:new Date("2023-06-11")},
{_id:27,chipNumber:"987654321012345",name:"בלה",gender:"f",breed:["לברדור"],color:["שחור"],dateOfBirth:new Date("2020-09-27"),size:"בינוני_גדול",entranceDate:new Date("2024-01-26")},
{_id:28,chipNumber:"543210987654321",name:"דורה",gender:"f",breed:["בוקסר"],color:["כתום","זהב","בז"],dateOfBirth:new Date("2023-01-22"),size:"בינוני",entranceDate:new Date("2023-03-15")},
{_id:29,chipNumber:"123098765432109",name:"לוסי",gender:"f",breed:["רועה גרמני"],color:["זהב"],dateOfBirth:new Date("2018-08-02"),size:"גדול",entranceDate:new Date("2023-10-28")},
{_id:30,chipNumber:"98765432109876",name:"ברונו",gender:"m",breed:["בולדוג","רוטווילר"],color:["חום","אפור"],dateOfBirth:new Date("2020-05-20"),size:"גדול",entranceDate:new Date("2023-08-11")},
{_id:31,chipNumber:"432109876543210",name:"לוסי",gender:"f",breed:["דוברמן","קוקר ספנייל","שיצו"],color:["זהב"],dateOfBirth:new Date("2018-10-04"),size:"קטן_בינוני",entranceDate:new Date("2023-11-15")},
{_id:32,chipNumber:"543210987654321",name:"דייזי",gender:"m",breed:["רועה גרמני"],color:["אפור","חום בהיר","זהב"],dateOfBirth:new Date("2022-10-26"),size:"גדול",entranceDate:new Date("2024-02-07")},
{_id:33,chipNumber:"109876543210987",name:"לורה",gender:"f",breed:["רועה גרמני","רוטווילר"],color:["זהב","כתום","חום"],dateOfBirth:new Date("2020-10-09"),size:"גדול",entranceDate:new Date("2023-12-27")},
{_id:34,chipNumber:"123456789012345",name:"סופי",gender:"f",breed:["דוברמן","בולדוג","רועה קווקאזי"],color:["זהב"],dateOfBirth:new Date("2018-11-27"),size:"בינוני_גדול",entranceDate:new Date("2023-10-22")},
{_id:35,chipNumber:"987654321098765",name:"דורה",gender:"f",breed:["צ'יואהואה","רועה בלגי","רועה גרמני"],color:["זהב","אפור","שחור"],dateOfBirth:new Date("2023-08-13"),size:"בינוני",entranceDate:new Date("2023-05-11")},
{_id:36,chipNumber:"543210987654321",name:"בנגו",gender:"m",breed:["רועה גרמני"],color:["חום בהיר","אפור","לבן"],dateOfBirth:new Date("2018-01-25"),size:"גדול",entranceDate:new Date("2023-11-27")},
{_id:37,chipNumber:"98765432109876",name:"לונה",gender:"f",breed:["קוקר ספנייל","שיצו","כנעני"],color:["חום בהיר","חום","אפור","כתום"],dateOfBirth:new Date("2023-09-01"),size:"בינוני",entranceDate:new Date("2024-02-19")},
{_id:38,chipNumber:"109876543210987",name:"לוקי",gender:"m",breed:["יורקשייר טרייר"],color:["שחור","חום בהיר"],dateOfBirth:new Date("2019-04-08"),size:"קטן",entranceDate:new Date("2023-03-20")},
{_id:39,chipNumber:"123456789012345",name:"רוזי",gender:"f",breed:["בולדוג"],color:["אדום","חום"],dateOfBirth:new Date("2019-06-07"),size:"בינוני_גדול",entranceDate:new Date("2023-09-04")},
{_id:40,chipNumber:"987654321012345",name:"לוקי",gender:"m",breed:["שיצו","פינצ'ר"],color:["זהב","חום"],dateOfBirth:new Date("2023-09-03"),size:"קטן",entranceDate:new Date("2023-03-07")},
{_id:41,chipNumber:"109876543210987",name:"לונה",gender:"f",breed:["פודל","רועה גרמני","פינצ'ר"],color:["חום"],dateOfBirth:new Date("2021-10-02"),size:"בינוני",entranceDate:new Date("2023-07-24")},
{_id:42,chipNumber:"123098765432109",name:"סופי",gender:"f",breed:["טרייר"],color:["חום"],dateOfBirth:new Date("2022-07-04"),size:"קטן",entranceDate:new Date("2023-07-18")},
{_id:43,chipNumber:"543210987654321",name:"רוסקו",gender:"m",breed:["צ'יואהואה","רוטווילר"],color:["אפור","חום בהיר"],dateOfBirth:new Date("2022-09-16"),size:"בינוני",entranceDate:new Date("2023-11-09")},
{_id:44,chipNumber:"98765432109876",name:"מקס",gender:"m",breed:["כנעני","קוקר ספנייל","בולדוג צרפתי"],color:["שחור","כתום","חום בהיר","בז"],dateOfBirth:new Date("2023-12-13"),size:"בינוני",entranceDate:new Date("2023-08-17")},
{_id:45,chipNumber:"987654321098765",name:"בלה",gender:"f",breed:["שיצו"],color:["זהב","בז","חום בהיר"],dateOfBirth:new Date("2018-06-02"),size:"קטן",entranceDate:new Date("2023-07-12")},
{_id:46,chipNumber:"109876543210987",name:"בלו",gender:"m",breed:["בוקסר"],color:["בז","כתום"],dateOfBirth:new Date("2020-11-01"),size:"בינוני",entranceDate:new Date("2024-01-10")},
{_id:47,chipNumber:"543210987654321",name:"סאמי",gender:"m",breed:["לברדור","רועה קווקאזי","שיצו"],color:["חום בהיר"],dateOfBirth:new Date("2023-12-22"),size:"בינוני",entranceDate:new Date("2023-12-15")},
{_id:48,chipNumber:"123456789012345",name:"רוזי",gender:"f",breed:["צ'יואהואה","בוקסר"],color:["שחור","אפור","לבן"],dateOfBirth:new Date("2020-06-22"),size:"קטן_בינוני",entranceDate:new Date("2023-05-23")},
{_id:49,chipNumber:"109876543210987",name:"בוסקו",gender:"m",breed:["דוברמן","קוקר ספנייל","רועה בלגי"],color:["אפור","חום","חום בהיר","בז"],dateOfBirth:new Date("2022-11-07"),size:"בינוני",entranceDate:new Date("2024-01-02")},
{_id:50,chipNumber:"432109876543210",name:"דייזי",gender:"m",breed:["לברדור"],color:["לבן","אפור","זהב"],dateOfBirth:new Date("2019-06-21"),size:"בינוני_גדול",entranceDate:new Date("2023-09-28")},
{_id:51,chipNumber:"98765432109876",name:"רוסקו",gender:"m",breed:["דוברמן","האסקי סיבירי"],color:["אדום","זהב","חום"],dateOfBirth:new Date("2023-04-18"),size:"בינוני",entranceDate:new Date("2023-04-10")},
{_id:52,chipNumber:"987654321012345",name:"מולי",gender:"m",breed:["לברדור","יורקשייר טרייר"],color:["כתום"],dateOfBirth:new Date("2018-06-25"),size:"בינוני",entranceDate:new Date("2023-10-03")},
{_id:53,chipNumber:"109876543210987",name:"דייזי",gender:"m",breed:["צ'יואהואה","יורקשייר טרייר","קוקר ספנייל"],color:["חום בהיר","בז"],dateOfBirth:new Date("2022-07-13"),size:"קטן_בינוני",entranceDate:new Date("2023-06-26")},
{_id:54,chipNumber:"543210987654321",name:"צ'ארלי",gender:"m",breed:["יורקשייר טרייר","בולדוג"],color:["חום בהיר"],dateOfBirth:new Date("2022-02-13"),size:"בינוני",entranceDate:new Date("2023-10-16")},
{_id:55,chipNumber:"123456789012345",name:"בוסקו",gender:"m",breed:["פינצ'ר","כנעני"],color:["אפור","חום בהיר"],dateOfBirth:new Date("2019-06-10"),size:"בינוני",entranceDate:new Date("2024-02-25")},
{_id:56,chipNumber:"109876543210987",name:"ברונו",gender:"m",breed:["דוברמן","פודל","רועה בלגי"],color:["זהב"],dateOfBirth:new Date("2021-10-27"),size:"בינוני",entranceDate:new Date("2023-06-05")},
{_id:57,chipNumber:"98765432109876",name:"רוסקו",gender:"m",breed:["כנעני","רועה גרמני","רועה בלגי"],color:["חום","אפור"],dateOfBirth:new Date("2020-05-27"),size:"בינוני_גדול",entranceDate:new Date("2023-12-18")},
{_id:58,chipNumber:"432109876543210",name:"לונה",gender:"f",breed:["בוקסר"],color:["כתום","זהב","חום"],dateOfBirth:new Date("2019-03-20"),size:"בינוני",entranceDate:new Date("2023-09-17")},
{_id:59,chipNumber:"543210987654321",name:"רוסקו",gender:"m",breed:["שיצו","בולדוג","בוקסר"],color:["כתום","שחור"],dateOfBirth:new Date("2018-03-08"),size:"בינוני",entranceDate:new Date("2023-05-17")},
{_id:60,chipNumber:"123456789012345",name:"בובי",gender:"m",breed:["רועה גרמני"],color:["בז","לבן","חום בהיר","שחור"],dateOfBirth:new Date("2022-04-25"),size:"גדול",entranceDate:new Date("2023-11-03")}]</v>
      </c>
      <c r="Y2" s="15"/>
      <c r="AK2" t="s">
        <v>523</v>
      </c>
    </row>
    <row r="3" spans="1:38" ht="56.25" customHeight="1" x14ac:dyDescent="0.25">
      <c r="A3" s="15">
        <v>2</v>
      </c>
      <c r="B3" s="16">
        <v>123456789012345</v>
      </c>
      <c r="C3" t="s">
        <v>42</v>
      </c>
      <c r="D3" t="s">
        <v>37</v>
      </c>
      <c r="E3" t="s">
        <v>43</v>
      </c>
      <c r="F3" t="s">
        <v>44</v>
      </c>
      <c r="G3" s="17">
        <v>43188</v>
      </c>
      <c r="H3" s="20" t="str" cm="1">
        <f t="array" ref="H3">_xlfn.XLOOKUP(ROUND(SUM(COUNTIFS(קטן,SUBSTITUTE(SUBSTITUTE(SUBSTITUTE(_xlfn.TEXTSPLIT(E3,""""),"]",""),",",""),"[",""))+COUNTIFS(קטן_בינוני,SUBSTITUTE(SUBSTITUTE(SUBSTITUTE(_xlfn.TEXTSPLIT(E3,""""),"]",""),",",""),"[",""))*2+COUNTIFS(בינוני,SUBSTITUTE(SUBSTITUTE(SUBSTITUTE(_xlfn.TEXTSPLIT(E3,""""),"]",""),",",""),"[",""))*3+COUNTIFS(בינוני_גדול,SUBSTITUTE(SUBSTITUTE(SUBSTITUTE(_xlfn.TEXTSPLIT(E3,""""),"]",""),",",""),"[",""))*4+COUNTIFS(גדול,SUBSTITUTE(SUBSTITUTE(SUBSTITUTE(_xlfn.TEXTSPLIT(E3,""""),"]",""),",",""),"[",""))*5)/COUNTA(_xlfn.TEXTSPLIT(SUBSTITUTE(SUBSTITUTE(SUBSTITUTE(E3,"""",""),"]",""),"[",""),",")),0),$AD$3:$AH$3,$AD$4:$AH$4)</f>
        <v>בינוני_גדול</v>
      </c>
      <c r="I3" s="17">
        <v>45161</v>
      </c>
      <c r="J3" t="s">
        <v>634</v>
      </c>
      <c r="L3" s="15" t="str">
        <f t="shared" si="0"/>
        <v>_id:2</v>
      </c>
      <c r="M3" s="15" t="str">
        <f t="shared" si="1"/>
        <v>chipNumber:"123456789012345"</v>
      </c>
      <c r="N3" s="15" t="str">
        <f t="shared" si="2"/>
        <v>name:"לוקי"</v>
      </c>
      <c r="O3" s="15" t="str">
        <f t="shared" si="3"/>
        <v>gender:"m"</v>
      </c>
      <c r="P3" s="15" t="str">
        <f t="shared" si="4"/>
        <v>breed:["כנעני","לברדור","דוברמן"]</v>
      </c>
      <c r="Q3" s="15" t="str">
        <f t="shared" si="5"/>
        <v>color:["כתום","אפור","חום","לבן"]</v>
      </c>
      <c r="R3" s="15" t="str">
        <f t="shared" si="6"/>
        <v>dateOfBirth:new Date("2018-03-29")</v>
      </c>
      <c r="S3" s="15" t="str">
        <f t="shared" si="7"/>
        <v>size:"בינוני_גדול"</v>
      </c>
      <c r="T3" s="15" t="str">
        <f t="shared" si="8"/>
        <v>entranceDate:new Date("2023-08-23")</v>
      </c>
      <c r="U3" s="15" t="str">
        <f t="shared" ref="U3:U61" si="10">J$1&amp;":"""&amp;J3&amp;""""</f>
        <v>Note:"לוקי הוא כלב מעורב חכם וערני בגיל 5. טמפרמנט מאוזן ואישיות חברותית מאפשרים לו להסתגל היטב לסביבות חדשות. הוא אוהב להתאמן ולגלות דברים חדשים."</v>
      </c>
      <c r="V3" s="23" t="str">
        <f t="shared" si="9"/>
        <v>{_id:2,chipNumber:"123456789012345",name:"לוקי",gender:"m",breed:["כנעני","לברדור","דוברמן"],color:["כתום","אפור","חום","לבן"],dateOfBirth:new Date("2018-03-29"),size:"בינוני_גדול",entranceDate:new Date("2023-08-23")}</v>
      </c>
      <c r="W3" s="15"/>
      <c r="X3" s="32" t="s">
        <v>629</v>
      </c>
      <c r="Z3" t="s">
        <v>45</v>
      </c>
      <c r="AA3" t="s">
        <v>46</v>
      </c>
      <c r="AB3" t="s">
        <v>47</v>
      </c>
      <c r="AD3">
        <v>1</v>
      </c>
      <c r="AE3">
        <v>2</v>
      </c>
      <c r="AF3">
        <v>3</v>
      </c>
      <c r="AG3">
        <v>4</v>
      </c>
      <c r="AH3">
        <v>5</v>
      </c>
      <c r="AK3" t="str" cm="1">
        <f t="array" ref="AK3:AK20">_xlfn.VSTACK(קטן,קטן_בינוני,בינוני,בינוני_גדול,גדול)</f>
        <v>יורקשייר טרייר</v>
      </c>
    </row>
    <row r="4" spans="1:38" ht="105" x14ac:dyDescent="0.25">
      <c r="A4" s="15">
        <v>3</v>
      </c>
      <c r="B4" s="16">
        <v>543210987012345</v>
      </c>
      <c r="C4" t="s">
        <v>48</v>
      </c>
      <c r="D4" t="s">
        <v>38</v>
      </c>
      <c r="E4" t="s">
        <v>49</v>
      </c>
      <c r="F4" t="s">
        <v>50</v>
      </c>
      <c r="G4" s="17">
        <v>43355</v>
      </c>
      <c r="H4" s="20" t="str" cm="1">
        <f t="array" ref="H4">_xlfn.XLOOKUP(ROUND(SUM(COUNTIFS(קטן,SUBSTITUTE(SUBSTITUTE(SUBSTITUTE(_xlfn.TEXTSPLIT(E4,""""),"]",""),",",""),"[",""))+COUNTIFS(קטן_בינוני,SUBSTITUTE(SUBSTITUTE(SUBSTITUTE(_xlfn.TEXTSPLIT(E4,""""),"]",""),",",""),"[",""))*2+COUNTIFS(בינוני,SUBSTITUTE(SUBSTITUTE(SUBSTITUTE(_xlfn.TEXTSPLIT(E4,""""),"]",""),",",""),"[",""))*3+COUNTIFS(בינוני_גדול,SUBSTITUTE(SUBSTITUTE(SUBSTITUTE(_xlfn.TEXTSPLIT(E4,""""),"]",""),",",""),"[",""))*4+COUNTIFS(גדול,SUBSTITUTE(SUBSTITUTE(SUBSTITUTE(_xlfn.TEXTSPLIT(E4,""""),"]",""),",",""),"[",""))*5)/COUNTA(_xlfn.TEXTSPLIT(SUBSTITUTE(SUBSTITUTE(SUBSTITUTE(E4,"""",""),"]",""),"[",""),",")),0),$AD$3:$AH$3,$AD$4:$AH$4)</f>
        <v>בינוני</v>
      </c>
      <c r="I4" s="17">
        <v>44990</v>
      </c>
      <c r="J4" t="s">
        <v>635</v>
      </c>
      <c r="L4" s="15" t="str">
        <f t="shared" si="0"/>
        <v>_id:3</v>
      </c>
      <c r="M4" s="15" t="str">
        <f t="shared" si="1"/>
        <v>chipNumber:"543210987012345"</v>
      </c>
      <c r="N4" s="15" t="str">
        <f t="shared" si="2"/>
        <v>name:"צ'לסי"</v>
      </c>
      <c r="O4" s="15" t="str">
        <f t="shared" si="3"/>
        <v>gender:"f"</v>
      </c>
      <c r="P4" s="15" t="str">
        <f t="shared" si="4"/>
        <v>breed:["בולדוג צרפתי","כנעני"]</v>
      </c>
      <c r="Q4" s="15" t="str">
        <f t="shared" si="5"/>
        <v>color:["כתום"]</v>
      </c>
      <c r="R4" s="15" t="str">
        <f t="shared" si="6"/>
        <v>dateOfBirth:new Date("2018-09-12")</v>
      </c>
      <c r="S4" s="15" t="str">
        <f t="shared" si="7"/>
        <v>size:"בינוני"</v>
      </c>
      <c r="T4" s="15" t="str">
        <f t="shared" si="8"/>
        <v>entranceDate:new Date("2023-03-05")</v>
      </c>
      <c r="U4" s="15" t="str">
        <f t="shared" si="10"/>
        <v>Note:"צ'לסי היא כלבה בולדוג צרפתית-כנענית בעלת נוכחות חזקה בגיל 5. היא בעלת אופי מנהיגותי אך גם מאוד רגישה לרמזים מבני אדם שהיא אוהבת."</v>
      </c>
      <c r="V4" s="23" t="str">
        <f t="shared" si="9"/>
        <v>{_id:3,chipNumber:"543210987012345",name:"צ'לסי",gender:"f",breed:["בולדוג צרפתי","כנעני"],color:["כתום"],dateOfBirth:new Date("2018-09-12"),size:"בינוני",entranceDate:new Date("2023-03-05")}</v>
      </c>
      <c r="W4" s="15"/>
      <c r="X4" s="15"/>
      <c r="Y4" s="15"/>
      <c r="Z4" s="6" t="s">
        <v>51</v>
      </c>
      <c r="AA4" s="6" t="s">
        <v>52</v>
      </c>
      <c r="AB4" s="6" t="s">
        <v>53</v>
      </c>
      <c r="AC4" s="6" t="s">
        <v>54</v>
      </c>
      <c r="AD4" s="7" t="s">
        <v>54</v>
      </c>
      <c r="AE4" s="7" t="s">
        <v>55</v>
      </c>
      <c r="AF4" s="6" t="s">
        <v>56</v>
      </c>
      <c r="AG4" s="6" t="s">
        <v>57</v>
      </c>
      <c r="AH4" s="6" t="s">
        <v>58</v>
      </c>
      <c r="AK4" t="str">
        <v>פינצ'ר</v>
      </c>
    </row>
    <row r="5" spans="1:38" ht="105" x14ac:dyDescent="0.25">
      <c r="A5" s="15">
        <v>4</v>
      </c>
      <c r="B5" s="16">
        <v>123098765432109</v>
      </c>
      <c r="C5" t="s">
        <v>59</v>
      </c>
      <c r="D5" t="s">
        <v>37</v>
      </c>
      <c r="E5" t="s">
        <v>60</v>
      </c>
      <c r="F5" t="s">
        <v>61</v>
      </c>
      <c r="G5" s="17">
        <v>44297</v>
      </c>
      <c r="H5" s="20" t="str" cm="1">
        <f t="array" ref="H5">_xlfn.XLOOKUP(ROUND(SUM(COUNTIFS(קטן,SUBSTITUTE(SUBSTITUTE(SUBSTITUTE(_xlfn.TEXTSPLIT(E5,""""),"]",""),",",""),"[",""))+COUNTIFS(קטן_בינוני,SUBSTITUTE(SUBSTITUTE(SUBSTITUTE(_xlfn.TEXTSPLIT(E5,""""),"]",""),",",""),"[",""))*2+COUNTIFS(בינוני,SUBSTITUTE(SUBSTITUTE(SUBSTITUTE(_xlfn.TEXTSPLIT(E5,""""),"]",""),",",""),"[",""))*3+COUNTIFS(בינוני_גדול,SUBSTITUTE(SUBSTITUTE(SUBSTITUTE(_xlfn.TEXTSPLIT(E5,""""),"]",""),",",""),"[",""))*4+COUNTIFS(גדול,SUBSTITUTE(SUBSTITUTE(SUBSTITUTE(_xlfn.TEXTSPLIT(E5,""""),"]",""),",",""),"[",""))*5)/COUNTA(_xlfn.TEXTSPLIT(SUBSTITUTE(SUBSTITUTE(SUBSTITUTE(E5,"""",""),"]",""),"[",""),",")),0),$AD$3:$AH$3,$AD$4:$AH$4)</f>
        <v>בינוני</v>
      </c>
      <c r="I5" s="17">
        <v>45045</v>
      </c>
      <c r="J5" t="s">
        <v>636</v>
      </c>
      <c r="L5" s="15" t="str">
        <f t="shared" si="0"/>
        <v>_id:4</v>
      </c>
      <c r="M5" s="15" t="str">
        <f t="shared" si="1"/>
        <v>chipNumber:"123098765432109"</v>
      </c>
      <c r="N5" s="15" t="str">
        <f t="shared" si="2"/>
        <v>name:"רוסקו"</v>
      </c>
      <c r="O5" s="15" t="str">
        <f t="shared" si="3"/>
        <v>gender:"m"</v>
      </c>
      <c r="P5" s="15" t="str">
        <f t="shared" si="4"/>
        <v>breed:["בולדוג","צ'יואהואה"]</v>
      </c>
      <c r="Q5" s="15" t="str">
        <f t="shared" si="5"/>
        <v>color:["זהב","לבן","חום בהיר"]</v>
      </c>
      <c r="R5" s="15" t="str">
        <f t="shared" si="6"/>
        <v>dateOfBirth:new Date("2021-04-11")</v>
      </c>
      <c r="S5" s="15" t="str">
        <f t="shared" si="7"/>
        <v>size:"בינוני"</v>
      </c>
      <c r="T5" s="15" t="str">
        <f t="shared" si="8"/>
        <v>entranceDate:new Date("2023-04-29")</v>
      </c>
      <c r="U5" s="15" t="str">
        <f t="shared" si="10"/>
        <v>Note:"רוסקו הוא כלב בולדוג-צ'יואהואה צעיר, חברותי ורך מטבע, בן שנתיים. הוא ממש כלב בית אידיאלי עם משפחתו, אך יכול להיות חששן מול זרים."</v>
      </c>
      <c r="V5" s="23" t="str">
        <f t="shared" si="9"/>
        <v>{_id:4,chipNumber:"123098765432109",name:"רוסקו",gender:"m",breed:["בולדוג","צ'יואהואה"],color:["זהב","לבן","חום בהיר"],dateOfBirth:new Date("2021-04-11"),size:"בינוני",entranceDate:new Date("2023-04-29")}</v>
      </c>
      <c r="W5" s="15"/>
      <c r="X5" s="15"/>
      <c r="Y5" s="15"/>
      <c r="Z5" s="6" t="s">
        <v>62</v>
      </c>
      <c r="AA5" s="6" t="s">
        <v>63</v>
      </c>
      <c r="AB5" s="6" t="s">
        <v>64</v>
      </c>
      <c r="AC5" s="6" t="s">
        <v>65</v>
      </c>
      <c r="AD5" s="6" t="s">
        <v>66</v>
      </c>
      <c r="AE5" s="6" t="s">
        <v>67</v>
      </c>
      <c r="AF5" s="6" t="s">
        <v>68</v>
      </c>
      <c r="AG5" s="6" t="s">
        <v>69</v>
      </c>
      <c r="AH5" s="6" t="s">
        <v>70</v>
      </c>
      <c r="AJ5" t="str" cm="1">
        <f t="array" ref="AJ5">_xlfn.XLOOKUP(ROUND(SUM(COUNTIFS(קטן,SUBSTITUTE(SUBSTITUTE(SUBSTITUTE(_xlfn.TEXTSPLIT(E7,""""),"]",""),",",""),"[",""))+COUNTIFS(קטן_בינוני,SUBSTITUTE(SUBSTITUTE(SUBSTITUTE(_xlfn.TEXTSPLIT(E7,""""),"]",""),",",""),"[",""))*2+COUNTIFS(בינוני,SUBSTITUTE(SUBSTITUTE(SUBSTITUTE(_xlfn.TEXTSPLIT(E7,""""),"]",""),",",""),"[",""))*3+COUNTIFS(בינוני_גדול,SUBSTITUTE(SUBSTITUTE(SUBSTITUTE(_xlfn.TEXTSPLIT(E7,""""),"]",""),",",""),"[",""))*4+COUNTIFS(גדול,SUBSTITUTE(SUBSTITUTE(SUBSTITUTE(_xlfn.TEXTSPLIT(E7,""""),"]",""),",",""),"[",""))*5)/COUNTA(_xlfn.TEXTSPLIT(SUBSTITUTE(SUBSTITUTE(SUBSTITUTE(E7,"""",""),"]",""),"[",""),",")),0),$AD$3:$AH$3,$AD$4:$AH$4)</f>
        <v>בינוני</v>
      </c>
      <c r="AK5" t="str">
        <v>טרייר</v>
      </c>
    </row>
    <row r="6" spans="1:38" ht="105" x14ac:dyDescent="0.25">
      <c r="A6" s="15">
        <v>5</v>
      </c>
      <c r="B6" s="16">
        <v>987012345678901</v>
      </c>
      <c r="C6" t="s">
        <v>71</v>
      </c>
      <c r="D6" t="s">
        <v>37</v>
      </c>
      <c r="E6" t="s">
        <v>72</v>
      </c>
      <c r="F6" t="s">
        <v>73</v>
      </c>
      <c r="G6" s="17">
        <v>44307</v>
      </c>
      <c r="H6" s="20" t="str" cm="1">
        <f t="array" ref="H6">_xlfn.XLOOKUP(ROUND(SUM(COUNTIFS(קטן,SUBSTITUTE(SUBSTITUTE(SUBSTITUTE(_xlfn.TEXTSPLIT(E6,""""),"]",""),",",""),"[",""))+COUNTIFS(קטן_בינוני,SUBSTITUTE(SUBSTITUTE(SUBSTITUTE(_xlfn.TEXTSPLIT(E6,""""),"]",""),",",""),"[",""))*2+COUNTIFS(בינוני,SUBSTITUTE(SUBSTITUTE(SUBSTITUTE(_xlfn.TEXTSPLIT(E6,""""),"]",""),",",""),"[",""))*3+COUNTIFS(בינוני_גדול,SUBSTITUTE(SUBSTITUTE(SUBSTITUTE(_xlfn.TEXTSPLIT(E6,""""),"]",""),",",""),"[",""))*4+COUNTIFS(גדול,SUBSTITUTE(SUBSTITUTE(SUBSTITUTE(_xlfn.TEXTSPLIT(E6,""""),"]",""),",",""),"[",""))*5)/COUNTA(_xlfn.TEXTSPLIT(SUBSTITUTE(SUBSTITUTE(SUBSTITUTE(E6,"""",""),"]",""),"[",""),",")),0),$AD$3:$AH$3,$AD$4:$AH$4)</f>
        <v>גדול</v>
      </c>
      <c r="I6" s="17">
        <v>45311</v>
      </c>
      <c r="J6" t="s">
        <v>637</v>
      </c>
      <c r="L6" s="15" t="str">
        <f t="shared" si="0"/>
        <v>_id:5</v>
      </c>
      <c r="M6" s="15" t="str">
        <f t="shared" si="1"/>
        <v>chipNumber:"987012345678901"</v>
      </c>
      <c r="N6" s="15" t="str">
        <f t="shared" si="2"/>
        <v>name:"רוקו"</v>
      </c>
      <c r="O6" s="15" t="str">
        <f t="shared" si="3"/>
        <v>gender:"m"</v>
      </c>
      <c r="P6" s="15" t="str">
        <f t="shared" si="4"/>
        <v>breed:["כנעני","רועה גרמני"]</v>
      </c>
      <c r="Q6" s="15" t="str">
        <f t="shared" si="5"/>
        <v>color:["לבן","חום בהיר"]</v>
      </c>
      <c r="R6" s="15" t="str">
        <f t="shared" si="6"/>
        <v>dateOfBirth:new Date("2021-04-21")</v>
      </c>
      <c r="S6" s="15" t="str">
        <f t="shared" si="7"/>
        <v>size:"גדול"</v>
      </c>
      <c r="T6" s="15" t="str">
        <f t="shared" si="8"/>
        <v>entranceDate:new Date("2024-01-20")</v>
      </c>
      <c r="U6" s="15" t="str">
        <f t="shared" si="10"/>
        <v>Note:"רוקו הוא כלב כנעני-רועה גרמני מרשים וממושמע בן שנתיים וחצי. יש לו נוכחות משגחת על הבית אך גם טמפרמנט משחקי וידידותי במקומות המתאימים."</v>
      </c>
      <c r="V6" s="23" t="str">
        <f t="shared" si="9"/>
        <v>{_id:5,chipNumber:"987012345678901",name:"רוקו",gender:"m",breed:["כנעני","רועה גרמני"],color:["לבן","חום בהיר"],dateOfBirth:new Date("2021-04-21"),size:"גדול",entranceDate:new Date("2024-01-20")}</v>
      </c>
      <c r="W6" s="15"/>
      <c r="X6" s="15"/>
      <c r="Y6" s="15"/>
      <c r="Z6" s="6" t="s">
        <v>74</v>
      </c>
      <c r="AA6" s="6" t="s">
        <v>75</v>
      </c>
      <c r="AB6" s="6" t="s">
        <v>76</v>
      </c>
      <c r="AC6" s="6" t="s">
        <v>56</v>
      </c>
      <c r="AD6" s="6" t="s">
        <v>77</v>
      </c>
      <c r="AE6" s="6" t="s">
        <v>78</v>
      </c>
      <c r="AF6" s="6" t="s">
        <v>79</v>
      </c>
      <c r="AG6" s="6" t="s">
        <v>80</v>
      </c>
      <c r="AH6" s="6" t="s">
        <v>81</v>
      </c>
      <c r="AK6" t="str">
        <v>צ'יואהואה</v>
      </c>
    </row>
    <row r="7" spans="1:38" ht="105" x14ac:dyDescent="0.25">
      <c r="A7" s="15">
        <v>6</v>
      </c>
      <c r="B7" s="16">
        <v>109876543210987</v>
      </c>
      <c r="C7" t="s">
        <v>52</v>
      </c>
      <c r="D7" t="s">
        <v>38</v>
      </c>
      <c r="E7" t="s">
        <v>82</v>
      </c>
      <c r="F7" t="s">
        <v>83</v>
      </c>
      <c r="G7" s="17">
        <v>43749</v>
      </c>
      <c r="H7" s="20" t="str" cm="1">
        <f t="array" ref="H7">_xlfn.XLOOKUP(ROUND(SUM(COUNTIFS(קטן,SUBSTITUTE(SUBSTITUTE(SUBSTITUTE(_xlfn.TEXTSPLIT(E7,""""),"]",""),",",""),"[",""))+COUNTIFS(קטן_בינוני,SUBSTITUTE(SUBSTITUTE(SUBSTITUTE(_xlfn.TEXTSPLIT(E7,""""),"]",""),",",""),"[",""))*2+COUNTIFS(בינוני,SUBSTITUTE(SUBSTITUTE(SUBSTITUTE(_xlfn.TEXTSPLIT(E7,""""),"]",""),",",""),"[",""))*3+COUNTIFS(בינוני_גדול,SUBSTITUTE(SUBSTITUTE(SUBSTITUTE(_xlfn.TEXTSPLIT(E7,""""),"]",""),",",""),"[",""))*4+COUNTIFS(גדול,SUBSTITUTE(SUBSTITUTE(SUBSTITUTE(_xlfn.TEXTSPLIT(E7,""""),"]",""),",",""),"[",""))*5)/COUNTA(_xlfn.TEXTSPLIT(SUBSTITUTE(SUBSTITUTE(SUBSTITUTE(E7,"""",""),"]",""),"[",""),",")),0),$AD$3:$AH$3,$AD$4:$AH$4)</f>
        <v>בינוני</v>
      </c>
      <c r="I7" s="17">
        <v>45251</v>
      </c>
      <c r="J7" t="s">
        <v>638</v>
      </c>
      <c r="L7" s="15" t="str">
        <f t="shared" si="0"/>
        <v>_id:6</v>
      </c>
      <c r="M7" s="15" t="str">
        <f t="shared" si="1"/>
        <v>chipNumber:"109876543210987"</v>
      </c>
      <c r="N7" s="15" t="str">
        <f t="shared" si="2"/>
        <v>name:"לונה"</v>
      </c>
      <c r="O7" s="15" t="str">
        <f t="shared" si="3"/>
        <v>gender:"f"</v>
      </c>
      <c r="P7" s="15" t="str">
        <f t="shared" si="4"/>
        <v>breed:["קוקר ספנייל","בוקסר"]</v>
      </c>
      <c r="Q7" s="15" t="str">
        <f t="shared" si="5"/>
        <v>color:["זהב","לבן"]</v>
      </c>
      <c r="R7" s="15" t="str">
        <f t="shared" si="6"/>
        <v>dateOfBirth:new Date("2019-10-11")</v>
      </c>
      <c r="S7" s="15" t="str">
        <f t="shared" si="7"/>
        <v>size:"בינוני"</v>
      </c>
      <c r="T7" s="15" t="str">
        <f t="shared" si="8"/>
        <v>entranceDate:new Date("2023-11-21")</v>
      </c>
      <c r="U7" s="15" t="str">
        <f t="shared" si="10"/>
        <v>Note:"לונה היא כלבה קוקר-בוקסר בת 4, מאופקת אך גם עם נצנוצי ילדותיות. היא נהנית לנוח אך גם אוהבת פעילות ספורטיבית במינונים קטנים."</v>
      </c>
      <c r="V7" s="23" t="str">
        <f t="shared" si="9"/>
        <v>{_id:6,chipNumber:"109876543210987",name:"לונה",gender:"f",breed:["קוקר ספנייל","בוקסר"],color:["זהב","לבן"],dateOfBirth:new Date("2019-10-11"),size:"בינוני",entranceDate:new Date("2023-11-21")}</v>
      </c>
      <c r="W7" s="15"/>
      <c r="X7" s="15"/>
      <c r="Y7" s="15"/>
      <c r="Z7" s="6" t="s">
        <v>42</v>
      </c>
      <c r="AA7" s="6" t="s">
        <v>84</v>
      </c>
      <c r="AB7" s="6" t="s">
        <v>85</v>
      </c>
      <c r="AC7" s="6" t="s">
        <v>86</v>
      </c>
      <c r="AD7" s="6" t="s">
        <v>87</v>
      </c>
      <c r="AE7" t="s">
        <v>88</v>
      </c>
      <c r="AF7" s="6" t="s">
        <v>89</v>
      </c>
      <c r="AG7" s="6" t="s">
        <v>90</v>
      </c>
      <c r="AH7" s="6" t="s">
        <v>91</v>
      </c>
      <c r="AK7" t="str">
        <v>שיצו</v>
      </c>
    </row>
    <row r="8" spans="1:38" ht="120" x14ac:dyDescent="0.25">
      <c r="A8" s="15">
        <v>7</v>
      </c>
      <c r="B8" s="16">
        <v>321098765432109</v>
      </c>
      <c r="C8" t="s">
        <v>42</v>
      </c>
      <c r="D8" t="s">
        <v>37</v>
      </c>
      <c r="E8" t="s">
        <v>92</v>
      </c>
      <c r="F8" t="s">
        <v>93</v>
      </c>
      <c r="G8" s="17">
        <v>43948</v>
      </c>
      <c r="H8" s="20" t="str" cm="1">
        <f t="array" ref="H8">_xlfn.XLOOKUP(ROUND(SUM(COUNTIFS(קטן,SUBSTITUTE(SUBSTITUTE(SUBSTITUTE(_xlfn.TEXTSPLIT(E8,""""),"]",""),",",""),"[",""))+COUNTIFS(קטן_בינוני,SUBSTITUTE(SUBSTITUTE(SUBSTITUTE(_xlfn.TEXTSPLIT(E8,""""),"]",""),",",""),"[",""))*2+COUNTIFS(בינוני,SUBSTITUTE(SUBSTITUTE(SUBSTITUTE(_xlfn.TEXTSPLIT(E8,""""),"]",""),",",""),"[",""))*3+COUNTIFS(בינוני_גדול,SUBSTITUTE(SUBSTITUTE(SUBSTITUTE(_xlfn.TEXTSPLIT(E8,""""),"]",""),",",""),"[",""))*4+COUNTIFS(גדול,SUBSTITUTE(SUBSTITUTE(SUBSTITUTE(_xlfn.TEXTSPLIT(E8,""""),"]",""),",",""),"[",""))*5)/COUNTA(_xlfn.TEXTSPLIT(SUBSTITUTE(SUBSTITUTE(SUBSTITUTE(E8,"""",""),"]",""),"[",""),",")),0),$AD$3:$AH$3,$AD$4:$AH$4)</f>
        <v>קטן_בינוני</v>
      </c>
      <c r="I8" s="17">
        <v>45263</v>
      </c>
      <c r="J8" t="s">
        <v>639</v>
      </c>
      <c r="L8" s="15" t="str">
        <f t="shared" si="0"/>
        <v>_id:7</v>
      </c>
      <c r="M8" s="15" t="str">
        <f t="shared" si="1"/>
        <v>chipNumber:"321098765432109"</v>
      </c>
      <c r="N8" s="15" t="str">
        <f t="shared" si="2"/>
        <v>name:"לוקי"</v>
      </c>
      <c r="O8" s="15" t="str">
        <f t="shared" si="3"/>
        <v>gender:"m"</v>
      </c>
      <c r="P8" s="15" t="str">
        <f t="shared" si="4"/>
        <v>breed:["פינצ'ר","בולדוג","יורקשייר טרייר"]</v>
      </c>
      <c r="Q8" s="15" t="str">
        <f t="shared" si="5"/>
        <v>color:["חום בהיר","חום","אפור","כתום"]</v>
      </c>
      <c r="R8" s="15" t="str">
        <f t="shared" si="6"/>
        <v>dateOfBirth:new Date("2020-04-27")</v>
      </c>
      <c r="S8" s="15" t="str">
        <f t="shared" si="7"/>
        <v>size:"קטן_בינוני"</v>
      </c>
      <c r="T8" s="15" t="str">
        <f t="shared" si="8"/>
        <v>entranceDate:new Date("2023-12-03")</v>
      </c>
      <c r="U8" s="15" t="str">
        <f t="shared" si="10"/>
        <v>Note:"לוקי הוא כלב מעורב ותיק וחכם בגיל 3, קצת מופנם אך עדיין משחקי עם מכרים. הוא מאוד נאמן למשפחתו ומגן עליה בנחישות."</v>
      </c>
      <c r="V8" s="23" t="str">
        <f t="shared" si="9"/>
        <v>{_id:7,chipNumber:"321098765432109",name:"לוקי",gender:"m",breed:["פינצ'ר","בולדוג","יורקשייר טרייר"],color:["חום בהיר","חום","אפור","כתום"],dateOfBirth:new Date("2020-04-27"),size:"קטן_בינוני",entranceDate:new Date("2023-12-03")}</v>
      </c>
      <c r="W8" s="15"/>
      <c r="X8" s="15"/>
      <c r="Y8" s="15"/>
      <c r="Z8" s="6" t="s">
        <v>94</v>
      </c>
      <c r="AA8" s="6" t="s">
        <v>95</v>
      </c>
      <c r="AB8" s="6" t="s">
        <v>96</v>
      </c>
      <c r="AC8" s="6" t="s">
        <v>58</v>
      </c>
      <c r="AD8" s="6" t="s">
        <v>97</v>
      </c>
      <c r="AE8" t="s">
        <v>88</v>
      </c>
      <c r="AF8" s="6" t="s">
        <v>98</v>
      </c>
      <c r="AG8" s="6" t="s">
        <v>99</v>
      </c>
      <c r="AH8" t="s">
        <v>88</v>
      </c>
      <c r="AK8" t="str">
        <v>פודל</v>
      </c>
    </row>
    <row r="9" spans="1:38" ht="90" x14ac:dyDescent="0.25">
      <c r="A9" s="15">
        <v>8</v>
      </c>
      <c r="B9" s="16">
        <v>543210123456789</v>
      </c>
      <c r="C9" t="s">
        <v>71</v>
      </c>
      <c r="D9" t="s">
        <v>37</v>
      </c>
      <c r="E9" t="s">
        <v>100</v>
      </c>
      <c r="F9" t="s">
        <v>101</v>
      </c>
      <c r="G9" s="17">
        <v>43350</v>
      </c>
      <c r="H9" s="20" t="str" cm="1">
        <f t="array" ref="H9">_xlfn.XLOOKUP(ROUND(SUM(COUNTIFS(קטן,SUBSTITUTE(SUBSTITUTE(SUBSTITUTE(_xlfn.TEXTSPLIT(E9,""""),"]",""),",",""),"[",""))+COUNTIFS(קטן_בינוני,SUBSTITUTE(SUBSTITUTE(SUBSTITUTE(_xlfn.TEXTSPLIT(E9,""""),"]",""),",",""),"[",""))*2+COUNTIFS(בינוני,SUBSTITUTE(SUBSTITUTE(SUBSTITUTE(_xlfn.TEXTSPLIT(E9,""""),"]",""),",",""),"[",""))*3+COUNTIFS(בינוני_גדול,SUBSTITUTE(SUBSTITUTE(SUBSTITUTE(_xlfn.TEXTSPLIT(E9,""""),"]",""),",",""),"[",""))*4+COUNTIFS(גדול,SUBSTITUTE(SUBSTITUTE(SUBSTITUTE(_xlfn.TEXTSPLIT(E9,""""),"]",""),",",""),"[",""))*5)/COUNTA(_xlfn.TEXTSPLIT(SUBSTITUTE(SUBSTITUTE(SUBSTITUTE(E9,"""",""),"]",""),"[",""),",")),0),$AD$3:$AH$3,$AD$4:$AH$4)</f>
        <v>בינוני_גדול</v>
      </c>
      <c r="I9" s="17">
        <v>45113</v>
      </c>
      <c r="J9" t="s">
        <v>640</v>
      </c>
      <c r="L9" s="15" t="str">
        <f t="shared" si="0"/>
        <v>_id:8</v>
      </c>
      <c r="M9" s="15" t="str">
        <f t="shared" si="1"/>
        <v>chipNumber:"543210123456789"</v>
      </c>
      <c r="N9" s="15" t="str">
        <f t="shared" si="2"/>
        <v>name:"רוקו"</v>
      </c>
      <c r="O9" s="15" t="str">
        <f t="shared" si="3"/>
        <v>gender:"m"</v>
      </c>
      <c r="P9" s="15" t="str">
        <f t="shared" si="4"/>
        <v>breed:["כנעני"]</v>
      </c>
      <c r="Q9" s="15" t="str">
        <f t="shared" si="5"/>
        <v>color:["אפור","כתום","חום"]</v>
      </c>
      <c r="R9" s="15" t="str">
        <f t="shared" si="6"/>
        <v>dateOfBirth:new Date("2018-09-07")</v>
      </c>
      <c r="S9" s="15" t="str">
        <f t="shared" si="7"/>
        <v>size:"בינוני_גדול"</v>
      </c>
      <c r="T9" s="15" t="str">
        <f t="shared" si="8"/>
        <v>entranceDate:new Date("2023-07-06")</v>
      </c>
      <c r="U9" s="15" t="str">
        <f t="shared" si="10"/>
        <v>Note:"רוקו הוא כלב כנעני בן 5, סקרן וערני, אך גם שקט ורגוע בבית עם משפחתו. הוא נהנה מטיולים ומהרפתקאות, אך גם ממנוחה לצד האנשים שאוהב."</v>
      </c>
      <c r="V9" s="23" t="str">
        <f t="shared" si="9"/>
        <v>{_id:8,chipNumber:"543210123456789",name:"רוקו",gender:"m",breed:["כנעני"],color:["אפור","כתום","חום"],dateOfBirth:new Date("2018-09-07"),size:"בינוני_גדול",entranceDate:new Date("2023-07-06")}</v>
      </c>
      <c r="W9" s="15"/>
      <c r="X9" s="15"/>
      <c r="Y9" s="15"/>
      <c r="Z9" s="6" t="s">
        <v>71</v>
      </c>
      <c r="AA9" s="6" t="s">
        <v>102</v>
      </c>
      <c r="AB9" s="6" t="s">
        <v>103</v>
      </c>
      <c r="AD9" s="6" t="s">
        <v>104</v>
      </c>
      <c r="AE9" t="s">
        <v>88</v>
      </c>
      <c r="AF9" t="s">
        <v>88</v>
      </c>
      <c r="AG9" t="s">
        <v>88</v>
      </c>
      <c r="AH9" t="s">
        <v>88</v>
      </c>
      <c r="AK9" t="str">
        <v>בולדוג צרפתי</v>
      </c>
    </row>
    <row r="10" spans="1:38" ht="120" x14ac:dyDescent="0.25">
      <c r="A10" s="15">
        <v>9</v>
      </c>
      <c r="B10" s="16">
        <v>678901234567890</v>
      </c>
      <c r="C10" t="s">
        <v>42</v>
      </c>
      <c r="D10" t="s">
        <v>37</v>
      </c>
      <c r="E10" t="s">
        <v>105</v>
      </c>
      <c r="F10" t="s">
        <v>106</v>
      </c>
      <c r="G10" s="17">
        <v>43747</v>
      </c>
      <c r="H10" s="20" t="str" cm="1">
        <f t="array" ref="H10">_xlfn.XLOOKUP(ROUND(SUM(COUNTIFS(קטן,SUBSTITUTE(SUBSTITUTE(SUBSTITUTE(_xlfn.TEXTSPLIT(E10,""""),"]",""),",",""),"[",""))+COUNTIFS(קטן_בינוני,SUBSTITUTE(SUBSTITUTE(SUBSTITUTE(_xlfn.TEXTSPLIT(E10,""""),"]",""),",",""),"[",""))*2+COUNTIFS(בינוני,SUBSTITUTE(SUBSTITUTE(SUBSTITUTE(_xlfn.TEXTSPLIT(E10,""""),"]",""),",",""),"[",""))*3+COUNTIFS(בינוני_גדול,SUBSTITUTE(SUBSTITUTE(SUBSTITUTE(_xlfn.TEXTSPLIT(E10,""""),"]",""),",",""),"[",""))*4+COUNTIFS(גדול,SUBSTITUTE(SUBSTITUTE(SUBSTITUTE(_xlfn.TEXTSPLIT(E10,""""),"]",""),",",""),"[",""))*5)/COUNTA(_xlfn.TEXTSPLIT(SUBSTITUTE(SUBSTITUTE(SUBSTITUTE(E10,"""",""),"]",""),"[",""),",")),0),$AD$3:$AH$3,$AD$4:$AH$4)</f>
        <v>קטן_בינוני</v>
      </c>
      <c r="I10" s="17">
        <v>45075</v>
      </c>
      <c r="J10" t="s">
        <v>641</v>
      </c>
      <c r="L10" s="15" t="str">
        <f t="shared" si="0"/>
        <v>_id:9</v>
      </c>
      <c r="M10" s="15" t="str">
        <f t="shared" si="1"/>
        <v>chipNumber:"678901234567890"</v>
      </c>
      <c r="N10" s="15" t="str">
        <f t="shared" si="2"/>
        <v>name:"לוקי"</v>
      </c>
      <c r="O10" s="15" t="str">
        <f t="shared" si="3"/>
        <v>gender:"m"</v>
      </c>
      <c r="P10" s="15" t="str">
        <f t="shared" si="4"/>
        <v>breed:["קוקר ספנייל","דוברמן","שיצו"]</v>
      </c>
      <c r="Q10" s="15" t="str">
        <f t="shared" si="5"/>
        <v>color:["אפור","חום","לבן"]</v>
      </c>
      <c r="R10" s="15" t="str">
        <f t="shared" si="6"/>
        <v>dateOfBirth:new Date("2019-10-09")</v>
      </c>
      <c r="S10" s="15" t="str">
        <f t="shared" si="7"/>
        <v>size:"קטן_בינוני"</v>
      </c>
      <c r="T10" s="15" t="str">
        <f t="shared" si="8"/>
        <v>entranceDate:new Date("2023-05-29")</v>
      </c>
      <c r="U10" s="15" t="str">
        <f t="shared" si="10"/>
        <v>Note:"לוקי הוא כלב מעורב איכפתי וידידותי בן 4, שמחבב חברה ומוכן לעזור בכל משימה. דרך אסרטיבית משלו, אך גם קליטה מהירה של הוראות."</v>
      </c>
      <c r="V10" s="23" t="str">
        <f t="shared" si="9"/>
        <v>{_id:9,chipNumber:"678901234567890",name:"לוקי",gender:"m",breed:["קוקר ספנייל","דוברמן","שיצו"],color:["אפור","חום","לבן"],dateOfBirth:new Date("2019-10-09"),size:"קטן_בינוני",entranceDate:new Date("2023-05-29")}</v>
      </c>
      <c r="W10" s="15"/>
      <c r="X10" s="15"/>
      <c r="Y10" s="15"/>
      <c r="Z10" s="6" t="s">
        <v>107</v>
      </c>
      <c r="AA10" s="6" t="s">
        <v>108</v>
      </c>
      <c r="AB10" s="6" t="s">
        <v>109</v>
      </c>
      <c r="AK10" t="str">
        <v>דוברמן</v>
      </c>
    </row>
    <row r="11" spans="1:38" ht="120" x14ac:dyDescent="0.25">
      <c r="A11" s="15">
        <v>10</v>
      </c>
      <c r="B11" s="16">
        <v>987654321098765</v>
      </c>
      <c r="C11" t="s">
        <v>71</v>
      </c>
      <c r="D11" t="s">
        <v>37</v>
      </c>
      <c r="E11" t="s">
        <v>110</v>
      </c>
      <c r="F11" t="s">
        <v>111</v>
      </c>
      <c r="G11" s="17">
        <v>44692</v>
      </c>
      <c r="H11" s="20" t="str" cm="1">
        <f t="array" ref="H11">_xlfn.XLOOKUP(ROUND(SUM(COUNTIFS(קטן,SUBSTITUTE(SUBSTITUTE(SUBSTITUTE(_xlfn.TEXTSPLIT(E11,""""),"]",""),",",""),"[",""))+COUNTIFS(קטן_בינוני,SUBSTITUTE(SUBSTITUTE(SUBSTITUTE(_xlfn.TEXTSPLIT(E11,""""),"]",""),",",""),"[",""))*2+COUNTIFS(בינוני,SUBSTITUTE(SUBSTITUTE(SUBSTITUTE(_xlfn.TEXTSPLIT(E11,""""),"]",""),",",""),"[",""))*3+COUNTIFS(בינוני_גדול,SUBSTITUTE(SUBSTITUTE(SUBSTITUTE(_xlfn.TEXTSPLIT(E11,""""),"]",""),",",""),"[",""))*4+COUNTIFS(גדול,SUBSTITUTE(SUBSTITUTE(SUBSTITUTE(_xlfn.TEXTSPLIT(E11,""""),"]",""),",",""),"[",""))*5)/COUNTA(_xlfn.TEXTSPLIT(SUBSTITUTE(SUBSTITUTE(SUBSTITUTE(E11,"""",""),"]",""),"[",""),",")),0),$AD$3:$AH$3,$AD$4:$AH$4)</f>
        <v>בינוני_גדול</v>
      </c>
      <c r="I11" s="17">
        <v>45137</v>
      </c>
      <c r="J11" t="s">
        <v>642</v>
      </c>
      <c r="L11" s="15" t="str">
        <f t="shared" si="0"/>
        <v>_id:10</v>
      </c>
      <c r="M11" s="15" t="str">
        <f t="shared" si="1"/>
        <v>chipNumber:"987654321098765"</v>
      </c>
      <c r="N11" s="15" t="str">
        <f t="shared" si="2"/>
        <v>name:"רוקו"</v>
      </c>
      <c r="O11" s="15" t="str">
        <f t="shared" si="3"/>
        <v>gender:"m"</v>
      </c>
      <c r="P11" s="15" t="str">
        <f t="shared" si="4"/>
        <v>breed:["לברדור","רוטווילר","רועה בלגי"]</v>
      </c>
      <c r="Q11" s="15" t="str">
        <f t="shared" si="5"/>
        <v>color:["שחור","אפור","חום בהיר","כתום"]</v>
      </c>
      <c r="R11" s="15" t="str">
        <f t="shared" si="6"/>
        <v>dateOfBirth:new Date("2022-05-11")</v>
      </c>
      <c r="S11" s="15" t="str">
        <f t="shared" si="7"/>
        <v>size:"בינוני_גדול"</v>
      </c>
      <c r="T11" s="15" t="str">
        <f t="shared" si="8"/>
        <v>entranceDate:new Date("2023-07-30")</v>
      </c>
      <c r="U11" s="15" t="str">
        <f t="shared" si="10"/>
        <v>Note:"רוקו הוא כלב מעורב בעל מראה מרשים בגיל שנה וחצי, אך טמפרמנט של כלב בית שובב ומצחיק. הוא נהנה לשעשע ולקבל תשומת לב משפחתו."</v>
      </c>
      <c r="V11" s="23" t="str">
        <f t="shared" si="9"/>
        <v>{_id:10,chipNumber:"987654321098765",name:"רוקו",gender:"m",breed:["לברדור","רוטווילר","רועה בלגי"],color:["שחור","אפור","חום בהיר","כתום"],dateOfBirth:new Date("2022-05-11"),size:"בינוני_גדול",entranceDate:new Date("2023-07-30")}</v>
      </c>
      <c r="W11" s="15"/>
      <c r="X11" s="15"/>
      <c r="Y11" s="15"/>
      <c r="Z11" s="6" t="s">
        <v>112</v>
      </c>
      <c r="AA11" s="6" t="s">
        <v>113</v>
      </c>
      <c r="AB11" s="6" t="s">
        <v>114</v>
      </c>
      <c r="AK11" t="str">
        <v>האסקי סיבירי</v>
      </c>
    </row>
    <row r="12" spans="1:38" ht="120" x14ac:dyDescent="0.25">
      <c r="A12" s="15">
        <v>11</v>
      </c>
      <c r="B12" s="16">
        <v>321098765432109</v>
      </c>
      <c r="C12" t="s">
        <v>51</v>
      </c>
      <c r="D12" t="s">
        <v>37</v>
      </c>
      <c r="E12" t="s">
        <v>115</v>
      </c>
      <c r="F12" t="s">
        <v>116</v>
      </c>
      <c r="G12" s="17">
        <v>44058</v>
      </c>
      <c r="H12" s="20" t="str" cm="1">
        <f t="array" ref="H12">_xlfn.XLOOKUP(ROUND(SUM(COUNTIFS(קטן,SUBSTITUTE(SUBSTITUTE(SUBSTITUTE(_xlfn.TEXTSPLIT(E12,""""),"]",""),",",""),"[",""))+COUNTIFS(קטן_בינוני,SUBSTITUTE(SUBSTITUTE(SUBSTITUTE(_xlfn.TEXTSPLIT(E12,""""),"]",""),",",""),"[",""))*2+COUNTIFS(בינוני,SUBSTITUTE(SUBSTITUTE(SUBSTITUTE(_xlfn.TEXTSPLIT(E12,""""),"]",""),",",""),"[",""))*3+COUNTIFS(בינוני_גדול,SUBSTITUTE(SUBSTITUTE(SUBSTITUTE(_xlfn.TEXTSPLIT(E12,""""),"]",""),",",""),"[",""))*4+COUNTIFS(גדול,SUBSTITUTE(SUBSTITUTE(SUBSTITUTE(_xlfn.TEXTSPLIT(E12,""""),"]",""),",",""),"[",""))*5)/COUNTA(_xlfn.TEXTSPLIT(SUBSTITUTE(SUBSTITUTE(SUBSTITUTE(E12,"""",""),"]",""),"[",""),",")),0),$AD$3:$AH$3,$AD$4:$AH$4)</f>
        <v>בינוני</v>
      </c>
      <c r="I12" s="17">
        <v>45305</v>
      </c>
      <c r="J12" s="17"/>
      <c r="L12" s="15" t="str">
        <f t="shared" si="0"/>
        <v>_id:11</v>
      </c>
      <c r="M12" s="15" t="str">
        <f t="shared" si="1"/>
        <v>chipNumber:"321098765432109"</v>
      </c>
      <c r="N12" s="15" t="str">
        <f t="shared" si="2"/>
        <v>name:"מקס"</v>
      </c>
      <c r="O12" s="15" t="str">
        <f t="shared" si="3"/>
        <v>gender:"m"</v>
      </c>
      <c r="P12" s="15" t="str">
        <f t="shared" si="4"/>
        <v>breed:["רועה קווקאזי","צ'יואהואה","כנעני"]</v>
      </c>
      <c r="Q12" s="15" t="str">
        <f t="shared" si="5"/>
        <v>color:["אפור","כתום"]</v>
      </c>
      <c r="R12" s="15" t="str">
        <f t="shared" si="6"/>
        <v>dateOfBirth:new Date("2020-08-15")</v>
      </c>
      <c r="S12" s="15" t="str">
        <f t="shared" si="7"/>
        <v>size:"בינוני"</v>
      </c>
      <c r="T12" s="15" t="str">
        <f t="shared" si="8"/>
        <v>entranceDate:new Date("2024-01-14")</v>
      </c>
      <c r="U12" s="15" t="str">
        <f t="shared" si="10"/>
        <v>Note:""</v>
      </c>
      <c r="V12" s="23" t="str">
        <f t="shared" si="9"/>
        <v>{_id:11,chipNumber:"321098765432109",name:"מקס",gender:"m",breed:["רועה קווקאזי","צ'יואהואה","כנעני"],color:["אפור","כתום"],dateOfBirth:new Date("2020-08-15"),size:"בינוני",entranceDate:new Date("2024-01-14")}</v>
      </c>
      <c r="W12" s="15"/>
      <c r="X12" s="15"/>
      <c r="Y12" s="15"/>
      <c r="Z12" s="6" t="s">
        <v>117</v>
      </c>
      <c r="AA12" s="6" t="s">
        <v>118</v>
      </c>
      <c r="AB12" s="6" t="s">
        <v>119</v>
      </c>
      <c r="AK12" t="str">
        <v>קוקר ספנייל</v>
      </c>
      <c r="AL12" s="20"/>
    </row>
    <row r="13" spans="1:38" ht="105" x14ac:dyDescent="0.25">
      <c r="A13" s="15">
        <v>12</v>
      </c>
      <c r="B13" s="16">
        <v>543210987654321</v>
      </c>
      <c r="C13" t="s">
        <v>108</v>
      </c>
      <c r="D13" t="s">
        <v>38</v>
      </c>
      <c r="E13" t="s">
        <v>120</v>
      </c>
      <c r="F13" t="s">
        <v>121</v>
      </c>
      <c r="G13" s="17">
        <v>44401</v>
      </c>
      <c r="H13" s="20" t="str" cm="1">
        <f t="array" ref="H13">_xlfn.XLOOKUP(ROUND(SUM(COUNTIFS(קטן,SUBSTITUTE(SUBSTITUTE(SUBSTITUTE(_xlfn.TEXTSPLIT(E13,""""),"]",""),",",""),"[",""))+COUNTIFS(קטן_בינוני,SUBSTITUTE(SUBSTITUTE(SUBSTITUTE(_xlfn.TEXTSPLIT(E13,""""),"]",""),",",""),"[",""))*2+COUNTIFS(בינוני,SUBSTITUTE(SUBSTITUTE(SUBSTITUTE(_xlfn.TEXTSPLIT(E13,""""),"]",""),",",""),"[",""))*3+COUNTIFS(בינוני_גדול,SUBSTITUTE(SUBSTITUTE(SUBSTITUTE(_xlfn.TEXTSPLIT(E13,""""),"]",""),",",""),"[",""))*4+COUNTIFS(גדול,SUBSTITUTE(SUBSTITUTE(SUBSTITUTE(_xlfn.TEXTSPLIT(E13,""""),"]",""),",",""),"[",""))*5)/COUNTA(_xlfn.TEXTSPLIT(SUBSTITUTE(SUBSTITUTE(SUBSTITUTE(E13,"""",""),"]",""),"[",""),",")),0),$AD$3:$AH$3,$AD$4:$AH$4)</f>
        <v>בינוני</v>
      </c>
      <c r="I13" s="17">
        <v>45257</v>
      </c>
      <c r="J13" s="17"/>
      <c r="L13" s="15" t="str">
        <f t="shared" si="0"/>
        <v>_id:12</v>
      </c>
      <c r="M13" s="15" t="str">
        <f t="shared" si="1"/>
        <v>chipNumber:"543210987654321"</v>
      </c>
      <c r="N13" s="15" t="str">
        <f t="shared" si="2"/>
        <v>name:"ליילי"</v>
      </c>
      <c r="O13" s="15" t="str">
        <f t="shared" si="3"/>
        <v>gender:"f"</v>
      </c>
      <c r="P13" s="15" t="str">
        <f t="shared" si="4"/>
        <v>breed:["יורקשייר טרייר","לברדור","דוברמן"]</v>
      </c>
      <c r="Q13" s="15" t="str">
        <f t="shared" si="5"/>
        <v>color:["זהב"]</v>
      </c>
      <c r="R13" s="15" t="str">
        <f t="shared" si="6"/>
        <v>dateOfBirth:new Date("2021-07-24")</v>
      </c>
      <c r="S13" s="15" t="str">
        <f t="shared" si="7"/>
        <v>size:"בינוני"</v>
      </c>
      <c r="T13" s="15" t="str">
        <f t="shared" si="8"/>
        <v>entranceDate:new Date("2023-11-27")</v>
      </c>
      <c r="U13" s="15" t="str">
        <f t="shared" si="10"/>
        <v>Note:""</v>
      </c>
      <c r="V13" s="23" t="str">
        <f t="shared" si="9"/>
        <v>{_id:12,chipNumber:"543210987654321",name:"ליילי",gender:"f",breed:["יורקשייר טרייר","לברדור","דוברמן"],color:["זהב"],dateOfBirth:new Date("2021-07-24"),size:"בינוני",entranceDate:new Date("2023-11-27")}</v>
      </c>
      <c r="W13" s="15"/>
      <c r="X13" s="15"/>
      <c r="Y13" s="15"/>
      <c r="Z13" s="6" t="s">
        <v>122</v>
      </c>
      <c r="AA13" s="6" t="s">
        <v>123</v>
      </c>
      <c r="AB13" s="6" t="s">
        <v>114</v>
      </c>
      <c r="AK13" t="str">
        <v>בוקסר</v>
      </c>
    </row>
    <row r="14" spans="1:38" ht="120" x14ac:dyDescent="0.25">
      <c r="A14" s="15">
        <v>13</v>
      </c>
      <c r="B14" s="16">
        <v>123456789098765</v>
      </c>
      <c r="C14" t="s">
        <v>124</v>
      </c>
      <c r="D14" t="s">
        <v>37</v>
      </c>
      <c r="E14" t="s">
        <v>40</v>
      </c>
      <c r="F14" t="s">
        <v>125</v>
      </c>
      <c r="G14" s="17">
        <v>43215</v>
      </c>
      <c r="H14" s="20" t="str" cm="1">
        <f t="array" ref="H14">_xlfn.XLOOKUP(ROUND(SUM(COUNTIFS(קטן,SUBSTITUTE(SUBSTITUTE(SUBSTITUTE(_xlfn.TEXTSPLIT(E14,""""),"]",""),",",""),"[",""))+COUNTIFS(קטן_בינוני,SUBSTITUTE(SUBSTITUTE(SUBSTITUTE(_xlfn.TEXTSPLIT(E14,""""),"]",""),",",""),"[",""))*2+COUNTIFS(בינוני,SUBSTITUTE(SUBSTITUTE(SUBSTITUTE(_xlfn.TEXTSPLIT(E14,""""),"]",""),",",""),"[",""))*3+COUNTIFS(בינוני_גדול,SUBSTITUTE(SUBSTITUTE(SUBSTITUTE(_xlfn.TEXTSPLIT(E14,""""),"]",""),",",""),"[",""))*4+COUNTIFS(גדול,SUBSTITUTE(SUBSTITUTE(SUBSTITUTE(_xlfn.TEXTSPLIT(E14,""""),"]",""),",",""),"[",""))*5)/COUNTA(_xlfn.TEXTSPLIT(SUBSTITUTE(SUBSTITUTE(SUBSTITUTE(E14,"""",""),"]",""),"[",""),",")),0),$AD$3:$AH$3,$AD$4:$AH$4)</f>
        <v>קטן_בינוני</v>
      </c>
      <c r="I14" s="17">
        <v>45094</v>
      </c>
      <c r="J14" s="17"/>
      <c r="L14" s="15" t="str">
        <f t="shared" si="0"/>
        <v>_id:13</v>
      </c>
      <c r="M14" s="15" t="str">
        <f t="shared" si="1"/>
        <v>chipNumber:"123456789098765"</v>
      </c>
      <c r="N14" s="15" t="str">
        <f t="shared" si="2"/>
        <v>name:"בובי"</v>
      </c>
      <c r="O14" s="15" t="str">
        <f t="shared" si="3"/>
        <v>gender:"m"</v>
      </c>
      <c r="P14" s="15" t="str">
        <f t="shared" si="4"/>
        <v>breed:["בולדוג צרפתי"]</v>
      </c>
      <c r="Q14" s="15" t="str">
        <f t="shared" si="5"/>
        <v>color:["אפור","כתום","אפור","לבן"]</v>
      </c>
      <c r="R14" s="15" t="str">
        <f t="shared" si="6"/>
        <v>dateOfBirth:new Date("2018-04-25")</v>
      </c>
      <c r="S14" s="15" t="str">
        <f t="shared" si="7"/>
        <v>size:"קטן_בינוני"</v>
      </c>
      <c r="T14" s="15" t="str">
        <f t="shared" si="8"/>
        <v>entranceDate:new Date("2023-06-17")</v>
      </c>
      <c r="U14" s="15" t="str">
        <f t="shared" si="10"/>
        <v>Note:""</v>
      </c>
      <c r="V14" s="23" t="str">
        <f t="shared" si="9"/>
        <v>{_id:13,chipNumber:"123456789098765",name:"בובי",gender:"m",breed:["בולדוג צרפתי"],color:["אפור","כתום","אפור","לבן"],dateOfBirth:new Date("2018-04-25"),size:"קטן_בינוני",entranceDate:new Date("2023-06-17")}</v>
      </c>
      <c r="W14" s="15"/>
      <c r="X14" s="15"/>
      <c r="Y14" s="15"/>
      <c r="Z14" s="6" t="s">
        <v>95</v>
      </c>
      <c r="AA14" s="6" t="s">
        <v>126</v>
      </c>
      <c r="AK14" t="str">
        <v>לברדור</v>
      </c>
    </row>
    <row r="15" spans="1:38" ht="105" x14ac:dyDescent="0.25">
      <c r="A15" s="15">
        <v>14</v>
      </c>
      <c r="B15" s="16">
        <v>678901234109876</v>
      </c>
      <c r="C15" t="s">
        <v>59</v>
      </c>
      <c r="D15" t="s">
        <v>37</v>
      </c>
      <c r="E15" t="s">
        <v>127</v>
      </c>
      <c r="F15" t="s">
        <v>128</v>
      </c>
      <c r="G15" s="17">
        <v>43492</v>
      </c>
      <c r="H15" s="20" t="str" cm="1">
        <f t="array" ref="H15">_xlfn.XLOOKUP(ROUND(SUM(COUNTIFS(קטן,SUBSTITUTE(SUBSTITUTE(SUBSTITUTE(_xlfn.TEXTSPLIT(E15,""""),"]",""),",",""),"[",""))+COUNTIFS(קטן_בינוני,SUBSTITUTE(SUBSTITUTE(SUBSTITUTE(_xlfn.TEXTSPLIT(E15,""""),"]",""),",",""),"[",""))*2+COUNTIFS(בינוני,SUBSTITUTE(SUBSTITUTE(SUBSTITUTE(_xlfn.TEXTSPLIT(E15,""""),"]",""),",",""),"[",""))*3+COUNTIFS(בינוני_גדול,SUBSTITUTE(SUBSTITUTE(SUBSTITUTE(_xlfn.TEXTSPLIT(E15,""""),"]",""),",",""),"[",""))*4+COUNTIFS(גדול,SUBSTITUTE(SUBSTITUTE(SUBSTITUTE(_xlfn.TEXTSPLIT(E15,""""),"]",""),",",""),"[",""))*5)/COUNTA(_xlfn.TEXTSPLIT(SUBSTITUTE(SUBSTITUTE(SUBSTITUTE(E15,"""",""),"]",""),"[",""),",")),0),$AD$3:$AH$3,$AD$4:$AH$4)</f>
        <v>גדול</v>
      </c>
      <c r="I15" s="17">
        <v>45167</v>
      </c>
      <c r="J15" s="17"/>
      <c r="L15" s="15" t="str">
        <f t="shared" si="0"/>
        <v>_id:14</v>
      </c>
      <c r="M15" s="15" t="str">
        <f t="shared" si="1"/>
        <v>chipNumber:"678901234109876"</v>
      </c>
      <c r="N15" s="15" t="str">
        <f t="shared" si="2"/>
        <v>name:"רוסקו"</v>
      </c>
      <c r="O15" s="15" t="str">
        <f t="shared" si="3"/>
        <v>gender:"m"</v>
      </c>
      <c r="P15" s="15" t="str">
        <f t="shared" si="4"/>
        <v>breed:["רוטווילר","רועה גרמני"]</v>
      </c>
      <c r="Q15" s="15" t="str">
        <f t="shared" si="5"/>
        <v>color:["אדום","כתום","חום"]</v>
      </c>
      <c r="R15" s="15" t="str">
        <f t="shared" si="6"/>
        <v>dateOfBirth:new Date("2019-01-27")</v>
      </c>
      <c r="S15" s="15" t="str">
        <f t="shared" si="7"/>
        <v>size:"גדול"</v>
      </c>
      <c r="T15" s="15" t="str">
        <f t="shared" si="8"/>
        <v>entranceDate:new Date("2023-08-29")</v>
      </c>
      <c r="U15" s="15" t="str">
        <f t="shared" si="10"/>
        <v>Note:""</v>
      </c>
      <c r="V15" s="23" t="str">
        <f t="shared" si="9"/>
        <v>{_id:14,chipNumber:"678901234109876",name:"רוסקו",gender:"m",breed:["רוטווילר","רועה גרמני"],color:["אדום","כתום","חום"],dateOfBirth:new Date("2019-01-27"),size:"גדול",entranceDate:new Date("2023-08-29")}</v>
      </c>
      <c r="W15" s="15"/>
      <c r="X15" s="15"/>
      <c r="Y15" s="15"/>
      <c r="Z15" s="6" t="s">
        <v>124</v>
      </c>
      <c r="AA15" s="6" t="s">
        <v>129</v>
      </c>
      <c r="AD15" s="7"/>
      <c r="AK15" t="str">
        <v>בולדוג</v>
      </c>
    </row>
    <row r="16" spans="1:38" ht="120" x14ac:dyDescent="0.25">
      <c r="A16" s="15">
        <v>15</v>
      </c>
      <c r="B16" s="16">
        <v>98765432109876</v>
      </c>
      <c r="C16" t="s">
        <v>63</v>
      </c>
      <c r="D16" t="s">
        <v>38</v>
      </c>
      <c r="E16" t="s">
        <v>130</v>
      </c>
      <c r="F16" t="s">
        <v>131</v>
      </c>
      <c r="G16" s="17">
        <v>44849</v>
      </c>
      <c r="H16" s="20" t="str" cm="1">
        <f t="array" ref="H16">_xlfn.XLOOKUP(ROUND(SUM(COUNTIFS(קטן,SUBSTITUTE(SUBSTITUTE(SUBSTITUTE(_xlfn.TEXTSPLIT(E16,""""),"]",""),",",""),"[",""))+COUNTIFS(קטן_בינוני,SUBSTITUTE(SUBSTITUTE(SUBSTITUTE(_xlfn.TEXTSPLIT(E16,""""),"]",""),",",""),"[",""))*2+COUNTIFS(בינוני,SUBSTITUTE(SUBSTITUTE(SUBSTITUTE(_xlfn.TEXTSPLIT(E16,""""),"]",""),",",""),"[",""))*3+COUNTIFS(בינוני_גדול,SUBSTITUTE(SUBSTITUTE(SUBSTITUTE(_xlfn.TEXTSPLIT(E16,""""),"]",""),",",""),"[",""))*4+COUNTIFS(גדול,SUBSTITUTE(SUBSTITUTE(SUBSTITUTE(_xlfn.TEXTSPLIT(E16,""""),"]",""),",",""),"[",""))*5)/COUNTA(_xlfn.TEXTSPLIT(SUBSTITUTE(SUBSTITUTE(SUBSTITUTE(E16,"""",""),"]",""),"[",""),",")),0),$AD$3:$AH$3,$AD$4:$AH$4)</f>
        <v>קטן_בינוני</v>
      </c>
      <c r="I16" s="17">
        <v>45281</v>
      </c>
      <c r="J16" s="17"/>
      <c r="L16" s="15" t="str">
        <f t="shared" si="0"/>
        <v>_id:15</v>
      </c>
      <c r="M16" s="15" t="str">
        <f t="shared" si="1"/>
        <v>chipNumber:"98765432109876"</v>
      </c>
      <c r="N16" s="15" t="str">
        <f t="shared" si="2"/>
        <v>name:"לולו"</v>
      </c>
      <c r="O16" s="15" t="str">
        <f t="shared" si="3"/>
        <v>gender:"f"</v>
      </c>
      <c r="P16" s="15" t="str">
        <f t="shared" si="4"/>
        <v>breed:["בולדוג צרפתי","פודל"]</v>
      </c>
      <c r="Q16" s="15" t="str">
        <f t="shared" si="5"/>
        <v>color:["חום","שחור","אפור"]</v>
      </c>
      <c r="R16" s="15" t="str">
        <f t="shared" si="6"/>
        <v>dateOfBirth:new Date("2022-10-15")</v>
      </c>
      <c r="S16" s="15" t="str">
        <f t="shared" si="7"/>
        <v>size:"קטן_בינוני"</v>
      </c>
      <c r="T16" s="15" t="str">
        <f t="shared" si="8"/>
        <v>entranceDate:new Date("2023-12-21")</v>
      </c>
      <c r="U16" s="15" t="str">
        <f t="shared" si="10"/>
        <v>Note:""</v>
      </c>
      <c r="V16" s="23" t="str">
        <f t="shared" si="9"/>
        <v>{_id:15,chipNumber:"98765432109876",name:"לולו",gender:"f",breed:["בולדוג צרפתי","פודל"],color:["חום","שחור","אפור"],dateOfBirth:new Date("2022-10-15"),size:"קטן_בינוני",entranceDate:new Date("2023-12-21")}</v>
      </c>
      <c r="W16" s="15"/>
      <c r="X16" s="15"/>
      <c r="Y16" s="15"/>
      <c r="Z16" s="6" t="s">
        <v>59</v>
      </c>
      <c r="AA16" s="6" t="s">
        <v>75</v>
      </c>
      <c r="AK16" t="str">
        <v>כנעני</v>
      </c>
    </row>
    <row r="17" spans="1:37" ht="105" x14ac:dyDescent="0.25">
      <c r="A17" s="15">
        <v>16</v>
      </c>
      <c r="B17" s="16">
        <v>432109876543210</v>
      </c>
      <c r="C17" t="s">
        <v>132</v>
      </c>
      <c r="D17" t="s">
        <v>37</v>
      </c>
      <c r="E17" t="s">
        <v>133</v>
      </c>
      <c r="F17" t="s">
        <v>134</v>
      </c>
      <c r="G17" s="17">
        <v>43599</v>
      </c>
      <c r="H17" s="20" t="str" cm="1">
        <f t="array" ref="H17">_xlfn.XLOOKUP(ROUND(SUM(COUNTIFS(קטן,SUBSTITUTE(SUBSTITUTE(SUBSTITUTE(_xlfn.TEXTSPLIT(E17,""""),"]",""),",",""),"[",""))+COUNTIFS(קטן_בינוני,SUBSTITUTE(SUBSTITUTE(SUBSTITUTE(_xlfn.TEXTSPLIT(E17,""""),"]",""),",",""),"[",""))*2+COUNTIFS(בינוני,SUBSTITUTE(SUBSTITUTE(SUBSTITUTE(_xlfn.TEXTSPLIT(E17,""""),"]",""),",",""),"[",""))*3+COUNTIFS(בינוני_גדול,SUBSTITUTE(SUBSTITUTE(SUBSTITUTE(_xlfn.TEXTSPLIT(E17,""""),"]",""),",",""),"[",""))*4+COUNTIFS(גדול,SUBSTITUTE(SUBSTITUTE(SUBSTITUTE(_xlfn.TEXTSPLIT(E17,""""),"]",""),",",""),"[",""))*5)/COUNTA(_xlfn.TEXTSPLIT(SUBSTITUTE(SUBSTITUTE(SUBSTITUTE(E17,"""",""),"]",""),"[",""),",")),0),$AD$3:$AH$3,$AD$4:$AH$4)</f>
        <v>בינוני</v>
      </c>
      <c r="I17" s="17">
        <v>45038</v>
      </c>
      <c r="J17" s="17"/>
      <c r="L17" s="15" t="str">
        <f t="shared" si="0"/>
        <v>_id:16</v>
      </c>
      <c r="M17" s="15" t="str">
        <f t="shared" si="1"/>
        <v>chipNumber:"432109876543210"</v>
      </c>
      <c r="N17" s="15" t="str">
        <f t="shared" si="2"/>
        <v>name:"דיוויד"</v>
      </c>
      <c r="O17" s="15" t="str">
        <f t="shared" si="3"/>
        <v>gender:"m"</v>
      </c>
      <c r="P17" s="15" t="str">
        <f t="shared" si="4"/>
        <v>breed:["בוקסר"]</v>
      </c>
      <c r="Q17" s="15" t="str">
        <f t="shared" si="5"/>
        <v>color:["אפור","חום בהיר","חום"]</v>
      </c>
      <c r="R17" s="15" t="str">
        <f t="shared" si="6"/>
        <v>dateOfBirth:new Date("2019-05-14")</v>
      </c>
      <c r="S17" s="15" t="str">
        <f t="shared" si="7"/>
        <v>size:"בינוני"</v>
      </c>
      <c r="T17" s="15" t="str">
        <f t="shared" si="8"/>
        <v>entranceDate:new Date("2023-04-22")</v>
      </c>
      <c r="U17" s="15" t="str">
        <f t="shared" si="10"/>
        <v>Note:""</v>
      </c>
      <c r="V17" s="23" t="str">
        <f t="shared" si="9"/>
        <v>{_id:16,chipNumber:"432109876543210",name:"דיוויד",gender:"m",breed:["בוקסר"],color:["אפור","חום בהיר","חום"],dateOfBirth:new Date("2019-05-14"),size:"בינוני",entranceDate:new Date("2023-04-22")}</v>
      </c>
      <c r="W17" s="15"/>
      <c r="X17" s="15"/>
      <c r="Y17" s="15"/>
      <c r="Z17" s="6" t="s">
        <v>39</v>
      </c>
      <c r="AA17" s="6" t="s">
        <v>52</v>
      </c>
      <c r="AK17" t="str">
        <v>רועה בלגי</v>
      </c>
    </row>
    <row r="18" spans="1:37" ht="120" x14ac:dyDescent="0.25">
      <c r="A18" s="15">
        <v>17</v>
      </c>
      <c r="B18" s="16">
        <v>123098765432109</v>
      </c>
      <c r="C18" t="s">
        <v>135</v>
      </c>
      <c r="D18" t="s">
        <v>37</v>
      </c>
      <c r="E18" t="s">
        <v>136</v>
      </c>
      <c r="F18" t="s">
        <v>137</v>
      </c>
      <c r="G18" s="17">
        <v>44701</v>
      </c>
      <c r="H18" s="20" t="str" cm="1">
        <f t="array" ref="H18">_xlfn.XLOOKUP(ROUND(SUM(COUNTIFS(קטן,SUBSTITUTE(SUBSTITUTE(SUBSTITUTE(_xlfn.TEXTSPLIT(E18,""""),"]",""),",",""),"[",""))+COUNTIFS(קטן_בינוני,SUBSTITUTE(SUBSTITUTE(SUBSTITUTE(_xlfn.TEXTSPLIT(E18,""""),"]",""),",",""),"[",""))*2+COUNTIFS(בינוני,SUBSTITUTE(SUBSTITUTE(SUBSTITUTE(_xlfn.TEXTSPLIT(E18,""""),"]",""),",",""),"[",""))*3+COUNTIFS(בינוני_גדול,SUBSTITUTE(SUBSTITUTE(SUBSTITUTE(_xlfn.TEXTSPLIT(E18,""""),"]",""),",",""),"[",""))*4+COUNTIFS(גדול,SUBSTITUTE(SUBSTITUTE(SUBSTITUTE(_xlfn.TEXTSPLIT(E18,""""),"]",""),",",""),"[",""))*5)/COUNTA(_xlfn.TEXTSPLIT(SUBSTITUTE(SUBSTITUTE(SUBSTITUTE(E18,"""",""),"]",""),"[",""),",")),0),$AD$3:$AH$3,$AD$4:$AH$4)</f>
        <v>קטן</v>
      </c>
      <c r="I18" s="17">
        <v>45106</v>
      </c>
      <c r="J18" s="17"/>
      <c r="L18" s="15" t="str">
        <f t="shared" si="0"/>
        <v>_id:17</v>
      </c>
      <c r="M18" s="15" t="str">
        <f t="shared" si="1"/>
        <v>chipNumber:"123098765432109"</v>
      </c>
      <c r="N18" s="15" t="str">
        <f t="shared" si="2"/>
        <v>name:"קוקו"</v>
      </c>
      <c r="O18" s="15" t="str">
        <f t="shared" si="3"/>
        <v>gender:"m"</v>
      </c>
      <c r="P18" s="15" t="str">
        <f t="shared" si="4"/>
        <v>breed:["בולדוג צרפתי","צ'יואהואה","פינצ'ר"]</v>
      </c>
      <c r="Q18" s="15" t="str">
        <f t="shared" si="5"/>
        <v>color:["זהב","חום בהיר"]</v>
      </c>
      <c r="R18" s="15" t="str">
        <f t="shared" si="6"/>
        <v>dateOfBirth:new Date("2022-05-20")</v>
      </c>
      <c r="S18" s="15" t="str">
        <f t="shared" si="7"/>
        <v>size:"קטן"</v>
      </c>
      <c r="T18" s="15" t="str">
        <f t="shared" si="8"/>
        <v>entranceDate:new Date("2023-06-29")</v>
      </c>
      <c r="U18" s="15" t="str">
        <f t="shared" si="10"/>
        <v>Note:""</v>
      </c>
      <c r="V18" s="23" t="str">
        <f t="shared" si="9"/>
        <v>{_id:17,chipNumber:"123098765432109",name:"קוקו",gender:"m",breed:["בולדוג צרפתי","צ'יואהואה","פינצ'ר"],color:["זהב","חום בהיר"],dateOfBirth:new Date("2022-05-20"),size:"קטן",entranceDate:new Date("2023-06-29")}</v>
      </c>
      <c r="W18" s="15"/>
      <c r="X18" s="15"/>
      <c r="Y18" s="15"/>
      <c r="Z18" s="6" t="s">
        <v>138</v>
      </c>
      <c r="AA18" s="6" t="s">
        <v>48</v>
      </c>
      <c r="AK18" t="str">
        <v>רועה גרמני</v>
      </c>
    </row>
    <row r="19" spans="1:37" ht="120" x14ac:dyDescent="0.25">
      <c r="A19" s="15">
        <v>18</v>
      </c>
      <c r="B19" s="16">
        <v>987654321098765</v>
      </c>
      <c r="C19" t="s">
        <v>108</v>
      </c>
      <c r="D19" t="s">
        <v>38</v>
      </c>
      <c r="E19" t="s">
        <v>139</v>
      </c>
      <c r="F19" t="s">
        <v>140</v>
      </c>
      <c r="G19" s="17">
        <v>44230</v>
      </c>
      <c r="H19" s="20" t="str" cm="1">
        <f t="array" ref="H19">_xlfn.XLOOKUP(ROUND(SUM(COUNTIFS(קטן,SUBSTITUTE(SUBSTITUTE(SUBSTITUTE(_xlfn.TEXTSPLIT(E19,""""),"]",""),",",""),"[",""))+COUNTIFS(קטן_בינוני,SUBSTITUTE(SUBSTITUTE(SUBSTITUTE(_xlfn.TEXTSPLIT(E19,""""),"]",""),",",""),"[",""))*2+COUNTIFS(בינוני,SUBSTITUTE(SUBSTITUTE(SUBSTITUTE(_xlfn.TEXTSPLIT(E19,""""),"]",""),",",""),"[",""))*3+COUNTIFS(בינוני_גדול,SUBSTITUTE(SUBSTITUTE(SUBSTITUTE(_xlfn.TEXTSPLIT(E19,""""),"]",""),",",""),"[",""))*4+COUNTIFS(גדול,SUBSTITUTE(SUBSTITUTE(SUBSTITUTE(_xlfn.TEXTSPLIT(E19,""""),"]",""),",",""),"[",""))*5)/COUNTA(_xlfn.TEXTSPLIT(SUBSTITUTE(SUBSTITUTE(SUBSTITUTE(E19,"""",""),"]",""),"[",""),",")),0),$AD$3:$AH$3,$AD$4:$AH$4)</f>
        <v>בינוני</v>
      </c>
      <c r="I19" s="17">
        <v>45185</v>
      </c>
      <c r="J19" s="17"/>
      <c r="L19" s="15" t="str">
        <f t="shared" si="0"/>
        <v>_id:18</v>
      </c>
      <c r="M19" s="15" t="str">
        <f t="shared" si="1"/>
        <v>chipNumber:"987654321098765"</v>
      </c>
      <c r="N19" s="15" t="str">
        <f t="shared" si="2"/>
        <v>name:"ליילי"</v>
      </c>
      <c r="O19" s="15" t="str">
        <f t="shared" si="3"/>
        <v>gender:"f"</v>
      </c>
      <c r="P19" s="15" t="str">
        <f t="shared" si="4"/>
        <v>breed:["צ'יואהואה","רועה גרמני","לברדור"]</v>
      </c>
      <c r="Q19" s="15" t="str">
        <f t="shared" si="5"/>
        <v>color:["חום בהיר","זהב"]</v>
      </c>
      <c r="R19" s="15" t="str">
        <f t="shared" si="6"/>
        <v>dateOfBirth:new Date("2021-02-03")</v>
      </c>
      <c r="S19" s="15" t="str">
        <f t="shared" si="7"/>
        <v>size:"בינוני"</v>
      </c>
      <c r="T19" s="15" t="str">
        <f t="shared" si="8"/>
        <v>entranceDate:new Date("2023-09-16")</v>
      </c>
      <c r="U19" s="15" t="str">
        <f t="shared" si="10"/>
        <v>Note:""</v>
      </c>
      <c r="V19" s="23" t="str">
        <f t="shared" si="9"/>
        <v>{_id:18,chipNumber:"987654321098765",name:"ליילי",gender:"f",breed:["צ'יואהואה","רועה גרמני","לברדור"],color:["חום בהיר","זהב"],dateOfBirth:new Date("2021-02-03"),size:"בינוני",entranceDate:new Date("2023-09-16")}</v>
      </c>
      <c r="W19" s="15"/>
      <c r="X19" s="15"/>
      <c r="Y19" s="15"/>
      <c r="Z19" s="6" t="s">
        <v>59</v>
      </c>
      <c r="AA19" s="6" t="s">
        <v>141</v>
      </c>
      <c r="AG19" s="21"/>
      <c r="AK19" t="str">
        <v>רועה קווקאזי</v>
      </c>
    </row>
    <row r="20" spans="1:37" ht="90" x14ac:dyDescent="0.25">
      <c r="A20" s="15">
        <v>19</v>
      </c>
      <c r="B20" s="16">
        <v>543210987654321</v>
      </c>
      <c r="C20" t="s">
        <v>52</v>
      </c>
      <c r="D20" t="s">
        <v>38</v>
      </c>
      <c r="E20" t="s">
        <v>142</v>
      </c>
      <c r="F20" t="s">
        <v>143</v>
      </c>
      <c r="G20" s="17">
        <v>43963</v>
      </c>
      <c r="H20" s="20" t="str" cm="1">
        <f t="array" ref="H20">_xlfn.XLOOKUP(ROUND(SUM(COUNTIFS(קטן,SUBSTITUTE(SUBSTITUTE(SUBSTITUTE(_xlfn.TEXTSPLIT(E20,""""),"]",""),",",""),"[",""))+COUNTIFS(קטן_בינוני,SUBSTITUTE(SUBSTITUTE(SUBSTITUTE(_xlfn.TEXTSPLIT(E20,""""),"]",""),",",""),"[",""))*2+COUNTIFS(בינוני,SUBSTITUTE(SUBSTITUTE(SUBSTITUTE(_xlfn.TEXTSPLIT(E20,""""),"]",""),",",""),"[",""))*3+COUNTIFS(בינוני_גדול,SUBSTITUTE(SUBSTITUTE(SUBSTITUTE(_xlfn.TEXTSPLIT(E20,""""),"]",""),",",""),"[",""))*4+COUNTIFS(גדול,SUBSTITUTE(SUBSTITUTE(SUBSTITUTE(_xlfn.TEXTSPLIT(E20,""""),"]",""),",",""),"[",""))*5)/COUNTA(_xlfn.TEXTSPLIT(SUBSTITUTE(SUBSTITUTE(SUBSTITUTE(E20,"""",""),"]",""),"[",""),",")),0),$AD$3:$AH$3,$AD$4:$AH$4)</f>
        <v>קטן</v>
      </c>
      <c r="I20" s="17">
        <v>45209</v>
      </c>
      <c r="J20" s="17"/>
      <c r="L20" s="15" t="str">
        <f t="shared" si="0"/>
        <v>_id:19</v>
      </c>
      <c r="M20" s="15" t="str">
        <f t="shared" si="1"/>
        <v>chipNumber:"543210987654321"</v>
      </c>
      <c r="N20" s="15" t="str">
        <f t="shared" si="2"/>
        <v>name:"לונה"</v>
      </c>
      <c r="O20" s="15" t="str">
        <f t="shared" si="3"/>
        <v>gender:"f"</v>
      </c>
      <c r="P20" s="15" t="str">
        <f t="shared" si="4"/>
        <v>breed:["טרייר"]</v>
      </c>
      <c r="Q20" s="15" t="str">
        <f t="shared" si="5"/>
        <v>color:["חום"]</v>
      </c>
      <c r="R20" s="15" t="str">
        <f t="shared" si="6"/>
        <v>dateOfBirth:new Date("2020-05-12")</v>
      </c>
      <c r="S20" s="15" t="str">
        <f t="shared" si="7"/>
        <v>size:"קטן"</v>
      </c>
      <c r="T20" s="15" t="str">
        <f t="shared" si="8"/>
        <v>entranceDate:new Date("2023-10-10")</v>
      </c>
      <c r="U20" s="15" t="str">
        <f t="shared" si="10"/>
        <v>Note:""</v>
      </c>
      <c r="V20" s="23" t="str">
        <f t="shared" si="9"/>
        <v>{_id:19,chipNumber:"543210987654321",name:"לונה",gender:"f",breed:["טרייר"],color:["חום"],dateOfBirth:new Date("2020-05-12"),size:"קטן",entranceDate:new Date("2023-10-10")}</v>
      </c>
      <c r="W20" s="15"/>
      <c r="X20" s="15"/>
      <c r="Y20" s="15"/>
      <c r="Z20" s="6" t="s">
        <v>135</v>
      </c>
      <c r="AA20" s="6" t="s">
        <v>74</v>
      </c>
      <c r="AK20" t="str">
        <v>רוטווילר</v>
      </c>
    </row>
    <row r="21" spans="1:37" ht="90" x14ac:dyDescent="0.25">
      <c r="A21" s="15">
        <v>20</v>
      </c>
      <c r="B21" s="16">
        <v>109876543210987</v>
      </c>
      <c r="C21" t="s">
        <v>63</v>
      </c>
      <c r="D21" t="s">
        <v>38</v>
      </c>
      <c r="E21" t="s">
        <v>144</v>
      </c>
      <c r="F21" t="s">
        <v>143</v>
      </c>
      <c r="G21" s="17">
        <v>45087</v>
      </c>
      <c r="H21" s="20" t="str" cm="1">
        <f t="array" ref="H21">_xlfn.XLOOKUP(ROUND(SUM(COUNTIFS(קטן,SUBSTITUTE(SUBSTITUTE(SUBSTITUTE(_xlfn.TEXTSPLIT(E21,""""),"]",""),",",""),"[",""))+COUNTIFS(קטן_בינוני,SUBSTITUTE(SUBSTITUTE(SUBSTITUTE(_xlfn.TEXTSPLIT(E21,""""),"]",""),",",""),"[",""))*2+COUNTIFS(בינוני,SUBSTITUTE(SUBSTITUTE(SUBSTITUTE(_xlfn.TEXTSPLIT(E21,""""),"]",""),",",""),"[",""))*3+COUNTIFS(בינוני_גדול,SUBSTITUTE(SUBSTITUTE(SUBSTITUTE(_xlfn.TEXTSPLIT(E21,""""),"]",""),",",""),"[",""))*4+COUNTIFS(גדול,SUBSTITUTE(SUBSTITUTE(SUBSTITUTE(_xlfn.TEXTSPLIT(E21,""""),"]",""),",",""),"[",""))*5)/COUNTA(_xlfn.TEXTSPLIT(SUBSTITUTE(SUBSTITUTE(SUBSTITUTE(E21,"""",""),"]",""),"[",""),",")),0),$AD$3:$AH$3,$AD$4:$AH$4)</f>
        <v>קטן</v>
      </c>
      <c r="I21" s="17">
        <v>45010</v>
      </c>
      <c r="J21" s="17"/>
      <c r="L21" s="15" t="str">
        <f t="shared" si="0"/>
        <v>_id:20</v>
      </c>
      <c r="M21" s="15" t="str">
        <f t="shared" si="1"/>
        <v>chipNumber:"109876543210987"</v>
      </c>
      <c r="N21" s="15" t="str">
        <f t="shared" si="2"/>
        <v>name:"לולו"</v>
      </c>
      <c r="O21" s="15" t="str">
        <f t="shared" si="3"/>
        <v>gender:"f"</v>
      </c>
      <c r="P21" s="15" t="str">
        <f t="shared" si="4"/>
        <v>breed:["שיצו"]</v>
      </c>
      <c r="Q21" s="15" t="str">
        <f t="shared" si="5"/>
        <v>color:["חום"]</v>
      </c>
      <c r="R21" s="15" t="str">
        <f t="shared" si="6"/>
        <v>dateOfBirth:new Date("2023-06-10")</v>
      </c>
      <c r="S21" s="15" t="str">
        <f t="shared" si="7"/>
        <v>size:"קטן"</v>
      </c>
      <c r="T21" s="15" t="str">
        <f t="shared" si="8"/>
        <v>entranceDate:new Date("2023-03-25")</v>
      </c>
      <c r="U21" s="15" t="str">
        <f t="shared" si="10"/>
        <v>Note:""</v>
      </c>
      <c r="V21" s="23" t="str">
        <f t="shared" si="9"/>
        <v>{_id:20,chipNumber:"109876543210987",name:"לולו",gender:"f",breed:["שיצו"],color:["חום"],dateOfBirth:new Date("2023-06-10"),size:"קטן",entranceDate:new Date("2023-03-25")}</v>
      </c>
      <c r="W21" s="15"/>
      <c r="X21" s="15"/>
      <c r="Y21" s="15"/>
      <c r="Z21" s="6" t="s">
        <v>145</v>
      </c>
      <c r="AA21" s="6" t="s">
        <v>75</v>
      </c>
    </row>
    <row r="22" spans="1:37" ht="105" x14ac:dyDescent="0.25">
      <c r="A22" s="15">
        <v>21</v>
      </c>
      <c r="B22" s="16">
        <v>123456789012345</v>
      </c>
      <c r="C22" t="s">
        <v>108</v>
      </c>
      <c r="D22" t="s">
        <v>38</v>
      </c>
      <c r="E22" t="s">
        <v>146</v>
      </c>
      <c r="F22" t="s">
        <v>147</v>
      </c>
      <c r="G22" s="17">
        <v>44724</v>
      </c>
      <c r="H22" s="20" t="str" cm="1">
        <f t="array" ref="H22">_xlfn.XLOOKUP(ROUND(SUM(COUNTIFS(קטן,SUBSTITUTE(SUBSTITUTE(SUBSTITUTE(_xlfn.TEXTSPLIT(E22,""""),"]",""),",",""),"[",""))+COUNTIFS(קטן_בינוני,SUBSTITUTE(SUBSTITUTE(SUBSTITUTE(_xlfn.TEXTSPLIT(E22,""""),"]",""),",",""),"[",""))*2+COUNTIFS(בינוני,SUBSTITUTE(SUBSTITUTE(SUBSTITUTE(_xlfn.TEXTSPLIT(E22,""""),"]",""),",",""),"[",""))*3+COUNTIFS(בינוני_גדול,SUBSTITUTE(SUBSTITUTE(SUBSTITUTE(_xlfn.TEXTSPLIT(E22,""""),"]",""),",",""),"[",""))*4+COUNTIFS(גדול,SUBSTITUTE(SUBSTITUTE(SUBSTITUTE(_xlfn.TEXTSPLIT(E22,""""),"]",""),",",""),"[",""))*5)/COUNTA(_xlfn.TEXTSPLIT(SUBSTITUTE(SUBSTITUTE(SUBSTITUTE(E22,"""",""),"]",""),"[",""),",")),0),$AD$3:$AH$3,$AD$4:$AH$4)</f>
        <v>קטן_בינוני</v>
      </c>
      <c r="I22" s="17">
        <v>45269</v>
      </c>
      <c r="J22" s="17"/>
      <c r="L22" s="15" t="str">
        <f t="shared" si="0"/>
        <v>_id:21</v>
      </c>
      <c r="M22" s="15" t="str">
        <f t="shared" si="1"/>
        <v>chipNumber:"123456789012345"</v>
      </c>
      <c r="N22" s="15" t="str">
        <f t="shared" si="2"/>
        <v>name:"ליילי"</v>
      </c>
      <c r="O22" s="15" t="str">
        <f t="shared" si="3"/>
        <v>gender:"f"</v>
      </c>
      <c r="P22" s="15" t="str">
        <f t="shared" si="4"/>
        <v>breed:["יורקשייר טרייר","פודל"]</v>
      </c>
      <c r="Q22" s="15" t="str">
        <f t="shared" si="5"/>
        <v>color:["בז","זהב","אפור"]</v>
      </c>
      <c r="R22" s="15" t="str">
        <f t="shared" si="6"/>
        <v>dateOfBirth:new Date("2022-06-12")</v>
      </c>
      <c r="S22" s="15" t="str">
        <f t="shared" si="7"/>
        <v>size:"קטן_בינוני"</v>
      </c>
      <c r="T22" s="15" t="str">
        <f t="shared" si="8"/>
        <v>entranceDate:new Date("2023-12-09")</v>
      </c>
      <c r="U22" s="15" t="str">
        <f t="shared" si="10"/>
        <v>Note:""</v>
      </c>
      <c r="V22" s="23" t="str">
        <f t="shared" si="9"/>
        <v>{_id:21,chipNumber:"123456789012345",name:"ליילי",gender:"f",breed:["יורקשייר טרייר","פודל"],color:["בז","זהב","אפור"],dateOfBirth:new Date("2022-06-12"),size:"קטן_בינוני",entranceDate:new Date("2023-12-09")}</v>
      </c>
      <c r="W22" s="15"/>
      <c r="X22" s="15"/>
      <c r="Y22" s="15"/>
      <c r="Z22" s="6" t="s">
        <v>148</v>
      </c>
      <c r="AA22" s="6" t="s">
        <v>149</v>
      </c>
      <c r="AD22" s="7"/>
      <c r="AE22" s="7"/>
      <c r="AF22" s="7"/>
      <c r="AG22" s="7"/>
      <c r="AH22" s="7"/>
      <c r="AI22" s="7"/>
      <c r="AJ22" s="7"/>
    </row>
    <row r="23" spans="1:37" ht="105" x14ac:dyDescent="0.25">
      <c r="A23" s="15">
        <v>22</v>
      </c>
      <c r="B23" s="16">
        <v>543210987654321</v>
      </c>
      <c r="C23" t="s">
        <v>71</v>
      </c>
      <c r="D23" t="s">
        <v>37</v>
      </c>
      <c r="E23" t="s">
        <v>150</v>
      </c>
      <c r="F23" t="s">
        <v>151</v>
      </c>
      <c r="G23" s="17">
        <v>43580</v>
      </c>
      <c r="H23" s="20" t="str" cm="1">
        <f t="array" ref="H23">_xlfn.XLOOKUP(ROUND(SUM(COUNTIFS(קטן,SUBSTITUTE(SUBSTITUTE(SUBSTITUTE(_xlfn.TEXTSPLIT(E23,""""),"]",""),",",""),"[",""))+COUNTIFS(קטן_בינוני,SUBSTITUTE(SUBSTITUTE(SUBSTITUTE(_xlfn.TEXTSPLIT(E23,""""),"]",""),",",""),"[",""))*2+COUNTIFS(בינוני,SUBSTITUTE(SUBSTITUTE(SUBSTITUTE(_xlfn.TEXTSPLIT(E23,""""),"]",""),",",""),"[",""))*3+COUNTIFS(בינוני_גדול,SUBSTITUTE(SUBSTITUTE(SUBSTITUTE(_xlfn.TEXTSPLIT(E23,""""),"]",""),",",""),"[",""))*4+COUNTIFS(גדול,SUBSTITUTE(SUBSTITUTE(SUBSTITUTE(_xlfn.TEXTSPLIT(E23,""""),"]",""),",",""),"[",""))*5)/COUNTA(_xlfn.TEXTSPLIT(SUBSTITUTE(SUBSTITUTE(SUBSTITUTE(E23,"""",""),"]",""),"[",""),",")),0),$AD$3:$AH$3,$AD$4:$AH$4)</f>
        <v>גדול</v>
      </c>
      <c r="I23" s="17">
        <v>45191</v>
      </c>
      <c r="J23" s="17"/>
      <c r="L23" s="15" t="str">
        <f t="shared" si="0"/>
        <v>_id:22</v>
      </c>
      <c r="M23" s="15" t="str">
        <f t="shared" si="1"/>
        <v>chipNumber:"543210987654321"</v>
      </c>
      <c r="N23" s="15" t="str">
        <f t="shared" si="2"/>
        <v>name:"רוקו"</v>
      </c>
      <c r="O23" s="15" t="str">
        <f t="shared" si="3"/>
        <v>gender:"m"</v>
      </c>
      <c r="P23" s="15" t="str">
        <f t="shared" si="4"/>
        <v>breed:["לברדור","רועה גרמני"]</v>
      </c>
      <c r="Q23" s="15" t="str">
        <f t="shared" si="5"/>
        <v>color:["אפור","אפור","לבן"]</v>
      </c>
      <c r="R23" s="15" t="str">
        <f t="shared" si="6"/>
        <v>dateOfBirth:new Date("2019-04-25")</v>
      </c>
      <c r="S23" s="15" t="str">
        <f t="shared" si="7"/>
        <v>size:"גדול"</v>
      </c>
      <c r="T23" s="15" t="str">
        <f t="shared" si="8"/>
        <v>entranceDate:new Date("2023-09-22")</v>
      </c>
      <c r="U23" s="15" t="str">
        <f t="shared" si="10"/>
        <v>Note:""</v>
      </c>
      <c r="V23" s="23" t="str">
        <f t="shared" si="9"/>
        <v>{_id:22,chipNumber:"543210987654321",name:"רוקו",gender:"m",breed:["לברדור","רועה גרמני"],color:["אפור","אפור","לבן"],dateOfBirth:new Date("2019-04-25"),size:"גדול",entranceDate:new Date("2023-09-22")}</v>
      </c>
      <c r="W23" s="15"/>
      <c r="X23" s="15"/>
      <c r="Y23" s="15"/>
      <c r="Z23" s="6" t="s">
        <v>132</v>
      </c>
      <c r="AA23" s="6" t="s">
        <v>152</v>
      </c>
      <c r="AD23" s="8"/>
    </row>
    <row r="24" spans="1:37" ht="105" x14ac:dyDescent="0.25">
      <c r="A24" s="15">
        <v>23</v>
      </c>
      <c r="B24" s="16">
        <v>123456789098765</v>
      </c>
      <c r="C24" t="s">
        <v>123</v>
      </c>
      <c r="D24" t="s">
        <v>38</v>
      </c>
      <c r="E24" t="s">
        <v>153</v>
      </c>
      <c r="F24" t="s">
        <v>154</v>
      </c>
      <c r="G24" s="17">
        <v>44569</v>
      </c>
      <c r="H24" s="20" t="str" cm="1">
        <f t="array" ref="H24">_xlfn.XLOOKUP(ROUND(SUM(COUNTIFS(קטן,SUBSTITUTE(SUBSTITUTE(SUBSTITUTE(_xlfn.TEXTSPLIT(E24,""""),"]",""),",",""),"[",""))+COUNTIFS(קטן_בינוני,SUBSTITUTE(SUBSTITUTE(SUBSTITUTE(_xlfn.TEXTSPLIT(E24,""""),"]",""),",",""),"[",""))*2+COUNTIFS(בינוני,SUBSTITUTE(SUBSTITUTE(SUBSTITUTE(_xlfn.TEXTSPLIT(E24,""""),"]",""),",",""),"[",""))*3+COUNTIFS(בינוני_גדול,SUBSTITUTE(SUBSTITUTE(SUBSTITUTE(_xlfn.TEXTSPLIT(E24,""""),"]",""),",",""),"[",""))*4+COUNTIFS(גדול,SUBSTITUTE(SUBSTITUTE(SUBSTITUTE(_xlfn.TEXTSPLIT(E24,""""),"]",""),",",""),"[",""))*5)/COUNTA(_xlfn.TEXTSPLIT(SUBSTITUTE(SUBSTITUTE(SUBSTITUTE(E24,"""",""),"]",""),"[",""),",")),0),$AD$3:$AH$3,$AD$4:$AH$4)</f>
        <v>גדול</v>
      </c>
      <c r="I24" s="17">
        <v>45335</v>
      </c>
      <c r="J24" s="17"/>
      <c r="L24" s="15" t="str">
        <f t="shared" si="0"/>
        <v>_id:23</v>
      </c>
      <c r="M24" s="15" t="str">
        <f t="shared" si="1"/>
        <v>chipNumber:"123456789098765"</v>
      </c>
      <c r="N24" s="15" t="str">
        <f t="shared" si="2"/>
        <v>name:"רוזי"</v>
      </c>
      <c r="O24" s="15" t="str">
        <f t="shared" si="3"/>
        <v>gender:"f"</v>
      </c>
      <c r="P24" s="15" t="str">
        <f t="shared" si="4"/>
        <v>breed:["רועה גרמני","בולדוג"]</v>
      </c>
      <c r="Q24" s="15" t="str">
        <f t="shared" si="5"/>
        <v>color:["כתום","שחור"]</v>
      </c>
      <c r="R24" s="15" t="str">
        <f t="shared" si="6"/>
        <v>dateOfBirth:new Date("2022-01-08")</v>
      </c>
      <c r="S24" s="15" t="str">
        <f t="shared" si="7"/>
        <v>size:"גדול"</v>
      </c>
      <c r="T24" s="15" t="str">
        <f t="shared" si="8"/>
        <v>entranceDate:new Date("2024-02-13")</v>
      </c>
      <c r="U24" s="15" t="str">
        <f t="shared" si="10"/>
        <v>Note:""</v>
      </c>
      <c r="V24" s="23" t="str">
        <f t="shared" si="9"/>
        <v>{_id:23,chipNumber:"123456789098765",name:"רוזי",gender:"f",breed:["רועה גרמני","בולדוג"],color:["כתום","שחור"],dateOfBirth:new Date("2022-01-08"),size:"גדול",entranceDate:new Date("2024-02-13")}</v>
      </c>
      <c r="W24" s="15"/>
      <c r="X24" s="15"/>
      <c r="Y24" s="15"/>
    </row>
    <row r="25" spans="1:37" ht="105" x14ac:dyDescent="0.25">
      <c r="A25" s="15">
        <v>24</v>
      </c>
      <c r="B25" s="16">
        <v>432109876543210</v>
      </c>
      <c r="C25" t="s">
        <v>138</v>
      </c>
      <c r="D25" t="s">
        <v>37</v>
      </c>
      <c r="E25" t="s">
        <v>155</v>
      </c>
      <c r="F25" t="s">
        <v>156</v>
      </c>
      <c r="G25" s="17">
        <v>44363</v>
      </c>
      <c r="H25" s="20" t="str" cm="1">
        <f t="array" ref="H25">_xlfn.XLOOKUP(ROUND(SUM(COUNTIFS(קטן,SUBSTITUTE(SUBSTITUTE(SUBSTITUTE(_xlfn.TEXTSPLIT(E25,""""),"]",""),",",""),"[",""))+COUNTIFS(קטן_בינוני,SUBSTITUTE(SUBSTITUTE(SUBSTITUTE(_xlfn.TEXTSPLIT(E25,""""),"]",""),",",""),"[",""))*2+COUNTIFS(בינוני,SUBSTITUTE(SUBSTITUTE(SUBSTITUTE(_xlfn.TEXTSPLIT(E25,""""),"]",""),",",""),"[",""))*3+COUNTIFS(בינוני_גדול,SUBSTITUTE(SUBSTITUTE(SUBSTITUTE(_xlfn.TEXTSPLIT(E25,""""),"]",""),",",""),"[",""))*4+COUNTIFS(גדול,SUBSTITUTE(SUBSTITUTE(SUBSTITUTE(_xlfn.TEXTSPLIT(E25,""""),"]",""),",",""),"[",""))*5)/COUNTA(_xlfn.TEXTSPLIT(SUBSTITUTE(SUBSTITUTE(SUBSTITUTE(E25,"""",""),"]",""),"[",""),",")),0),$AD$3:$AH$3,$AD$4:$AH$4)</f>
        <v>קטן_בינוני</v>
      </c>
      <c r="I25" s="17">
        <v>45179</v>
      </c>
      <c r="J25" s="17"/>
      <c r="L25" s="15" t="str">
        <f t="shared" si="0"/>
        <v>_id:24</v>
      </c>
      <c r="M25" s="15" t="str">
        <f t="shared" si="1"/>
        <v>chipNumber:"432109876543210"</v>
      </c>
      <c r="N25" s="15" t="str">
        <f t="shared" si="2"/>
        <v>name:"רוסטי"</v>
      </c>
      <c r="O25" s="15" t="str">
        <f t="shared" si="3"/>
        <v>gender:"m"</v>
      </c>
      <c r="P25" s="15" t="str">
        <f t="shared" si="4"/>
        <v>breed:["פודל"]</v>
      </c>
      <c r="Q25" s="15" t="str">
        <f t="shared" si="5"/>
        <v>color:["חום בהיר","זהב","אפור","חום"]</v>
      </c>
      <c r="R25" s="15" t="str">
        <f t="shared" si="6"/>
        <v>dateOfBirth:new Date("2021-06-16")</v>
      </c>
      <c r="S25" s="15" t="str">
        <f t="shared" si="7"/>
        <v>size:"קטן_בינוני"</v>
      </c>
      <c r="T25" s="15" t="str">
        <f t="shared" si="8"/>
        <v>entranceDate:new Date("2023-09-10")</v>
      </c>
      <c r="U25" s="15" t="str">
        <f t="shared" si="10"/>
        <v>Note:""</v>
      </c>
      <c r="V25" s="23" t="str">
        <f t="shared" si="9"/>
        <v>{_id:24,chipNumber:"432109876543210",name:"רוסטי",gender:"m",breed:["פודל"],color:["חום בהיר","זהב","אפור","חום"],dateOfBirth:new Date("2021-06-16"),size:"קטן_בינוני",entranceDate:new Date("2023-09-10")}</v>
      </c>
      <c r="W25" s="15"/>
      <c r="X25" s="15"/>
      <c r="Y25" s="15"/>
      <c r="Z25" s="7"/>
    </row>
    <row r="26" spans="1:37" ht="120" x14ac:dyDescent="0.25">
      <c r="A26" s="15">
        <v>25</v>
      </c>
      <c r="B26" s="16">
        <v>98765432109876</v>
      </c>
      <c r="C26" t="s">
        <v>75</v>
      </c>
      <c r="D26" t="s">
        <v>38</v>
      </c>
      <c r="E26" t="s">
        <v>157</v>
      </c>
      <c r="F26" t="s">
        <v>158</v>
      </c>
      <c r="G26" s="17">
        <v>44051</v>
      </c>
      <c r="H26" s="20" t="str" cm="1">
        <f t="array" ref="H26">_xlfn.XLOOKUP(ROUND(SUM(COUNTIFS(קטן,SUBSTITUTE(SUBSTITUTE(SUBSTITUTE(_xlfn.TEXTSPLIT(E26,""""),"]",""),",",""),"[",""))+COUNTIFS(קטן_בינוני,SUBSTITUTE(SUBSTITUTE(SUBSTITUTE(_xlfn.TEXTSPLIT(E26,""""),"]",""),",",""),"[",""))*2+COUNTIFS(בינוני,SUBSTITUTE(SUBSTITUTE(SUBSTITUTE(_xlfn.TEXTSPLIT(E26,""""),"]",""),",",""),"[",""))*3+COUNTIFS(בינוני_גדול,SUBSTITUTE(SUBSTITUTE(SUBSTITUTE(_xlfn.TEXTSPLIT(E26,""""),"]",""),",",""),"[",""))*4+COUNTIFS(גדול,SUBSTITUTE(SUBSTITUTE(SUBSTITUTE(_xlfn.TEXTSPLIT(E26,""""),"]",""),",",""),"[",""))*5)/COUNTA(_xlfn.TEXTSPLIT(SUBSTITUTE(SUBSTITUTE(SUBSTITUTE(E26,"""",""),"]",""),"[",""),",")),0),$AD$3:$AH$3,$AD$4:$AH$4)</f>
        <v>בינוני</v>
      </c>
      <c r="I26" s="17">
        <v>45143</v>
      </c>
      <c r="J26" s="17"/>
      <c r="L26" s="15" t="str">
        <f t="shared" si="0"/>
        <v>_id:25</v>
      </c>
      <c r="M26" s="15" t="str">
        <f t="shared" si="1"/>
        <v>chipNumber:"98765432109876"</v>
      </c>
      <c r="N26" s="15" t="str">
        <f t="shared" si="2"/>
        <v>name:"לוסי"</v>
      </c>
      <c r="O26" s="15" t="str">
        <f t="shared" si="3"/>
        <v>gender:"f"</v>
      </c>
      <c r="P26" s="15" t="str">
        <f t="shared" si="4"/>
        <v>breed:["קוקר ספנייל","בולדוג צרפתי","לברדור"]</v>
      </c>
      <c r="Q26" s="15" t="str">
        <f t="shared" si="5"/>
        <v>color:["זהב","חום בהיר","לבן"]</v>
      </c>
      <c r="R26" s="15" t="str">
        <f t="shared" si="6"/>
        <v>dateOfBirth:new Date("2020-08-08")</v>
      </c>
      <c r="S26" s="15" t="str">
        <f t="shared" si="7"/>
        <v>size:"בינוני"</v>
      </c>
      <c r="T26" s="15" t="str">
        <f t="shared" si="8"/>
        <v>entranceDate:new Date("2023-08-05")</v>
      </c>
      <c r="U26" s="15" t="str">
        <f t="shared" si="10"/>
        <v>Note:""</v>
      </c>
      <c r="V26" s="23" t="str">
        <f t="shared" si="9"/>
        <v>{_id:25,chipNumber:"98765432109876",name:"לוסי",gender:"f",breed:["קוקר ספנייל","בולדוג צרפתי","לברדור"],color:["זהב","חום בהיר","לבן"],dateOfBirth:new Date("2020-08-08"),size:"בינוני",entranceDate:new Date("2023-08-05")}</v>
      </c>
      <c r="W26" s="15"/>
      <c r="X26" s="15"/>
      <c r="Y26" s="15"/>
      <c r="Z26" s="8"/>
    </row>
    <row r="27" spans="1:37" ht="105" x14ac:dyDescent="0.25">
      <c r="A27" s="15">
        <v>26</v>
      </c>
      <c r="B27" s="16">
        <v>109876543210987</v>
      </c>
      <c r="C27" t="s">
        <v>63</v>
      </c>
      <c r="D27" t="s">
        <v>38</v>
      </c>
      <c r="E27" t="s">
        <v>159</v>
      </c>
      <c r="F27" t="s">
        <v>160</v>
      </c>
      <c r="G27" s="17">
        <v>43175</v>
      </c>
      <c r="H27" s="20" t="str" cm="1">
        <f t="array" ref="H27">_xlfn.XLOOKUP(ROUND(SUM(COUNTIFS(קטן,SUBSTITUTE(SUBSTITUTE(SUBSTITUTE(_xlfn.TEXTSPLIT(E27,""""),"]",""),",",""),"[",""))+COUNTIFS(קטן_בינוני,SUBSTITUTE(SUBSTITUTE(SUBSTITUTE(_xlfn.TEXTSPLIT(E27,""""),"]",""),",",""),"[",""))*2+COUNTIFS(בינוני,SUBSTITUTE(SUBSTITUTE(SUBSTITUTE(_xlfn.TEXTSPLIT(E27,""""),"]",""),",",""),"[",""))*3+COUNTIFS(בינוני_גדול,SUBSTITUTE(SUBSTITUTE(SUBSTITUTE(_xlfn.TEXTSPLIT(E27,""""),"]",""),",",""),"[",""))*4+COUNTIFS(גדול,SUBSTITUTE(SUBSTITUTE(SUBSTITUTE(_xlfn.TEXTSPLIT(E27,""""),"]",""),",",""),"[",""))*5)/COUNTA(_xlfn.TEXTSPLIT(SUBSTITUTE(SUBSTITUTE(SUBSTITUTE(E27,"""",""),"]",""),"[",""),",")),0),$AD$3:$AH$3,$AD$4:$AH$4)</f>
        <v>בינוני</v>
      </c>
      <c r="I27" s="17">
        <v>45088</v>
      </c>
      <c r="J27" s="17"/>
      <c r="L27" s="15" t="str">
        <f t="shared" si="0"/>
        <v>_id:26</v>
      </c>
      <c r="M27" s="15" t="str">
        <f t="shared" si="1"/>
        <v>chipNumber:"109876543210987"</v>
      </c>
      <c r="N27" s="15" t="str">
        <f t="shared" si="2"/>
        <v>name:"לולו"</v>
      </c>
      <c r="O27" s="15" t="str">
        <f t="shared" si="3"/>
        <v>gender:"f"</v>
      </c>
      <c r="P27" s="15" t="str">
        <f t="shared" si="4"/>
        <v>breed:["רוטווילר","יורקשייר טרייר"]</v>
      </c>
      <c r="Q27" s="15" t="str">
        <f t="shared" si="5"/>
        <v>color:["אפור","לבן","אפור"]</v>
      </c>
      <c r="R27" s="15" t="str">
        <f t="shared" si="6"/>
        <v>dateOfBirth:new Date("2018-03-16")</v>
      </c>
      <c r="S27" s="15" t="str">
        <f t="shared" si="7"/>
        <v>size:"בינוני"</v>
      </c>
      <c r="T27" s="15" t="str">
        <f t="shared" si="8"/>
        <v>entranceDate:new Date("2023-06-11")</v>
      </c>
      <c r="U27" s="15" t="str">
        <f t="shared" si="10"/>
        <v>Note:""</v>
      </c>
      <c r="V27" s="23" t="str">
        <f t="shared" si="9"/>
        <v>{_id:26,chipNumber:"109876543210987",name:"לולו",gender:"f",breed:["רוטווילר","יורקשייר טרייר"],color:["אפור","לבן","אפור"],dateOfBirth:new Date("2018-03-16"),size:"בינוני",entranceDate:new Date("2023-06-11")}</v>
      </c>
      <c r="W27" s="15"/>
      <c r="X27" s="15"/>
      <c r="Y27" s="15"/>
    </row>
    <row r="28" spans="1:37" ht="90" x14ac:dyDescent="0.25">
      <c r="A28" s="15">
        <v>27</v>
      </c>
      <c r="B28" s="16">
        <v>987654321012345</v>
      </c>
      <c r="C28" t="s">
        <v>129</v>
      </c>
      <c r="D28" t="s">
        <v>38</v>
      </c>
      <c r="E28" t="s">
        <v>161</v>
      </c>
      <c r="F28" t="s">
        <v>162</v>
      </c>
      <c r="G28" s="17">
        <v>44101</v>
      </c>
      <c r="H28" s="20" t="str" cm="1">
        <f t="array" ref="H28">_xlfn.XLOOKUP(ROUND(SUM(COUNTIFS(קטן,SUBSTITUTE(SUBSTITUTE(SUBSTITUTE(_xlfn.TEXTSPLIT(E28,""""),"]",""),",",""),"[",""))+COUNTIFS(קטן_בינוני,SUBSTITUTE(SUBSTITUTE(SUBSTITUTE(_xlfn.TEXTSPLIT(E28,""""),"]",""),",",""),"[",""))*2+COUNTIFS(בינוני,SUBSTITUTE(SUBSTITUTE(SUBSTITUTE(_xlfn.TEXTSPLIT(E28,""""),"]",""),",",""),"[",""))*3+COUNTIFS(בינוני_גדול,SUBSTITUTE(SUBSTITUTE(SUBSTITUTE(_xlfn.TEXTSPLIT(E28,""""),"]",""),",",""),"[",""))*4+COUNTIFS(גדול,SUBSTITUTE(SUBSTITUTE(SUBSTITUTE(_xlfn.TEXTSPLIT(E28,""""),"]",""),",",""),"[",""))*5)/COUNTA(_xlfn.TEXTSPLIT(SUBSTITUTE(SUBSTITUTE(SUBSTITUTE(E28,"""",""),"]",""),"[",""),",")),0),$AD$3:$AH$3,$AD$4:$AH$4)</f>
        <v>בינוני_גדול</v>
      </c>
      <c r="I28" s="17">
        <v>45317</v>
      </c>
      <c r="J28" s="17"/>
      <c r="L28" s="15" t="str">
        <f t="shared" si="0"/>
        <v>_id:27</v>
      </c>
      <c r="M28" s="15" t="str">
        <f t="shared" si="1"/>
        <v>chipNumber:"987654321012345"</v>
      </c>
      <c r="N28" s="15" t="str">
        <f t="shared" si="2"/>
        <v>name:"בלה"</v>
      </c>
      <c r="O28" s="15" t="str">
        <f t="shared" si="3"/>
        <v>gender:"f"</v>
      </c>
      <c r="P28" s="15" t="str">
        <f t="shared" si="4"/>
        <v>breed:["לברדור"]</v>
      </c>
      <c r="Q28" s="15" t="str">
        <f t="shared" si="5"/>
        <v>color:["שחור"]</v>
      </c>
      <c r="R28" s="15" t="str">
        <f t="shared" si="6"/>
        <v>dateOfBirth:new Date("2020-09-27")</v>
      </c>
      <c r="S28" s="15" t="str">
        <f t="shared" si="7"/>
        <v>size:"בינוני_גדול"</v>
      </c>
      <c r="T28" s="15" t="str">
        <f t="shared" si="8"/>
        <v>entranceDate:new Date("2024-01-26")</v>
      </c>
      <c r="U28" s="15" t="str">
        <f t="shared" si="10"/>
        <v>Note:""</v>
      </c>
      <c r="V28" s="23" t="str">
        <f t="shared" si="9"/>
        <v>{_id:27,chipNumber:"987654321012345",name:"בלה",gender:"f",breed:["לברדור"],color:["שחור"],dateOfBirth:new Date("2020-09-27"),size:"בינוני_גדול",entranceDate:new Date("2024-01-26")}</v>
      </c>
      <c r="W28" s="15"/>
      <c r="X28" s="15"/>
      <c r="Y28" s="15"/>
    </row>
    <row r="29" spans="1:37" ht="90" x14ac:dyDescent="0.25">
      <c r="A29" s="15">
        <v>28</v>
      </c>
      <c r="B29" s="16">
        <v>543210987654321</v>
      </c>
      <c r="C29" t="s">
        <v>126</v>
      </c>
      <c r="D29" t="s">
        <v>38</v>
      </c>
      <c r="E29" t="s">
        <v>133</v>
      </c>
      <c r="F29" t="s">
        <v>163</v>
      </c>
      <c r="G29" s="17">
        <v>44948</v>
      </c>
      <c r="H29" s="20" t="str" cm="1">
        <f t="array" ref="H29">_xlfn.XLOOKUP(ROUND(SUM(COUNTIFS(קטן,SUBSTITUTE(SUBSTITUTE(SUBSTITUTE(_xlfn.TEXTSPLIT(E29,""""),"]",""),",",""),"[",""))+COUNTIFS(קטן_בינוני,SUBSTITUTE(SUBSTITUTE(SUBSTITUTE(_xlfn.TEXTSPLIT(E29,""""),"]",""),",",""),"[",""))*2+COUNTIFS(בינוני,SUBSTITUTE(SUBSTITUTE(SUBSTITUTE(_xlfn.TEXTSPLIT(E29,""""),"]",""),",",""),"[",""))*3+COUNTIFS(בינוני_גדול,SUBSTITUTE(SUBSTITUTE(SUBSTITUTE(_xlfn.TEXTSPLIT(E29,""""),"]",""),",",""),"[",""))*4+COUNTIFS(גדול,SUBSTITUTE(SUBSTITUTE(SUBSTITUTE(_xlfn.TEXTSPLIT(E29,""""),"]",""),",",""),"[",""))*5)/COUNTA(_xlfn.TEXTSPLIT(SUBSTITUTE(SUBSTITUTE(SUBSTITUTE(E29,"""",""),"]",""),"[",""),",")),0),$AD$3:$AH$3,$AD$4:$AH$4)</f>
        <v>בינוני</v>
      </c>
      <c r="I29" s="17">
        <v>45000</v>
      </c>
      <c r="J29" s="17"/>
      <c r="L29" s="15" t="str">
        <f t="shared" si="0"/>
        <v>_id:28</v>
      </c>
      <c r="M29" s="15" t="str">
        <f t="shared" si="1"/>
        <v>chipNumber:"543210987654321"</v>
      </c>
      <c r="N29" s="15" t="str">
        <f t="shared" si="2"/>
        <v>name:"דורה"</v>
      </c>
      <c r="O29" s="15" t="str">
        <f t="shared" si="3"/>
        <v>gender:"f"</v>
      </c>
      <c r="P29" s="15" t="str">
        <f t="shared" si="4"/>
        <v>breed:["בוקסר"]</v>
      </c>
      <c r="Q29" s="15" t="str">
        <f t="shared" si="5"/>
        <v>color:["כתום","זהב","בז"]</v>
      </c>
      <c r="R29" s="15" t="str">
        <f t="shared" si="6"/>
        <v>dateOfBirth:new Date("2023-01-22")</v>
      </c>
      <c r="S29" s="15" t="str">
        <f t="shared" si="7"/>
        <v>size:"בינוני"</v>
      </c>
      <c r="T29" s="15" t="str">
        <f t="shared" si="8"/>
        <v>entranceDate:new Date("2023-03-15")</v>
      </c>
      <c r="U29" s="15" t="str">
        <f t="shared" si="10"/>
        <v>Note:""</v>
      </c>
      <c r="V29" s="23" t="str">
        <f t="shared" si="9"/>
        <v>{_id:28,chipNumber:"543210987654321",name:"דורה",gender:"f",breed:["בוקסר"],color:["כתום","זהב","בז"],dateOfBirth:new Date("2023-01-22"),size:"בינוני",entranceDate:new Date("2023-03-15")}</v>
      </c>
      <c r="W29" s="15"/>
      <c r="X29" s="15"/>
      <c r="Y29" s="15"/>
    </row>
    <row r="30" spans="1:37" ht="105" x14ac:dyDescent="0.25">
      <c r="A30" s="15">
        <v>29</v>
      </c>
      <c r="B30" s="16">
        <v>123098765432109</v>
      </c>
      <c r="C30" t="s">
        <v>75</v>
      </c>
      <c r="D30" t="s">
        <v>38</v>
      </c>
      <c r="E30" t="s">
        <v>164</v>
      </c>
      <c r="F30" t="s">
        <v>121</v>
      </c>
      <c r="G30" s="17">
        <v>43314</v>
      </c>
      <c r="H30" s="20" t="str" cm="1">
        <f t="array" ref="H30">_xlfn.XLOOKUP(ROUND(SUM(COUNTIFS(קטן,SUBSTITUTE(SUBSTITUTE(SUBSTITUTE(_xlfn.TEXTSPLIT(E30,""""),"]",""),",",""),"[",""))+COUNTIFS(קטן_בינוני,SUBSTITUTE(SUBSTITUTE(SUBSTITUTE(_xlfn.TEXTSPLIT(E30,""""),"]",""),",",""),"[",""))*2+COUNTIFS(בינוני,SUBSTITUTE(SUBSTITUTE(SUBSTITUTE(_xlfn.TEXTSPLIT(E30,""""),"]",""),",",""),"[",""))*3+COUNTIFS(בינוני_גדול,SUBSTITUTE(SUBSTITUTE(SUBSTITUTE(_xlfn.TEXTSPLIT(E30,""""),"]",""),",",""),"[",""))*4+COUNTIFS(גדול,SUBSTITUTE(SUBSTITUTE(SUBSTITUTE(_xlfn.TEXTSPLIT(E30,""""),"]",""),",",""),"[",""))*5)/COUNTA(_xlfn.TEXTSPLIT(SUBSTITUTE(SUBSTITUTE(SUBSTITUTE(E30,"""",""),"]",""),"[",""),",")),0),$AD$3:$AH$3,$AD$4:$AH$4)</f>
        <v>גדול</v>
      </c>
      <c r="I30" s="17">
        <v>45227</v>
      </c>
      <c r="J30" s="17"/>
      <c r="L30" s="15" t="str">
        <f t="shared" si="0"/>
        <v>_id:29</v>
      </c>
      <c r="M30" s="15" t="str">
        <f t="shared" si="1"/>
        <v>chipNumber:"123098765432109"</v>
      </c>
      <c r="N30" s="15" t="str">
        <f t="shared" si="2"/>
        <v>name:"לוסי"</v>
      </c>
      <c r="O30" s="15" t="str">
        <f t="shared" si="3"/>
        <v>gender:"f"</v>
      </c>
      <c r="P30" s="15" t="str">
        <f t="shared" si="4"/>
        <v>breed:["רועה גרמני"]</v>
      </c>
      <c r="Q30" s="15" t="str">
        <f t="shared" si="5"/>
        <v>color:["זהב"]</v>
      </c>
      <c r="R30" s="15" t="str">
        <f t="shared" si="6"/>
        <v>dateOfBirth:new Date("2018-08-02")</v>
      </c>
      <c r="S30" s="15" t="str">
        <f t="shared" si="7"/>
        <v>size:"גדול"</v>
      </c>
      <c r="T30" s="15" t="str">
        <f t="shared" si="8"/>
        <v>entranceDate:new Date("2023-10-28")</v>
      </c>
      <c r="U30" s="15" t="str">
        <f t="shared" si="10"/>
        <v>Note:""</v>
      </c>
      <c r="V30" s="23" t="str">
        <f t="shared" si="9"/>
        <v>{_id:29,chipNumber:"123098765432109",name:"לוסי",gender:"f",breed:["רועה גרמני"],color:["זהב"],dateOfBirth:new Date("2018-08-02"),size:"גדול",entranceDate:new Date("2023-10-28")}</v>
      </c>
      <c r="W30" s="15"/>
      <c r="X30" s="15"/>
      <c r="Y30" s="15"/>
    </row>
    <row r="31" spans="1:37" ht="90" x14ac:dyDescent="0.25">
      <c r="A31" s="15">
        <v>30</v>
      </c>
      <c r="B31" s="16">
        <v>98765432109876</v>
      </c>
      <c r="C31" t="s">
        <v>94</v>
      </c>
      <c r="D31" t="s">
        <v>37</v>
      </c>
      <c r="E31" t="s">
        <v>165</v>
      </c>
      <c r="F31" t="s">
        <v>166</v>
      </c>
      <c r="G31" s="17">
        <v>43971</v>
      </c>
      <c r="H31" s="20" t="str" cm="1">
        <f t="array" ref="H31">_xlfn.XLOOKUP(ROUND(SUM(COUNTIFS(קטן,SUBSTITUTE(SUBSTITUTE(SUBSTITUTE(_xlfn.TEXTSPLIT(E31,""""),"]",""),",",""),"[",""))+COUNTIFS(קטן_בינוני,SUBSTITUTE(SUBSTITUTE(SUBSTITUTE(_xlfn.TEXTSPLIT(E31,""""),"]",""),",",""),"[",""))*2+COUNTIFS(בינוני,SUBSTITUTE(SUBSTITUTE(SUBSTITUTE(_xlfn.TEXTSPLIT(E31,""""),"]",""),",",""),"[",""))*3+COUNTIFS(בינוני_גדול,SUBSTITUTE(SUBSTITUTE(SUBSTITUTE(_xlfn.TEXTSPLIT(E31,""""),"]",""),",",""),"[",""))*4+COUNTIFS(גדול,SUBSTITUTE(SUBSTITUTE(SUBSTITUTE(_xlfn.TEXTSPLIT(E31,""""),"]",""),",",""),"[",""))*5)/COUNTA(_xlfn.TEXTSPLIT(SUBSTITUTE(SUBSTITUTE(SUBSTITUTE(E31,"""",""),"]",""),"[",""),",")),0),$AD$3:$AH$3,$AD$4:$AH$4)</f>
        <v>גדול</v>
      </c>
      <c r="I31" s="17">
        <v>45149</v>
      </c>
      <c r="J31" s="17"/>
      <c r="L31" s="15" t="str">
        <f t="shared" si="0"/>
        <v>_id:30</v>
      </c>
      <c r="M31" s="15" t="str">
        <f t="shared" si="1"/>
        <v>chipNumber:"98765432109876"</v>
      </c>
      <c r="N31" s="15" t="str">
        <f t="shared" si="2"/>
        <v>name:"ברונו"</v>
      </c>
      <c r="O31" s="15" t="str">
        <f t="shared" si="3"/>
        <v>gender:"m"</v>
      </c>
      <c r="P31" s="15" t="str">
        <f t="shared" si="4"/>
        <v>breed:["בולדוג","רוטווילר"]</v>
      </c>
      <c r="Q31" s="15" t="str">
        <f t="shared" si="5"/>
        <v>color:["חום","אפור"]</v>
      </c>
      <c r="R31" s="15" t="str">
        <f t="shared" si="6"/>
        <v>dateOfBirth:new Date("2020-05-20")</v>
      </c>
      <c r="S31" s="15" t="str">
        <f t="shared" si="7"/>
        <v>size:"גדול"</v>
      </c>
      <c r="T31" s="15" t="str">
        <f t="shared" si="8"/>
        <v>entranceDate:new Date("2023-08-11")</v>
      </c>
      <c r="U31" s="15" t="str">
        <f t="shared" si="10"/>
        <v>Note:""</v>
      </c>
      <c r="V31" s="23" t="str">
        <f t="shared" si="9"/>
        <v>{_id:30,chipNumber:"98765432109876",name:"ברונו",gender:"m",breed:["בולדוג","רוטווילר"],color:["חום","אפור"],dateOfBirth:new Date("2020-05-20"),size:"גדול",entranceDate:new Date("2023-08-11")}</v>
      </c>
      <c r="W31" s="15"/>
      <c r="X31" s="15"/>
      <c r="Y31" s="15"/>
    </row>
    <row r="32" spans="1:37" ht="105" x14ac:dyDescent="0.25">
      <c r="A32" s="15">
        <v>31</v>
      </c>
      <c r="B32" s="16">
        <v>432109876543210</v>
      </c>
      <c r="C32" t="s">
        <v>75</v>
      </c>
      <c r="D32" t="s">
        <v>38</v>
      </c>
      <c r="E32" t="s">
        <v>167</v>
      </c>
      <c r="F32" t="s">
        <v>121</v>
      </c>
      <c r="G32" s="17">
        <v>43377</v>
      </c>
      <c r="H32" s="20" t="str" cm="1">
        <f t="array" ref="H32">_xlfn.XLOOKUP(ROUND(SUM(COUNTIFS(קטן,SUBSTITUTE(SUBSTITUTE(SUBSTITUTE(_xlfn.TEXTSPLIT(E32,""""),"]",""),",",""),"[",""))+COUNTIFS(קטן_בינוני,SUBSTITUTE(SUBSTITUTE(SUBSTITUTE(_xlfn.TEXTSPLIT(E32,""""),"]",""),",",""),"[",""))*2+COUNTIFS(בינוני,SUBSTITUTE(SUBSTITUTE(SUBSTITUTE(_xlfn.TEXTSPLIT(E32,""""),"]",""),",",""),"[",""))*3+COUNTIFS(בינוני_גדול,SUBSTITUTE(SUBSTITUTE(SUBSTITUTE(_xlfn.TEXTSPLIT(E32,""""),"]",""),",",""),"[",""))*4+COUNTIFS(גדול,SUBSTITUTE(SUBSTITUTE(SUBSTITUTE(_xlfn.TEXTSPLIT(E32,""""),"]",""),",",""),"[",""))*5)/COUNTA(_xlfn.TEXTSPLIT(SUBSTITUTE(SUBSTITUTE(SUBSTITUTE(E32,"""",""),"]",""),"[",""),",")),0),$AD$3:$AH$3,$AD$4:$AH$4)</f>
        <v>קטן_בינוני</v>
      </c>
      <c r="I32" s="17">
        <v>45245</v>
      </c>
      <c r="J32" s="17"/>
      <c r="L32" s="15" t="str">
        <f t="shared" si="0"/>
        <v>_id:31</v>
      </c>
      <c r="M32" s="15" t="str">
        <f t="shared" si="1"/>
        <v>chipNumber:"432109876543210"</v>
      </c>
      <c r="N32" s="15" t="str">
        <f t="shared" si="2"/>
        <v>name:"לוסי"</v>
      </c>
      <c r="O32" s="15" t="str">
        <f t="shared" si="3"/>
        <v>gender:"f"</v>
      </c>
      <c r="P32" s="15" t="str">
        <f t="shared" si="4"/>
        <v>breed:["דוברמן","קוקר ספנייל","שיצו"]</v>
      </c>
      <c r="Q32" s="15" t="str">
        <f t="shared" si="5"/>
        <v>color:["זהב"]</v>
      </c>
      <c r="R32" s="15" t="str">
        <f t="shared" si="6"/>
        <v>dateOfBirth:new Date("2018-10-04")</v>
      </c>
      <c r="S32" s="15" t="str">
        <f t="shared" si="7"/>
        <v>size:"קטן_בינוני"</v>
      </c>
      <c r="T32" s="15" t="str">
        <f t="shared" si="8"/>
        <v>entranceDate:new Date("2023-11-15")</v>
      </c>
      <c r="U32" s="15" t="str">
        <f t="shared" si="10"/>
        <v>Note:""</v>
      </c>
      <c r="V32" s="23" t="str">
        <f t="shared" si="9"/>
        <v>{_id:31,chipNumber:"432109876543210",name:"לוסי",gender:"f",breed:["דוברמן","קוקר ספנייל","שיצו"],color:["זהב"],dateOfBirth:new Date("2018-10-04"),size:"קטן_בינוני",entranceDate:new Date("2023-11-15")}</v>
      </c>
      <c r="W32" s="15"/>
      <c r="X32" s="15"/>
      <c r="Y32" s="15"/>
    </row>
    <row r="33" spans="1:28" ht="105" x14ac:dyDescent="0.25">
      <c r="A33" s="15">
        <v>32</v>
      </c>
      <c r="B33" s="16">
        <v>543210987654321</v>
      </c>
      <c r="C33" t="s">
        <v>95</v>
      </c>
      <c r="D33" t="s">
        <v>37</v>
      </c>
      <c r="E33" t="s">
        <v>164</v>
      </c>
      <c r="F33" t="s">
        <v>168</v>
      </c>
      <c r="G33" s="17">
        <v>44860</v>
      </c>
      <c r="H33" s="20" t="str" cm="1">
        <f t="array" ref="H33">_xlfn.XLOOKUP(ROUND(SUM(COUNTIFS(קטן,SUBSTITUTE(SUBSTITUTE(SUBSTITUTE(_xlfn.TEXTSPLIT(E33,""""),"]",""),",",""),"[",""))+COUNTIFS(קטן_בינוני,SUBSTITUTE(SUBSTITUTE(SUBSTITUTE(_xlfn.TEXTSPLIT(E33,""""),"]",""),",",""),"[",""))*2+COUNTIFS(בינוני,SUBSTITUTE(SUBSTITUTE(SUBSTITUTE(_xlfn.TEXTSPLIT(E33,""""),"]",""),",",""),"[",""))*3+COUNTIFS(בינוני_גדול,SUBSTITUTE(SUBSTITUTE(SUBSTITUTE(_xlfn.TEXTSPLIT(E33,""""),"]",""),",",""),"[",""))*4+COUNTIFS(גדול,SUBSTITUTE(SUBSTITUTE(SUBSTITUTE(_xlfn.TEXTSPLIT(E33,""""),"]",""),",",""),"[",""))*5)/COUNTA(_xlfn.TEXTSPLIT(SUBSTITUTE(SUBSTITUTE(SUBSTITUTE(E33,"""",""),"]",""),"[",""),",")),0),$AD$3:$AH$3,$AD$4:$AH$4)</f>
        <v>גדול</v>
      </c>
      <c r="I33" s="17">
        <v>45329</v>
      </c>
      <c r="J33" s="17"/>
      <c r="L33" s="15" t="str">
        <f t="shared" si="0"/>
        <v>_id:32</v>
      </c>
      <c r="M33" s="15" t="str">
        <f t="shared" si="1"/>
        <v>chipNumber:"543210987654321"</v>
      </c>
      <c r="N33" s="15" t="str">
        <f t="shared" si="2"/>
        <v>name:"דייזי"</v>
      </c>
      <c r="O33" s="15" t="str">
        <f t="shared" si="3"/>
        <v>gender:"m"</v>
      </c>
      <c r="P33" s="15" t="str">
        <f t="shared" si="4"/>
        <v>breed:["רועה גרמני"]</v>
      </c>
      <c r="Q33" s="15" t="str">
        <f t="shared" si="5"/>
        <v>color:["אפור","חום בהיר","זהב"]</v>
      </c>
      <c r="R33" s="15" t="str">
        <f t="shared" si="6"/>
        <v>dateOfBirth:new Date("2022-10-26")</v>
      </c>
      <c r="S33" s="15" t="str">
        <f t="shared" si="7"/>
        <v>size:"גדול"</v>
      </c>
      <c r="T33" s="15" t="str">
        <f t="shared" si="8"/>
        <v>entranceDate:new Date("2024-02-07")</v>
      </c>
      <c r="U33" s="15" t="str">
        <f t="shared" si="10"/>
        <v>Note:""</v>
      </c>
      <c r="V33" s="23" t="str">
        <f t="shared" si="9"/>
        <v>{_id:32,chipNumber:"543210987654321",name:"דייזי",gender:"m",breed:["רועה גרמני"],color:["אפור","חום בהיר","זהב"],dateOfBirth:new Date("2022-10-26"),size:"גדול",entranceDate:new Date("2024-02-07")}</v>
      </c>
      <c r="W33" s="15"/>
      <c r="X33" s="15"/>
      <c r="Y33" s="15"/>
    </row>
    <row r="34" spans="1:28" ht="120" x14ac:dyDescent="0.25">
      <c r="A34" s="15">
        <v>33</v>
      </c>
      <c r="B34" s="16">
        <v>109876543210987</v>
      </c>
      <c r="C34" t="s">
        <v>84</v>
      </c>
      <c r="D34" t="s">
        <v>38</v>
      </c>
      <c r="E34" t="s">
        <v>169</v>
      </c>
      <c r="F34" t="s">
        <v>170</v>
      </c>
      <c r="G34" s="17">
        <v>44113</v>
      </c>
      <c r="H34" s="20" t="str" cm="1">
        <f t="array" ref="H34">_xlfn.XLOOKUP(ROUND(SUM(COUNTIFS(קטן,SUBSTITUTE(SUBSTITUTE(SUBSTITUTE(_xlfn.TEXTSPLIT(E34,""""),"]",""),",",""),"[",""))+COUNTIFS(קטן_בינוני,SUBSTITUTE(SUBSTITUTE(SUBSTITUTE(_xlfn.TEXTSPLIT(E34,""""),"]",""),",",""),"[",""))*2+COUNTIFS(בינוני,SUBSTITUTE(SUBSTITUTE(SUBSTITUTE(_xlfn.TEXTSPLIT(E34,""""),"]",""),",",""),"[",""))*3+COUNTIFS(בינוני_גדול,SUBSTITUTE(SUBSTITUTE(SUBSTITUTE(_xlfn.TEXTSPLIT(E34,""""),"]",""),",",""),"[",""))*4+COUNTIFS(גדול,SUBSTITUTE(SUBSTITUTE(SUBSTITUTE(_xlfn.TEXTSPLIT(E34,""""),"]",""),",",""),"[",""))*5)/COUNTA(_xlfn.TEXTSPLIT(SUBSTITUTE(SUBSTITUTE(SUBSTITUTE(E34,"""",""),"]",""),"[",""),",")),0),$AD$3:$AH$3,$AD$4:$AH$4)</f>
        <v>גדול</v>
      </c>
      <c r="I34" s="17">
        <v>45287</v>
      </c>
      <c r="J34" s="17"/>
      <c r="L34" s="15" t="str">
        <f t="shared" ref="L34:L61" si="11">A$1&amp;":"&amp;A34</f>
        <v>_id:33</v>
      </c>
      <c r="M34" s="15" t="str">
        <f t="shared" ref="M34:M61" si="12">B$1&amp;":"""&amp;B34&amp;""""</f>
        <v>chipNumber:"109876543210987"</v>
      </c>
      <c r="N34" s="15" t="str">
        <f t="shared" ref="N34:N61" si="13">C$1&amp;":"""&amp;C34&amp;""""</f>
        <v>name:"לורה"</v>
      </c>
      <c r="O34" s="15" t="str">
        <f t="shared" ref="O34:O61" si="14">D$1&amp;":"""&amp;D34&amp;""""</f>
        <v>gender:"f"</v>
      </c>
      <c r="P34" s="15" t="str">
        <f t="shared" ref="P34:P61" si="15">E$1&amp;":"&amp;E34</f>
        <v>breed:["רועה גרמני","רוטווילר"]</v>
      </c>
      <c r="Q34" s="15" t="str">
        <f t="shared" ref="Q34:Q61" si="16">F$1&amp;":"&amp;F34</f>
        <v>color:["זהב","כתום","חום"]</v>
      </c>
      <c r="R34" s="15" t="str">
        <f t="shared" ref="R34:R61" si="17">G$1&amp;":new Date("""&amp;TEXT(G34,"yyyy-mm-dd")&amp;""")"</f>
        <v>dateOfBirth:new Date("2020-10-09")</v>
      </c>
      <c r="S34" s="15" t="str">
        <f t="shared" ref="S34:S61" si="18">H$1&amp;":"""&amp;H34&amp;""""</f>
        <v>size:"גדול"</v>
      </c>
      <c r="T34" s="15" t="str">
        <f t="shared" ref="T34:T61" si="19">I$1&amp;":new Date("""&amp;TEXT(I34,"yyyy-mm-dd")&amp;""")"</f>
        <v>entranceDate:new Date("2023-12-27")</v>
      </c>
      <c r="U34" s="15" t="str">
        <f t="shared" si="10"/>
        <v>Note:""</v>
      </c>
      <c r="V34" s="23" t="str">
        <f t="shared" ref="V34:V61" si="20">"{"&amp;_xlfn.TEXTJOIN(",",TRUE,L34:T34)&amp;"}"</f>
        <v>{_id:33,chipNumber:"109876543210987",name:"לורה",gender:"f",breed:["רועה גרמני","רוטווילר"],color:["זהב","כתום","חום"],dateOfBirth:new Date("2020-10-09"),size:"גדול",entranceDate:new Date("2023-12-27")}</v>
      </c>
      <c r="W34" s="15"/>
      <c r="X34" s="15"/>
      <c r="Y34" s="15"/>
      <c r="AB34" s="20"/>
    </row>
    <row r="35" spans="1:28" ht="105" x14ac:dyDescent="0.25">
      <c r="A35" s="15">
        <v>34</v>
      </c>
      <c r="B35" s="16">
        <v>123456789012345</v>
      </c>
      <c r="C35" t="s">
        <v>102</v>
      </c>
      <c r="D35" t="s">
        <v>38</v>
      </c>
      <c r="E35" t="s">
        <v>171</v>
      </c>
      <c r="F35" t="s">
        <v>121</v>
      </c>
      <c r="G35" s="17">
        <v>43431</v>
      </c>
      <c r="H35" s="20" t="str" cm="1">
        <f t="array" ref="H35">_xlfn.XLOOKUP(ROUND(SUM(COUNTIFS(קטן,SUBSTITUTE(SUBSTITUTE(SUBSTITUTE(_xlfn.TEXTSPLIT(E35,""""),"]",""),",",""),"[",""))+COUNTIFS(קטן_בינוני,SUBSTITUTE(SUBSTITUTE(SUBSTITUTE(_xlfn.TEXTSPLIT(E35,""""),"]",""),",",""),"[",""))*2+COUNTIFS(בינוני,SUBSTITUTE(SUBSTITUTE(SUBSTITUTE(_xlfn.TEXTSPLIT(E35,""""),"]",""),",",""),"[",""))*3+COUNTIFS(בינוני_גדול,SUBSTITUTE(SUBSTITUTE(SUBSTITUTE(_xlfn.TEXTSPLIT(E35,""""),"]",""),",",""),"[",""))*4+COUNTIFS(גדול,SUBSTITUTE(SUBSTITUTE(SUBSTITUTE(_xlfn.TEXTSPLIT(E35,""""),"]",""),",",""),"[",""))*5)/COUNTA(_xlfn.TEXTSPLIT(SUBSTITUTE(SUBSTITUTE(SUBSTITUTE(E35,"""",""),"]",""),"[",""),",")),0),$AD$3:$AH$3,$AD$4:$AH$4)</f>
        <v>בינוני_גדול</v>
      </c>
      <c r="I35" s="17">
        <v>45221</v>
      </c>
      <c r="J35" s="17"/>
      <c r="L35" s="15" t="str">
        <f t="shared" si="11"/>
        <v>_id:34</v>
      </c>
      <c r="M35" s="15" t="str">
        <f t="shared" si="12"/>
        <v>chipNumber:"123456789012345"</v>
      </c>
      <c r="N35" s="15" t="str">
        <f t="shared" si="13"/>
        <v>name:"סופי"</v>
      </c>
      <c r="O35" s="15" t="str">
        <f t="shared" si="14"/>
        <v>gender:"f"</v>
      </c>
      <c r="P35" s="15" t="str">
        <f t="shared" si="15"/>
        <v>breed:["דוברמן","בולדוג","רועה קווקאזי"]</v>
      </c>
      <c r="Q35" s="15" t="str">
        <f t="shared" si="16"/>
        <v>color:["זהב"]</v>
      </c>
      <c r="R35" s="15" t="str">
        <f t="shared" si="17"/>
        <v>dateOfBirth:new Date("2018-11-27")</v>
      </c>
      <c r="S35" s="15" t="str">
        <f t="shared" si="18"/>
        <v>size:"בינוני_גדול"</v>
      </c>
      <c r="T35" s="15" t="str">
        <f t="shared" si="19"/>
        <v>entranceDate:new Date("2023-10-22")</v>
      </c>
      <c r="U35" s="15" t="str">
        <f t="shared" si="10"/>
        <v>Note:""</v>
      </c>
      <c r="V35" s="23" t="str">
        <f t="shared" si="20"/>
        <v>{_id:34,chipNumber:"123456789012345",name:"סופי",gender:"f",breed:["דוברמן","בולדוג","רועה קווקאזי"],color:["זהב"],dateOfBirth:new Date("2018-11-27"),size:"בינוני_גדול",entranceDate:new Date("2023-10-22")}</v>
      </c>
      <c r="W35" s="15"/>
      <c r="X35" s="15"/>
      <c r="Y35" s="15"/>
    </row>
    <row r="36" spans="1:28" ht="105" x14ac:dyDescent="0.25">
      <c r="A36" s="15">
        <v>35</v>
      </c>
      <c r="B36" s="16">
        <v>987654321098765</v>
      </c>
      <c r="C36" t="s">
        <v>126</v>
      </c>
      <c r="D36" t="s">
        <v>38</v>
      </c>
      <c r="E36" t="s">
        <v>172</v>
      </c>
      <c r="F36" t="s">
        <v>173</v>
      </c>
      <c r="G36" s="17">
        <v>45151</v>
      </c>
      <c r="H36" s="20" t="str" cm="1">
        <f t="array" ref="H36">_xlfn.XLOOKUP(ROUND(SUM(COUNTIFS(קטן,SUBSTITUTE(SUBSTITUTE(SUBSTITUTE(_xlfn.TEXTSPLIT(E36,""""),"]",""),",",""),"[",""))+COUNTIFS(קטן_בינוני,SUBSTITUTE(SUBSTITUTE(SUBSTITUTE(_xlfn.TEXTSPLIT(E36,""""),"]",""),",",""),"[",""))*2+COUNTIFS(בינוני,SUBSTITUTE(SUBSTITUTE(SUBSTITUTE(_xlfn.TEXTSPLIT(E36,""""),"]",""),",",""),"[",""))*3+COUNTIFS(בינוני_גדול,SUBSTITUTE(SUBSTITUTE(SUBSTITUTE(_xlfn.TEXTSPLIT(E36,""""),"]",""),",",""),"[",""))*4+COUNTIFS(גדול,SUBSTITUTE(SUBSTITUTE(SUBSTITUTE(_xlfn.TEXTSPLIT(E36,""""),"]",""),",",""),"[",""))*5)/COUNTA(_xlfn.TEXTSPLIT(SUBSTITUTE(SUBSTITUTE(SUBSTITUTE(E36,"""",""),"]",""),"[",""),",")),0),$AD$3:$AH$3,$AD$4:$AH$4)</f>
        <v>בינוני</v>
      </c>
      <c r="I36" s="17">
        <v>45057</v>
      </c>
      <c r="J36" s="17"/>
      <c r="L36" s="15" t="str">
        <f t="shared" si="11"/>
        <v>_id:35</v>
      </c>
      <c r="M36" s="15" t="str">
        <f t="shared" si="12"/>
        <v>chipNumber:"987654321098765"</v>
      </c>
      <c r="N36" s="15" t="str">
        <f t="shared" si="13"/>
        <v>name:"דורה"</v>
      </c>
      <c r="O36" s="15" t="str">
        <f t="shared" si="14"/>
        <v>gender:"f"</v>
      </c>
      <c r="P36" s="15" t="str">
        <f t="shared" si="15"/>
        <v>breed:["צ'יואהואה","רועה בלגי","רועה גרמני"]</v>
      </c>
      <c r="Q36" s="15" t="str">
        <f t="shared" si="16"/>
        <v>color:["זהב","אפור","שחור"]</v>
      </c>
      <c r="R36" s="15" t="str">
        <f t="shared" si="17"/>
        <v>dateOfBirth:new Date("2023-08-13")</v>
      </c>
      <c r="S36" s="15" t="str">
        <f t="shared" si="18"/>
        <v>size:"בינוני"</v>
      </c>
      <c r="T36" s="15" t="str">
        <f t="shared" si="19"/>
        <v>entranceDate:new Date("2023-05-11")</v>
      </c>
      <c r="U36" s="15" t="str">
        <f t="shared" si="10"/>
        <v>Note:""</v>
      </c>
      <c r="V36" s="23" t="str">
        <f t="shared" si="20"/>
        <v>{_id:35,chipNumber:"987654321098765",name:"דורה",gender:"f",breed:["צ'יואהואה","רועה בלגי","רועה גרמני"],color:["זהב","אפור","שחור"],dateOfBirth:new Date("2023-08-13"),size:"בינוני",entranceDate:new Date("2023-05-11")}</v>
      </c>
      <c r="W36" s="15"/>
      <c r="X36" s="15"/>
      <c r="Y36" s="15"/>
    </row>
    <row r="37" spans="1:28" ht="105" x14ac:dyDescent="0.25">
      <c r="A37" s="15">
        <v>36</v>
      </c>
      <c r="B37" s="16">
        <v>543210987654321</v>
      </c>
      <c r="C37" t="s">
        <v>112</v>
      </c>
      <c r="D37" t="s">
        <v>37</v>
      </c>
      <c r="E37" t="s">
        <v>164</v>
      </c>
      <c r="F37" t="s">
        <v>174</v>
      </c>
      <c r="G37" s="17">
        <v>43125</v>
      </c>
      <c r="H37" s="20" t="str" cm="1">
        <f t="array" ref="H37">_xlfn.XLOOKUP(ROUND(SUM(COUNTIFS(קטן,SUBSTITUTE(SUBSTITUTE(SUBSTITUTE(_xlfn.TEXTSPLIT(E37,""""),"]",""),",",""),"[",""))+COUNTIFS(קטן_בינוני,SUBSTITUTE(SUBSTITUTE(SUBSTITUTE(_xlfn.TEXTSPLIT(E37,""""),"]",""),",",""),"[",""))*2+COUNTIFS(בינוני,SUBSTITUTE(SUBSTITUTE(SUBSTITUTE(_xlfn.TEXTSPLIT(E37,""""),"]",""),",",""),"[",""))*3+COUNTIFS(בינוני_גדול,SUBSTITUTE(SUBSTITUTE(SUBSTITUTE(_xlfn.TEXTSPLIT(E37,""""),"]",""),",",""),"[",""))*4+COUNTIFS(גדול,SUBSTITUTE(SUBSTITUTE(SUBSTITUTE(_xlfn.TEXTSPLIT(E37,""""),"]",""),",",""),"[",""))*5)/COUNTA(_xlfn.TEXTSPLIT(SUBSTITUTE(SUBSTITUTE(SUBSTITUTE(E37,"""",""),"]",""),"[",""),",")),0),$AD$3:$AH$3,$AD$4:$AH$4)</f>
        <v>גדול</v>
      </c>
      <c r="I37" s="17">
        <v>45257</v>
      </c>
      <c r="J37" s="17"/>
      <c r="L37" s="15" t="str">
        <f t="shared" si="11"/>
        <v>_id:36</v>
      </c>
      <c r="M37" s="15" t="str">
        <f t="shared" si="12"/>
        <v>chipNumber:"543210987654321"</v>
      </c>
      <c r="N37" s="15" t="str">
        <f t="shared" si="13"/>
        <v>name:"בנגו"</v>
      </c>
      <c r="O37" s="15" t="str">
        <f t="shared" si="14"/>
        <v>gender:"m"</v>
      </c>
      <c r="P37" s="15" t="str">
        <f t="shared" si="15"/>
        <v>breed:["רועה גרמני"]</v>
      </c>
      <c r="Q37" s="15" t="str">
        <f t="shared" si="16"/>
        <v>color:["חום בהיר","אפור","לבן"]</v>
      </c>
      <c r="R37" s="15" t="str">
        <f t="shared" si="17"/>
        <v>dateOfBirth:new Date("2018-01-25")</v>
      </c>
      <c r="S37" s="15" t="str">
        <f t="shared" si="18"/>
        <v>size:"גדול"</v>
      </c>
      <c r="T37" s="15" t="str">
        <f t="shared" si="19"/>
        <v>entranceDate:new Date("2023-11-27")</v>
      </c>
      <c r="U37" s="15" t="str">
        <f t="shared" si="10"/>
        <v>Note:""</v>
      </c>
      <c r="V37" s="23" t="str">
        <f t="shared" si="20"/>
        <v>{_id:36,chipNumber:"543210987654321",name:"בנגו",gender:"m",breed:["רועה גרמני"],color:["חום בהיר","אפור","לבן"],dateOfBirth:new Date("2018-01-25"),size:"גדול",entranceDate:new Date("2023-11-27")}</v>
      </c>
      <c r="W37" s="15"/>
      <c r="X37" s="15"/>
      <c r="Y37" s="15"/>
    </row>
    <row r="38" spans="1:28" ht="105" x14ac:dyDescent="0.25">
      <c r="A38" s="15">
        <v>37</v>
      </c>
      <c r="B38" s="16">
        <v>98765432109876</v>
      </c>
      <c r="C38" t="s">
        <v>52</v>
      </c>
      <c r="D38" t="s">
        <v>38</v>
      </c>
      <c r="E38" t="s">
        <v>175</v>
      </c>
      <c r="F38" t="s">
        <v>93</v>
      </c>
      <c r="G38" s="17">
        <v>45170</v>
      </c>
      <c r="H38" s="20" t="str" cm="1">
        <f t="array" ref="H38">_xlfn.XLOOKUP(ROUND(SUM(COUNTIFS(קטן,SUBSTITUTE(SUBSTITUTE(SUBSTITUTE(_xlfn.TEXTSPLIT(E38,""""),"]",""),",",""),"[",""))+COUNTIFS(קטן_בינוני,SUBSTITUTE(SUBSTITUTE(SUBSTITUTE(_xlfn.TEXTSPLIT(E38,""""),"]",""),",",""),"[",""))*2+COUNTIFS(בינוני,SUBSTITUTE(SUBSTITUTE(SUBSTITUTE(_xlfn.TEXTSPLIT(E38,""""),"]",""),",",""),"[",""))*3+COUNTIFS(בינוני_גדול,SUBSTITUTE(SUBSTITUTE(SUBSTITUTE(_xlfn.TEXTSPLIT(E38,""""),"]",""),",",""),"[",""))*4+COUNTIFS(גדול,SUBSTITUTE(SUBSTITUTE(SUBSTITUTE(_xlfn.TEXTSPLIT(E38,""""),"]",""),",",""),"[",""))*5)/COUNTA(_xlfn.TEXTSPLIT(SUBSTITUTE(SUBSTITUTE(SUBSTITUTE(E38,"""",""),"]",""),"[",""),",")),0),$AD$3:$AH$3,$AD$4:$AH$4)</f>
        <v>בינוני</v>
      </c>
      <c r="I38" s="17">
        <v>45341</v>
      </c>
      <c r="J38" s="17"/>
      <c r="L38" s="15" t="str">
        <f t="shared" si="11"/>
        <v>_id:37</v>
      </c>
      <c r="M38" s="15" t="str">
        <f t="shared" si="12"/>
        <v>chipNumber:"98765432109876"</v>
      </c>
      <c r="N38" s="15" t="str">
        <f t="shared" si="13"/>
        <v>name:"לונה"</v>
      </c>
      <c r="O38" s="15" t="str">
        <f t="shared" si="14"/>
        <v>gender:"f"</v>
      </c>
      <c r="P38" s="15" t="str">
        <f t="shared" si="15"/>
        <v>breed:["קוקר ספנייל","שיצו","כנעני"]</v>
      </c>
      <c r="Q38" s="15" t="str">
        <f t="shared" si="16"/>
        <v>color:["חום בהיר","חום","אפור","כתום"]</v>
      </c>
      <c r="R38" s="15" t="str">
        <f t="shared" si="17"/>
        <v>dateOfBirth:new Date("2023-09-01")</v>
      </c>
      <c r="S38" s="15" t="str">
        <f t="shared" si="18"/>
        <v>size:"בינוני"</v>
      </c>
      <c r="T38" s="15" t="str">
        <f t="shared" si="19"/>
        <v>entranceDate:new Date("2024-02-19")</v>
      </c>
      <c r="U38" s="15" t="str">
        <f t="shared" si="10"/>
        <v>Note:""</v>
      </c>
      <c r="V38" s="23" t="str">
        <f t="shared" si="20"/>
        <v>{_id:37,chipNumber:"98765432109876",name:"לונה",gender:"f",breed:["קוקר ספנייל","שיצו","כנעני"],color:["חום בהיר","חום","אפור","כתום"],dateOfBirth:new Date("2023-09-01"),size:"בינוני",entranceDate:new Date("2024-02-19")}</v>
      </c>
      <c r="W38" s="15"/>
      <c r="X38" s="15"/>
      <c r="Y38" s="15"/>
    </row>
    <row r="39" spans="1:28" ht="105" x14ac:dyDescent="0.25">
      <c r="A39" s="15">
        <v>38</v>
      </c>
      <c r="B39" s="16">
        <v>109876543210987</v>
      </c>
      <c r="C39" t="s">
        <v>42</v>
      </c>
      <c r="D39" t="s">
        <v>37</v>
      </c>
      <c r="E39" t="s">
        <v>176</v>
      </c>
      <c r="F39" t="s">
        <v>177</v>
      </c>
      <c r="G39" s="17">
        <v>43563</v>
      </c>
      <c r="H39" s="20" t="str" cm="1">
        <f t="array" ref="H39">_xlfn.XLOOKUP(ROUND(SUM(COUNTIFS(קטן,SUBSTITUTE(SUBSTITUTE(SUBSTITUTE(_xlfn.TEXTSPLIT(E39,""""),"]",""),",",""),"[",""))+COUNTIFS(קטן_בינוני,SUBSTITUTE(SUBSTITUTE(SUBSTITUTE(_xlfn.TEXTSPLIT(E39,""""),"]",""),",",""),"[",""))*2+COUNTIFS(בינוני,SUBSTITUTE(SUBSTITUTE(SUBSTITUTE(_xlfn.TEXTSPLIT(E39,""""),"]",""),",",""),"[",""))*3+COUNTIFS(בינוני_גדול,SUBSTITUTE(SUBSTITUTE(SUBSTITUTE(_xlfn.TEXTSPLIT(E39,""""),"]",""),",",""),"[",""))*4+COUNTIFS(גדול,SUBSTITUTE(SUBSTITUTE(SUBSTITUTE(_xlfn.TEXTSPLIT(E39,""""),"]",""),",",""),"[",""))*5)/COUNTA(_xlfn.TEXTSPLIT(SUBSTITUTE(SUBSTITUTE(SUBSTITUTE(E39,"""",""),"]",""),"[",""),",")),0),$AD$3:$AH$3,$AD$4:$AH$4)</f>
        <v>קטן</v>
      </c>
      <c r="I39" s="17">
        <v>45005</v>
      </c>
      <c r="J39" s="17"/>
      <c r="L39" s="15" t="str">
        <f t="shared" si="11"/>
        <v>_id:38</v>
      </c>
      <c r="M39" s="15" t="str">
        <f t="shared" si="12"/>
        <v>chipNumber:"109876543210987"</v>
      </c>
      <c r="N39" s="15" t="str">
        <f t="shared" si="13"/>
        <v>name:"לוקי"</v>
      </c>
      <c r="O39" s="15" t="str">
        <f t="shared" si="14"/>
        <v>gender:"m"</v>
      </c>
      <c r="P39" s="15" t="str">
        <f t="shared" si="15"/>
        <v>breed:["יורקשייר טרייר"]</v>
      </c>
      <c r="Q39" s="15" t="str">
        <f t="shared" si="16"/>
        <v>color:["שחור","חום בהיר"]</v>
      </c>
      <c r="R39" s="15" t="str">
        <f t="shared" si="17"/>
        <v>dateOfBirth:new Date("2019-04-08")</v>
      </c>
      <c r="S39" s="15" t="str">
        <f t="shared" si="18"/>
        <v>size:"קטן"</v>
      </c>
      <c r="T39" s="15" t="str">
        <f t="shared" si="19"/>
        <v>entranceDate:new Date("2023-03-20")</v>
      </c>
      <c r="U39" s="15" t="str">
        <f t="shared" si="10"/>
        <v>Note:""</v>
      </c>
      <c r="V39" s="23" t="str">
        <f t="shared" si="20"/>
        <v>{_id:38,chipNumber:"109876543210987",name:"לוקי",gender:"m",breed:["יורקשייר טרייר"],color:["שחור","חום בהיר"],dateOfBirth:new Date("2019-04-08"),size:"קטן",entranceDate:new Date("2023-03-20")}</v>
      </c>
      <c r="W39" s="15"/>
      <c r="X39" s="15"/>
      <c r="Y39" s="15"/>
    </row>
    <row r="40" spans="1:28" ht="90" x14ac:dyDescent="0.25">
      <c r="A40" s="15">
        <v>39</v>
      </c>
      <c r="B40" s="16">
        <v>123456789012345</v>
      </c>
      <c r="C40" t="s">
        <v>123</v>
      </c>
      <c r="D40" t="s">
        <v>38</v>
      </c>
      <c r="E40" t="s">
        <v>178</v>
      </c>
      <c r="F40" t="s">
        <v>179</v>
      </c>
      <c r="G40" s="17">
        <v>43623</v>
      </c>
      <c r="H40" s="20" t="str" cm="1">
        <f t="array" ref="H40">_xlfn.XLOOKUP(ROUND(SUM(COUNTIFS(קטן,SUBSTITUTE(SUBSTITUTE(SUBSTITUTE(_xlfn.TEXTSPLIT(E40,""""),"]",""),",",""),"[",""))+COUNTIFS(קטן_בינוני,SUBSTITUTE(SUBSTITUTE(SUBSTITUTE(_xlfn.TEXTSPLIT(E40,""""),"]",""),",",""),"[",""))*2+COUNTIFS(בינוני,SUBSTITUTE(SUBSTITUTE(SUBSTITUTE(_xlfn.TEXTSPLIT(E40,""""),"]",""),",",""),"[",""))*3+COUNTIFS(בינוני_גדול,SUBSTITUTE(SUBSTITUTE(SUBSTITUTE(_xlfn.TEXTSPLIT(E40,""""),"]",""),",",""),"[",""))*4+COUNTIFS(גדול,SUBSTITUTE(SUBSTITUTE(SUBSTITUTE(_xlfn.TEXTSPLIT(E40,""""),"]",""),",",""),"[",""))*5)/COUNTA(_xlfn.TEXTSPLIT(SUBSTITUTE(SUBSTITUTE(SUBSTITUTE(E40,"""",""),"]",""),"[",""),",")),0),$AD$3:$AH$3,$AD$4:$AH$4)</f>
        <v>בינוני_גדול</v>
      </c>
      <c r="I40" s="17">
        <v>45173</v>
      </c>
      <c r="J40" s="17"/>
      <c r="L40" s="15" t="str">
        <f t="shared" si="11"/>
        <v>_id:39</v>
      </c>
      <c r="M40" s="15" t="str">
        <f t="shared" si="12"/>
        <v>chipNumber:"123456789012345"</v>
      </c>
      <c r="N40" s="15" t="str">
        <f t="shared" si="13"/>
        <v>name:"רוזי"</v>
      </c>
      <c r="O40" s="15" t="str">
        <f t="shared" si="14"/>
        <v>gender:"f"</v>
      </c>
      <c r="P40" s="15" t="str">
        <f t="shared" si="15"/>
        <v>breed:["בולדוג"]</v>
      </c>
      <c r="Q40" s="15" t="str">
        <f t="shared" si="16"/>
        <v>color:["אדום","חום"]</v>
      </c>
      <c r="R40" s="15" t="str">
        <f t="shared" si="17"/>
        <v>dateOfBirth:new Date("2019-06-07")</v>
      </c>
      <c r="S40" s="15" t="str">
        <f t="shared" si="18"/>
        <v>size:"בינוני_גדול"</v>
      </c>
      <c r="T40" s="15" t="str">
        <f t="shared" si="19"/>
        <v>entranceDate:new Date("2023-09-04")</v>
      </c>
      <c r="U40" s="15" t="str">
        <f t="shared" si="10"/>
        <v>Note:""</v>
      </c>
      <c r="V40" s="23" t="str">
        <f t="shared" si="20"/>
        <v>{_id:39,chipNumber:"123456789012345",name:"רוזי",gender:"f",breed:["בולדוג"],color:["אדום","חום"],dateOfBirth:new Date("2019-06-07"),size:"בינוני_גדול",entranceDate:new Date("2023-09-04")}</v>
      </c>
      <c r="W40" s="15"/>
      <c r="X40" s="15"/>
      <c r="Y40" s="15"/>
    </row>
    <row r="41" spans="1:28" ht="90" x14ac:dyDescent="0.25">
      <c r="A41" s="15">
        <v>40</v>
      </c>
      <c r="B41" s="16">
        <v>987654321012345</v>
      </c>
      <c r="C41" t="s">
        <v>42</v>
      </c>
      <c r="D41" t="s">
        <v>37</v>
      </c>
      <c r="E41" t="s">
        <v>180</v>
      </c>
      <c r="F41" t="s">
        <v>181</v>
      </c>
      <c r="G41" s="17">
        <v>45172</v>
      </c>
      <c r="H41" s="20" t="str" cm="1">
        <f t="array" ref="H41">_xlfn.XLOOKUP(ROUND(SUM(COUNTIFS(קטן,SUBSTITUTE(SUBSTITUTE(SUBSTITUTE(_xlfn.TEXTSPLIT(E41,""""),"]",""),",",""),"[",""))+COUNTIFS(קטן_בינוני,SUBSTITUTE(SUBSTITUTE(SUBSTITUTE(_xlfn.TEXTSPLIT(E41,""""),"]",""),",",""),"[",""))*2+COUNTIFS(בינוני,SUBSTITUTE(SUBSTITUTE(SUBSTITUTE(_xlfn.TEXTSPLIT(E41,""""),"]",""),",",""),"[",""))*3+COUNTIFS(בינוני_גדול,SUBSTITUTE(SUBSTITUTE(SUBSTITUTE(_xlfn.TEXTSPLIT(E41,""""),"]",""),",",""),"[",""))*4+COUNTIFS(גדול,SUBSTITUTE(SUBSTITUTE(SUBSTITUTE(_xlfn.TEXTSPLIT(E41,""""),"]",""),",",""),"[",""))*5)/COUNTA(_xlfn.TEXTSPLIT(SUBSTITUTE(SUBSTITUTE(SUBSTITUTE(E41,"""",""),"]",""),"[",""),",")),0),$AD$3:$AH$3,$AD$4:$AH$4)</f>
        <v>קטן</v>
      </c>
      <c r="I41" s="17">
        <v>44992</v>
      </c>
      <c r="J41" s="17"/>
      <c r="L41" s="15" t="str">
        <f t="shared" si="11"/>
        <v>_id:40</v>
      </c>
      <c r="M41" s="15" t="str">
        <f t="shared" si="12"/>
        <v>chipNumber:"987654321012345"</v>
      </c>
      <c r="N41" s="15" t="str">
        <f t="shared" si="13"/>
        <v>name:"לוקי"</v>
      </c>
      <c r="O41" s="15" t="str">
        <f t="shared" si="14"/>
        <v>gender:"m"</v>
      </c>
      <c r="P41" s="15" t="str">
        <f t="shared" si="15"/>
        <v>breed:["שיצו","פינצ'ר"]</v>
      </c>
      <c r="Q41" s="15" t="str">
        <f t="shared" si="16"/>
        <v>color:["זהב","חום"]</v>
      </c>
      <c r="R41" s="15" t="str">
        <f t="shared" si="17"/>
        <v>dateOfBirth:new Date("2023-09-03")</v>
      </c>
      <c r="S41" s="15" t="str">
        <f t="shared" si="18"/>
        <v>size:"קטן"</v>
      </c>
      <c r="T41" s="15" t="str">
        <f t="shared" si="19"/>
        <v>entranceDate:new Date("2023-03-07")</v>
      </c>
      <c r="U41" s="15" t="str">
        <f t="shared" si="10"/>
        <v>Note:""</v>
      </c>
      <c r="V41" s="23" t="str">
        <f t="shared" si="20"/>
        <v>{_id:40,chipNumber:"987654321012345",name:"לוקי",gender:"m",breed:["שיצו","פינצ'ר"],color:["זהב","חום"],dateOfBirth:new Date("2023-09-03"),size:"קטן",entranceDate:new Date("2023-03-07")}</v>
      </c>
      <c r="W41" s="15"/>
      <c r="X41" s="15"/>
      <c r="Y41" s="15"/>
    </row>
    <row r="42" spans="1:28" ht="105" x14ac:dyDescent="0.25">
      <c r="A42" s="15">
        <v>41</v>
      </c>
      <c r="B42" s="16">
        <v>109876543210987</v>
      </c>
      <c r="C42" t="s">
        <v>52</v>
      </c>
      <c r="D42" t="s">
        <v>38</v>
      </c>
      <c r="E42" t="s">
        <v>182</v>
      </c>
      <c r="F42" t="s">
        <v>143</v>
      </c>
      <c r="G42" s="17">
        <v>44471</v>
      </c>
      <c r="H42" s="20" t="str" cm="1">
        <f t="array" ref="H42">_xlfn.XLOOKUP(ROUND(SUM(COUNTIFS(קטן,SUBSTITUTE(SUBSTITUTE(SUBSTITUTE(_xlfn.TEXTSPLIT(E42,""""),"]",""),",",""),"[",""))+COUNTIFS(קטן_בינוני,SUBSTITUTE(SUBSTITUTE(SUBSTITUTE(_xlfn.TEXTSPLIT(E42,""""),"]",""),",",""),"[",""))*2+COUNTIFS(בינוני,SUBSTITUTE(SUBSTITUTE(SUBSTITUTE(_xlfn.TEXTSPLIT(E42,""""),"]",""),",",""),"[",""))*3+COUNTIFS(בינוני_גדול,SUBSTITUTE(SUBSTITUTE(SUBSTITUTE(_xlfn.TEXTSPLIT(E42,""""),"]",""),",",""),"[",""))*4+COUNTIFS(גדול,SUBSTITUTE(SUBSTITUTE(SUBSTITUTE(_xlfn.TEXTSPLIT(E42,""""),"]",""),",",""),"[",""))*5)/COUNTA(_xlfn.TEXTSPLIT(SUBSTITUTE(SUBSTITUTE(SUBSTITUTE(E42,"""",""),"]",""),"[",""),",")),0),$AD$3:$AH$3,$AD$4:$AH$4)</f>
        <v>בינוני</v>
      </c>
      <c r="I42" s="17">
        <v>45131</v>
      </c>
      <c r="J42" s="17"/>
      <c r="L42" s="15" t="str">
        <f t="shared" si="11"/>
        <v>_id:41</v>
      </c>
      <c r="M42" s="15" t="str">
        <f t="shared" si="12"/>
        <v>chipNumber:"109876543210987"</v>
      </c>
      <c r="N42" s="15" t="str">
        <f t="shared" si="13"/>
        <v>name:"לונה"</v>
      </c>
      <c r="O42" s="15" t="str">
        <f t="shared" si="14"/>
        <v>gender:"f"</v>
      </c>
      <c r="P42" s="15" t="str">
        <f t="shared" si="15"/>
        <v>breed:["פודל","רועה גרמני","פינצ'ר"]</v>
      </c>
      <c r="Q42" s="15" t="str">
        <f t="shared" si="16"/>
        <v>color:["חום"]</v>
      </c>
      <c r="R42" s="15" t="str">
        <f t="shared" si="17"/>
        <v>dateOfBirth:new Date("2021-10-02")</v>
      </c>
      <c r="S42" s="15" t="str">
        <f t="shared" si="18"/>
        <v>size:"בינוני"</v>
      </c>
      <c r="T42" s="15" t="str">
        <f t="shared" si="19"/>
        <v>entranceDate:new Date("2023-07-24")</v>
      </c>
      <c r="U42" s="15" t="str">
        <f t="shared" si="10"/>
        <v>Note:""</v>
      </c>
      <c r="V42" s="23" t="str">
        <f t="shared" si="20"/>
        <v>{_id:41,chipNumber:"109876543210987",name:"לונה",gender:"f",breed:["פודל","רועה גרמני","פינצ'ר"],color:["חום"],dateOfBirth:new Date("2021-10-02"),size:"בינוני",entranceDate:new Date("2023-07-24")}</v>
      </c>
      <c r="W42" s="15"/>
      <c r="X42" s="15"/>
      <c r="Y42" s="15"/>
    </row>
    <row r="43" spans="1:28" ht="90" x14ac:dyDescent="0.25">
      <c r="A43" s="15">
        <v>42</v>
      </c>
      <c r="B43" s="16">
        <v>123098765432109</v>
      </c>
      <c r="C43" t="s">
        <v>102</v>
      </c>
      <c r="D43" t="s">
        <v>38</v>
      </c>
      <c r="E43" t="s">
        <v>142</v>
      </c>
      <c r="F43" t="s">
        <v>143</v>
      </c>
      <c r="G43" s="17">
        <v>44746</v>
      </c>
      <c r="H43" s="20" t="str" cm="1">
        <f t="array" ref="H43">_xlfn.XLOOKUP(ROUND(SUM(COUNTIFS(קטן,SUBSTITUTE(SUBSTITUTE(SUBSTITUTE(_xlfn.TEXTSPLIT(E43,""""),"]",""),",",""),"[",""))+COUNTIFS(קטן_בינוני,SUBSTITUTE(SUBSTITUTE(SUBSTITUTE(_xlfn.TEXTSPLIT(E43,""""),"]",""),",",""),"[",""))*2+COUNTIFS(בינוני,SUBSTITUTE(SUBSTITUTE(SUBSTITUTE(_xlfn.TEXTSPLIT(E43,""""),"]",""),",",""),"[",""))*3+COUNTIFS(בינוני_גדול,SUBSTITUTE(SUBSTITUTE(SUBSTITUTE(_xlfn.TEXTSPLIT(E43,""""),"]",""),",",""),"[",""))*4+COUNTIFS(גדול,SUBSTITUTE(SUBSTITUTE(SUBSTITUTE(_xlfn.TEXTSPLIT(E43,""""),"]",""),",",""),"[",""))*5)/COUNTA(_xlfn.TEXTSPLIT(SUBSTITUTE(SUBSTITUTE(SUBSTITUTE(E43,"""",""),"]",""),"[",""),",")),0),$AD$3:$AH$3,$AD$4:$AH$4)</f>
        <v>קטן</v>
      </c>
      <c r="I43" s="17">
        <v>45125</v>
      </c>
      <c r="J43" s="17"/>
      <c r="L43" s="15" t="str">
        <f t="shared" si="11"/>
        <v>_id:42</v>
      </c>
      <c r="M43" s="15" t="str">
        <f t="shared" si="12"/>
        <v>chipNumber:"123098765432109"</v>
      </c>
      <c r="N43" s="15" t="str">
        <f t="shared" si="13"/>
        <v>name:"סופי"</v>
      </c>
      <c r="O43" s="15" t="str">
        <f t="shared" si="14"/>
        <v>gender:"f"</v>
      </c>
      <c r="P43" s="15" t="str">
        <f t="shared" si="15"/>
        <v>breed:["טרייר"]</v>
      </c>
      <c r="Q43" s="15" t="str">
        <f t="shared" si="16"/>
        <v>color:["חום"]</v>
      </c>
      <c r="R43" s="15" t="str">
        <f t="shared" si="17"/>
        <v>dateOfBirth:new Date("2022-07-04")</v>
      </c>
      <c r="S43" s="15" t="str">
        <f t="shared" si="18"/>
        <v>size:"קטן"</v>
      </c>
      <c r="T43" s="15" t="str">
        <f t="shared" si="19"/>
        <v>entranceDate:new Date("2023-07-18")</v>
      </c>
      <c r="U43" s="15" t="str">
        <f t="shared" si="10"/>
        <v>Note:""</v>
      </c>
      <c r="V43" s="23" t="str">
        <f t="shared" si="20"/>
        <v>{_id:42,chipNumber:"123098765432109",name:"סופי",gender:"f",breed:["טרייר"],color:["חום"],dateOfBirth:new Date("2022-07-04"),size:"קטן",entranceDate:new Date("2023-07-18")}</v>
      </c>
      <c r="W43" s="15"/>
      <c r="X43" s="15"/>
      <c r="Y43" s="15"/>
    </row>
    <row r="44" spans="1:28" ht="105" x14ac:dyDescent="0.25">
      <c r="A44" s="15">
        <v>43</v>
      </c>
      <c r="B44" s="16">
        <v>543210987654321</v>
      </c>
      <c r="C44" t="s">
        <v>59</v>
      </c>
      <c r="D44" t="s">
        <v>37</v>
      </c>
      <c r="E44" t="s">
        <v>183</v>
      </c>
      <c r="F44" t="s">
        <v>184</v>
      </c>
      <c r="G44" s="17">
        <v>44820</v>
      </c>
      <c r="H44" s="20" t="str" cm="1">
        <f t="array" ref="H44">_xlfn.XLOOKUP(ROUND(SUM(COUNTIFS(קטן,SUBSTITUTE(SUBSTITUTE(SUBSTITUTE(_xlfn.TEXTSPLIT(E44,""""),"]",""),",",""),"[",""))+COUNTIFS(קטן_בינוני,SUBSTITUTE(SUBSTITUTE(SUBSTITUTE(_xlfn.TEXTSPLIT(E44,""""),"]",""),",",""),"[",""))*2+COUNTIFS(בינוני,SUBSTITUTE(SUBSTITUTE(SUBSTITUTE(_xlfn.TEXTSPLIT(E44,""""),"]",""),",",""),"[",""))*3+COUNTIFS(בינוני_גדול,SUBSTITUTE(SUBSTITUTE(SUBSTITUTE(_xlfn.TEXTSPLIT(E44,""""),"]",""),",",""),"[",""))*4+COUNTIFS(גדול,SUBSTITUTE(SUBSTITUTE(SUBSTITUTE(_xlfn.TEXTSPLIT(E44,""""),"]",""),",",""),"[",""))*5)/COUNTA(_xlfn.TEXTSPLIT(SUBSTITUTE(SUBSTITUTE(SUBSTITUTE(E44,"""",""),"]",""),"[",""),",")),0),$AD$3:$AH$3,$AD$4:$AH$4)</f>
        <v>בינוני</v>
      </c>
      <c r="I44" s="17">
        <v>45239</v>
      </c>
      <c r="J44" s="17"/>
      <c r="L44" s="15" t="str">
        <f t="shared" si="11"/>
        <v>_id:43</v>
      </c>
      <c r="M44" s="15" t="str">
        <f t="shared" si="12"/>
        <v>chipNumber:"543210987654321"</v>
      </c>
      <c r="N44" s="15" t="str">
        <f t="shared" si="13"/>
        <v>name:"רוסקו"</v>
      </c>
      <c r="O44" s="15" t="str">
        <f t="shared" si="14"/>
        <v>gender:"m"</v>
      </c>
      <c r="P44" s="15" t="str">
        <f t="shared" si="15"/>
        <v>breed:["צ'יואהואה","רוטווילר"]</v>
      </c>
      <c r="Q44" s="15" t="str">
        <f t="shared" si="16"/>
        <v>color:["אפור","חום בהיר"]</v>
      </c>
      <c r="R44" s="15" t="str">
        <f t="shared" si="17"/>
        <v>dateOfBirth:new Date("2022-09-16")</v>
      </c>
      <c r="S44" s="15" t="str">
        <f t="shared" si="18"/>
        <v>size:"בינוני"</v>
      </c>
      <c r="T44" s="15" t="str">
        <f t="shared" si="19"/>
        <v>entranceDate:new Date("2023-11-09")</v>
      </c>
      <c r="U44" s="15" t="str">
        <f t="shared" si="10"/>
        <v>Note:""</v>
      </c>
      <c r="V44" s="23" t="str">
        <f t="shared" si="20"/>
        <v>{_id:43,chipNumber:"543210987654321",name:"רוסקו",gender:"m",breed:["צ'יואהואה","רוטווילר"],color:["אפור","חום בהיר"],dateOfBirth:new Date("2022-09-16"),size:"בינוני",entranceDate:new Date("2023-11-09")}</v>
      </c>
      <c r="W44" s="15"/>
      <c r="X44" s="15"/>
      <c r="Y44" s="15"/>
    </row>
    <row r="45" spans="1:28" ht="120" x14ac:dyDescent="0.25">
      <c r="A45" s="15">
        <v>44</v>
      </c>
      <c r="B45" s="16">
        <v>98765432109876</v>
      </c>
      <c r="C45" t="s">
        <v>51</v>
      </c>
      <c r="D45" t="s">
        <v>37</v>
      </c>
      <c r="E45" t="s">
        <v>185</v>
      </c>
      <c r="F45" t="s">
        <v>186</v>
      </c>
      <c r="G45" s="17">
        <v>45273</v>
      </c>
      <c r="H45" s="20" t="str" cm="1">
        <f t="array" ref="H45">_xlfn.XLOOKUP(ROUND(SUM(COUNTIFS(קטן,SUBSTITUTE(SUBSTITUTE(SUBSTITUTE(_xlfn.TEXTSPLIT(E45,""""),"]",""),",",""),"[",""))+COUNTIFS(קטן_בינוני,SUBSTITUTE(SUBSTITUTE(SUBSTITUTE(_xlfn.TEXTSPLIT(E45,""""),"]",""),",",""),"[",""))*2+COUNTIFS(בינוני,SUBSTITUTE(SUBSTITUTE(SUBSTITUTE(_xlfn.TEXTSPLIT(E45,""""),"]",""),",",""),"[",""))*3+COUNTIFS(בינוני_גדול,SUBSTITUTE(SUBSTITUTE(SUBSTITUTE(_xlfn.TEXTSPLIT(E45,""""),"]",""),",",""),"[",""))*4+COUNTIFS(גדול,SUBSTITUTE(SUBSTITUTE(SUBSTITUTE(_xlfn.TEXTSPLIT(E45,""""),"]",""),",",""),"[",""))*5)/COUNTA(_xlfn.TEXTSPLIT(SUBSTITUTE(SUBSTITUTE(SUBSTITUTE(E45,"""",""),"]",""),"[",""),",")),0),$AD$3:$AH$3,$AD$4:$AH$4)</f>
        <v>בינוני</v>
      </c>
      <c r="I45" s="17">
        <v>45155</v>
      </c>
      <c r="J45" s="17"/>
      <c r="L45" s="15" t="str">
        <f t="shared" si="11"/>
        <v>_id:44</v>
      </c>
      <c r="M45" s="15" t="str">
        <f t="shared" si="12"/>
        <v>chipNumber:"98765432109876"</v>
      </c>
      <c r="N45" s="15" t="str">
        <f t="shared" si="13"/>
        <v>name:"מקס"</v>
      </c>
      <c r="O45" s="15" t="str">
        <f t="shared" si="14"/>
        <v>gender:"m"</v>
      </c>
      <c r="P45" s="15" t="str">
        <f t="shared" si="15"/>
        <v>breed:["כנעני","קוקר ספנייל","בולדוג צרפתי"]</v>
      </c>
      <c r="Q45" s="15" t="str">
        <f t="shared" si="16"/>
        <v>color:["שחור","כתום","חום בהיר","בז"]</v>
      </c>
      <c r="R45" s="15" t="str">
        <f t="shared" si="17"/>
        <v>dateOfBirth:new Date("2023-12-13")</v>
      </c>
      <c r="S45" s="15" t="str">
        <f t="shared" si="18"/>
        <v>size:"בינוני"</v>
      </c>
      <c r="T45" s="15" t="str">
        <f t="shared" si="19"/>
        <v>entranceDate:new Date("2023-08-17")</v>
      </c>
      <c r="U45" s="15" t="str">
        <f t="shared" si="10"/>
        <v>Note:""</v>
      </c>
      <c r="V45" s="23" t="str">
        <f t="shared" si="20"/>
        <v>{_id:44,chipNumber:"98765432109876",name:"מקס",gender:"m",breed:["כנעני","קוקר ספנייל","בולדוג צרפתי"],color:["שחור","כתום","חום בהיר","בז"],dateOfBirth:new Date("2023-12-13"),size:"בינוני",entranceDate:new Date("2023-08-17")}</v>
      </c>
      <c r="W45" s="15"/>
      <c r="X45" s="15"/>
      <c r="Y45" s="15"/>
    </row>
    <row r="46" spans="1:28" ht="105" x14ac:dyDescent="0.25">
      <c r="A46" s="15">
        <v>45</v>
      </c>
      <c r="B46" s="16">
        <v>987654321098765</v>
      </c>
      <c r="C46" t="s">
        <v>129</v>
      </c>
      <c r="D46" t="s">
        <v>38</v>
      </c>
      <c r="E46" t="s">
        <v>144</v>
      </c>
      <c r="F46" t="s">
        <v>187</v>
      </c>
      <c r="G46" s="17">
        <v>43253</v>
      </c>
      <c r="H46" s="20" t="str" cm="1">
        <f t="array" ref="H46">_xlfn.XLOOKUP(ROUND(SUM(COUNTIFS(קטן,SUBSTITUTE(SUBSTITUTE(SUBSTITUTE(_xlfn.TEXTSPLIT(E46,""""),"]",""),",",""),"[",""))+COUNTIFS(קטן_בינוני,SUBSTITUTE(SUBSTITUTE(SUBSTITUTE(_xlfn.TEXTSPLIT(E46,""""),"]",""),",",""),"[",""))*2+COUNTIFS(בינוני,SUBSTITUTE(SUBSTITUTE(SUBSTITUTE(_xlfn.TEXTSPLIT(E46,""""),"]",""),",",""),"[",""))*3+COUNTIFS(בינוני_גדול,SUBSTITUTE(SUBSTITUTE(SUBSTITUTE(_xlfn.TEXTSPLIT(E46,""""),"]",""),",",""),"[",""))*4+COUNTIFS(גדול,SUBSTITUTE(SUBSTITUTE(SUBSTITUTE(_xlfn.TEXTSPLIT(E46,""""),"]",""),",",""),"[",""))*5)/COUNTA(_xlfn.TEXTSPLIT(SUBSTITUTE(SUBSTITUTE(SUBSTITUTE(E46,"""",""),"]",""),"[",""),",")),0),$AD$3:$AH$3,$AD$4:$AH$4)</f>
        <v>קטן</v>
      </c>
      <c r="I46" s="17">
        <v>45119</v>
      </c>
      <c r="J46" s="17"/>
      <c r="L46" s="15" t="str">
        <f t="shared" si="11"/>
        <v>_id:45</v>
      </c>
      <c r="M46" s="15" t="str">
        <f t="shared" si="12"/>
        <v>chipNumber:"987654321098765"</v>
      </c>
      <c r="N46" s="15" t="str">
        <f t="shared" si="13"/>
        <v>name:"בלה"</v>
      </c>
      <c r="O46" s="15" t="str">
        <f t="shared" si="14"/>
        <v>gender:"f"</v>
      </c>
      <c r="P46" s="15" t="str">
        <f t="shared" si="15"/>
        <v>breed:["שיצו"]</v>
      </c>
      <c r="Q46" s="15" t="str">
        <f t="shared" si="16"/>
        <v>color:["זהב","בז","חום בהיר"]</v>
      </c>
      <c r="R46" s="15" t="str">
        <f t="shared" si="17"/>
        <v>dateOfBirth:new Date("2018-06-02")</v>
      </c>
      <c r="S46" s="15" t="str">
        <f t="shared" si="18"/>
        <v>size:"קטן"</v>
      </c>
      <c r="T46" s="15" t="str">
        <f t="shared" si="19"/>
        <v>entranceDate:new Date("2023-07-12")</v>
      </c>
      <c r="U46" s="15" t="str">
        <f t="shared" si="10"/>
        <v>Note:""</v>
      </c>
      <c r="V46" s="23" t="str">
        <f t="shared" si="20"/>
        <v>{_id:45,chipNumber:"987654321098765",name:"בלה",gender:"f",breed:["שיצו"],color:["זהב","בז","חום בהיר"],dateOfBirth:new Date("2018-06-02"),size:"קטן",entranceDate:new Date("2023-07-12")}</v>
      </c>
      <c r="W46" s="15"/>
      <c r="X46" s="15"/>
      <c r="Y46" s="15"/>
    </row>
    <row r="47" spans="1:28" ht="90" x14ac:dyDescent="0.25">
      <c r="A47" s="15">
        <v>46</v>
      </c>
      <c r="B47" s="16">
        <v>109876543210987</v>
      </c>
      <c r="C47" t="s">
        <v>107</v>
      </c>
      <c r="D47" t="s">
        <v>37</v>
      </c>
      <c r="E47" t="s">
        <v>133</v>
      </c>
      <c r="F47" t="s">
        <v>188</v>
      </c>
      <c r="G47" s="17">
        <v>44136</v>
      </c>
      <c r="H47" s="20" t="str" cm="1">
        <f t="array" ref="H47">_xlfn.XLOOKUP(ROUND(SUM(COUNTIFS(קטן,SUBSTITUTE(SUBSTITUTE(SUBSTITUTE(_xlfn.TEXTSPLIT(E47,""""),"]",""),",",""),"[",""))+COUNTIFS(קטן_בינוני,SUBSTITUTE(SUBSTITUTE(SUBSTITUTE(_xlfn.TEXTSPLIT(E47,""""),"]",""),",",""),"[",""))*2+COUNTIFS(בינוני,SUBSTITUTE(SUBSTITUTE(SUBSTITUTE(_xlfn.TEXTSPLIT(E47,""""),"]",""),",",""),"[",""))*3+COUNTIFS(בינוני_גדול,SUBSTITUTE(SUBSTITUTE(SUBSTITUTE(_xlfn.TEXTSPLIT(E47,""""),"]",""),",",""),"[",""))*4+COUNTIFS(גדול,SUBSTITUTE(SUBSTITUTE(SUBSTITUTE(_xlfn.TEXTSPLIT(E47,""""),"]",""),",",""),"[",""))*5)/COUNTA(_xlfn.TEXTSPLIT(SUBSTITUTE(SUBSTITUTE(SUBSTITUTE(E47,"""",""),"]",""),"[",""),",")),0),$AD$3:$AH$3,$AD$4:$AH$4)</f>
        <v>בינוני</v>
      </c>
      <c r="I47" s="17">
        <v>45301</v>
      </c>
      <c r="J47" s="17"/>
      <c r="L47" s="15" t="str">
        <f t="shared" si="11"/>
        <v>_id:46</v>
      </c>
      <c r="M47" s="15" t="str">
        <f t="shared" si="12"/>
        <v>chipNumber:"109876543210987"</v>
      </c>
      <c r="N47" s="15" t="str">
        <f t="shared" si="13"/>
        <v>name:"בלו"</v>
      </c>
      <c r="O47" s="15" t="str">
        <f t="shared" si="14"/>
        <v>gender:"m"</v>
      </c>
      <c r="P47" s="15" t="str">
        <f t="shared" si="15"/>
        <v>breed:["בוקסר"]</v>
      </c>
      <c r="Q47" s="15" t="str">
        <f t="shared" si="16"/>
        <v>color:["בז","כתום"]</v>
      </c>
      <c r="R47" s="15" t="str">
        <f t="shared" si="17"/>
        <v>dateOfBirth:new Date("2020-11-01")</v>
      </c>
      <c r="S47" s="15" t="str">
        <f t="shared" si="18"/>
        <v>size:"בינוני"</v>
      </c>
      <c r="T47" s="15" t="str">
        <f t="shared" si="19"/>
        <v>entranceDate:new Date("2024-01-10")</v>
      </c>
      <c r="U47" s="15" t="str">
        <f t="shared" si="10"/>
        <v>Note:""</v>
      </c>
      <c r="V47" s="23" t="str">
        <f t="shared" si="20"/>
        <v>{_id:46,chipNumber:"109876543210987",name:"בלו",gender:"m",breed:["בוקסר"],color:["בז","כתום"],dateOfBirth:new Date("2020-11-01"),size:"בינוני",entranceDate:new Date("2024-01-10")}</v>
      </c>
      <c r="W47" s="15"/>
      <c r="X47" s="15"/>
      <c r="Y47" s="15"/>
    </row>
    <row r="48" spans="1:28" ht="120" x14ac:dyDescent="0.25">
      <c r="A48" s="15">
        <v>47</v>
      </c>
      <c r="B48" s="16">
        <v>543210987654321</v>
      </c>
      <c r="C48" t="s">
        <v>117</v>
      </c>
      <c r="D48" t="s">
        <v>37</v>
      </c>
      <c r="E48" t="s">
        <v>189</v>
      </c>
      <c r="F48" t="s">
        <v>190</v>
      </c>
      <c r="G48" s="17">
        <v>45282</v>
      </c>
      <c r="H48" s="20" t="str" cm="1">
        <f t="array" ref="H48">_xlfn.XLOOKUP(ROUND(SUM(COUNTIFS(קטן,SUBSTITUTE(SUBSTITUTE(SUBSTITUTE(_xlfn.TEXTSPLIT(E48,""""),"]",""),",",""),"[",""))+COUNTIFS(קטן_בינוני,SUBSTITUTE(SUBSTITUTE(SUBSTITUTE(_xlfn.TEXTSPLIT(E48,""""),"]",""),",",""),"[",""))*2+COUNTIFS(בינוני,SUBSTITUTE(SUBSTITUTE(SUBSTITUTE(_xlfn.TEXTSPLIT(E48,""""),"]",""),",",""),"[",""))*3+COUNTIFS(בינוני_גדול,SUBSTITUTE(SUBSTITUTE(SUBSTITUTE(_xlfn.TEXTSPLIT(E48,""""),"]",""),",",""),"[",""))*4+COUNTIFS(גדול,SUBSTITUTE(SUBSTITUTE(SUBSTITUTE(_xlfn.TEXTSPLIT(E48,""""),"]",""),",",""),"[",""))*5)/COUNTA(_xlfn.TEXTSPLIT(SUBSTITUTE(SUBSTITUTE(SUBSTITUTE(E48,"""",""),"]",""),"[",""),",")),0),$AD$3:$AH$3,$AD$4:$AH$4)</f>
        <v>בינוני</v>
      </c>
      <c r="I48" s="17">
        <v>45275</v>
      </c>
      <c r="J48" s="17"/>
      <c r="L48" s="15" t="str">
        <f t="shared" si="11"/>
        <v>_id:47</v>
      </c>
      <c r="M48" s="15" t="str">
        <f t="shared" si="12"/>
        <v>chipNumber:"543210987654321"</v>
      </c>
      <c r="N48" s="15" t="str">
        <f t="shared" si="13"/>
        <v>name:"סאמי"</v>
      </c>
      <c r="O48" s="15" t="str">
        <f t="shared" si="14"/>
        <v>gender:"m"</v>
      </c>
      <c r="P48" s="15" t="str">
        <f t="shared" si="15"/>
        <v>breed:["לברדור","רועה קווקאזי","שיצו"]</v>
      </c>
      <c r="Q48" s="15" t="str">
        <f t="shared" si="16"/>
        <v>color:["חום בהיר"]</v>
      </c>
      <c r="R48" s="15" t="str">
        <f t="shared" si="17"/>
        <v>dateOfBirth:new Date("2023-12-22")</v>
      </c>
      <c r="S48" s="15" t="str">
        <f t="shared" si="18"/>
        <v>size:"בינוני"</v>
      </c>
      <c r="T48" s="15" t="str">
        <f t="shared" si="19"/>
        <v>entranceDate:new Date("2023-12-15")</v>
      </c>
      <c r="U48" s="15" t="str">
        <f t="shared" si="10"/>
        <v>Note:""</v>
      </c>
      <c r="V48" s="23" t="str">
        <f t="shared" si="20"/>
        <v>{_id:47,chipNumber:"543210987654321",name:"סאמי",gender:"m",breed:["לברדור","רועה קווקאזי","שיצו"],color:["חום בהיר"],dateOfBirth:new Date("2023-12-22"),size:"בינוני",entranceDate:new Date("2023-12-15")}</v>
      </c>
      <c r="W48" s="15"/>
      <c r="X48" s="15"/>
      <c r="Y48" s="15"/>
    </row>
    <row r="49" spans="1:25" ht="105" x14ac:dyDescent="0.25">
      <c r="A49" s="15">
        <v>48</v>
      </c>
      <c r="B49" s="16">
        <v>123456789012345</v>
      </c>
      <c r="C49" t="s">
        <v>123</v>
      </c>
      <c r="D49" t="s">
        <v>38</v>
      </c>
      <c r="E49" t="s">
        <v>191</v>
      </c>
      <c r="F49" t="s">
        <v>192</v>
      </c>
      <c r="G49" s="17">
        <v>44004</v>
      </c>
      <c r="H49" s="20" t="str" cm="1">
        <f t="array" ref="H49">_xlfn.XLOOKUP(ROUND(SUM(COUNTIFS(קטן,SUBSTITUTE(SUBSTITUTE(SUBSTITUTE(_xlfn.TEXTSPLIT(E49,""""),"]",""),",",""),"[",""))+COUNTIFS(קטן_בינוני,SUBSTITUTE(SUBSTITUTE(SUBSTITUTE(_xlfn.TEXTSPLIT(E49,""""),"]",""),",",""),"[",""))*2+COUNTIFS(בינוני,SUBSTITUTE(SUBSTITUTE(SUBSTITUTE(_xlfn.TEXTSPLIT(E49,""""),"]",""),",",""),"[",""))*3+COUNTIFS(בינוני_גדול,SUBSTITUTE(SUBSTITUTE(SUBSTITUTE(_xlfn.TEXTSPLIT(E49,""""),"]",""),",",""),"[",""))*4+COUNTIFS(גדול,SUBSTITUTE(SUBSTITUTE(SUBSTITUTE(_xlfn.TEXTSPLIT(E49,""""),"]",""),",",""),"[",""))*5)/COUNTA(_xlfn.TEXTSPLIT(SUBSTITUTE(SUBSTITUTE(SUBSTITUTE(E49,"""",""),"]",""),"[",""),",")),0),$AD$3:$AH$3,$AD$4:$AH$4)</f>
        <v>קטן_בינוני</v>
      </c>
      <c r="I49" s="17">
        <v>45069</v>
      </c>
      <c r="J49" s="17"/>
      <c r="L49" s="15" t="str">
        <f t="shared" si="11"/>
        <v>_id:48</v>
      </c>
      <c r="M49" s="15" t="str">
        <f t="shared" si="12"/>
        <v>chipNumber:"123456789012345"</v>
      </c>
      <c r="N49" s="15" t="str">
        <f t="shared" si="13"/>
        <v>name:"רוזי"</v>
      </c>
      <c r="O49" s="15" t="str">
        <f t="shared" si="14"/>
        <v>gender:"f"</v>
      </c>
      <c r="P49" s="15" t="str">
        <f t="shared" si="15"/>
        <v>breed:["צ'יואהואה","בוקסר"]</v>
      </c>
      <c r="Q49" s="15" t="str">
        <f t="shared" si="16"/>
        <v>color:["שחור","אפור","לבן"]</v>
      </c>
      <c r="R49" s="15" t="str">
        <f t="shared" si="17"/>
        <v>dateOfBirth:new Date("2020-06-22")</v>
      </c>
      <c r="S49" s="15" t="str">
        <f t="shared" si="18"/>
        <v>size:"קטן_בינוני"</v>
      </c>
      <c r="T49" s="15" t="str">
        <f t="shared" si="19"/>
        <v>entranceDate:new Date("2023-05-23")</v>
      </c>
      <c r="U49" s="15" t="str">
        <f t="shared" si="10"/>
        <v>Note:""</v>
      </c>
      <c r="V49" s="23" t="str">
        <f t="shared" si="20"/>
        <v>{_id:48,chipNumber:"123456789012345",name:"רוזי",gender:"f",breed:["צ'יואהואה","בוקסר"],color:["שחור","אפור","לבן"],dateOfBirth:new Date("2020-06-22"),size:"קטן_בינוני",entranceDate:new Date("2023-05-23")}</v>
      </c>
      <c r="W49" s="15"/>
      <c r="X49" s="15"/>
      <c r="Y49" s="15"/>
    </row>
    <row r="50" spans="1:25" ht="120" x14ac:dyDescent="0.25">
      <c r="A50" s="15">
        <v>49</v>
      </c>
      <c r="B50" s="16">
        <v>109876543210987</v>
      </c>
      <c r="C50" t="s">
        <v>148</v>
      </c>
      <c r="D50" t="s">
        <v>37</v>
      </c>
      <c r="E50" t="s">
        <v>193</v>
      </c>
      <c r="F50" t="s">
        <v>194</v>
      </c>
      <c r="G50" s="17">
        <v>44872</v>
      </c>
      <c r="H50" s="20" t="str" cm="1">
        <f t="array" ref="H50">_xlfn.XLOOKUP(ROUND(SUM(COUNTIFS(קטן,SUBSTITUTE(SUBSTITUTE(SUBSTITUTE(_xlfn.TEXTSPLIT(E50,""""),"]",""),",",""),"[",""))+COUNTIFS(קטן_בינוני,SUBSTITUTE(SUBSTITUTE(SUBSTITUTE(_xlfn.TEXTSPLIT(E50,""""),"]",""),",",""),"[",""))*2+COUNTIFS(בינוני,SUBSTITUTE(SUBSTITUTE(SUBSTITUTE(_xlfn.TEXTSPLIT(E50,""""),"]",""),",",""),"[",""))*3+COUNTIFS(בינוני_גדול,SUBSTITUTE(SUBSTITUTE(SUBSTITUTE(_xlfn.TEXTSPLIT(E50,""""),"]",""),",",""),"[",""))*4+COUNTIFS(גדול,SUBSTITUTE(SUBSTITUTE(SUBSTITUTE(_xlfn.TEXTSPLIT(E50,""""),"]",""),",",""),"[",""))*5)/COUNTA(_xlfn.TEXTSPLIT(SUBSTITUTE(SUBSTITUTE(SUBSTITUTE(E50,"""",""),"]",""),"[",""),",")),0),$AD$3:$AH$3,$AD$4:$AH$4)</f>
        <v>בינוני</v>
      </c>
      <c r="I50" s="17">
        <v>45293</v>
      </c>
      <c r="J50" s="17"/>
      <c r="L50" s="15" t="str">
        <f t="shared" si="11"/>
        <v>_id:49</v>
      </c>
      <c r="M50" s="15" t="str">
        <f t="shared" si="12"/>
        <v>chipNumber:"109876543210987"</v>
      </c>
      <c r="N50" s="15" t="str">
        <f t="shared" si="13"/>
        <v>name:"בוסקו"</v>
      </c>
      <c r="O50" s="15" t="str">
        <f t="shared" si="14"/>
        <v>gender:"m"</v>
      </c>
      <c r="P50" s="15" t="str">
        <f t="shared" si="15"/>
        <v>breed:["דוברמן","קוקר ספנייל","רועה בלגי"]</v>
      </c>
      <c r="Q50" s="15" t="str">
        <f t="shared" si="16"/>
        <v>color:["אפור","חום","חום בהיר","בז"]</v>
      </c>
      <c r="R50" s="15" t="str">
        <f t="shared" si="17"/>
        <v>dateOfBirth:new Date("2022-11-07")</v>
      </c>
      <c r="S50" s="15" t="str">
        <f t="shared" si="18"/>
        <v>size:"בינוני"</v>
      </c>
      <c r="T50" s="15" t="str">
        <f t="shared" si="19"/>
        <v>entranceDate:new Date("2024-01-02")</v>
      </c>
      <c r="U50" s="15" t="str">
        <f t="shared" si="10"/>
        <v>Note:""</v>
      </c>
      <c r="V50" s="23" t="str">
        <f t="shared" si="20"/>
        <v>{_id:49,chipNumber:"109876543210987",name:"בוסקו",gender:"m",breed:["דוברמן","קוקר ספנייל","רועה בלגי"],color:["אפור","חום","חום בהיר","בז"],dateOfBirth:new Date("2022-11-07"),size:"בינוני",entranceDate:new Date("2024-01-02")}</v>
      </c>
      <c r="W50" s="15"/>
      <c r="X50" s="15"/>
      <c r="Y50" s="15"/>
    </row>
    <row r="51" spans="1:25" ht="90" x14ac:dyDescent="0.25">
      <c r="A51" s="15">
        <v>50</v>
      </c>
      <c r="B51" s="16">
        <v>432109876543210</v>
      </c>
      <c r="C51" t="s">
        <v>95</v>
      </c>
      <c r="D51" t="s">
        <v>37</v>
      </c>
      <c r="E51" t="s">
        <v>161</v>
      </c>
      <c r="F51" t="s">
        <v>195</v>
      </c>
      <c r="G51" s="17">
        <v>43637</v>
      </c>
      <c r="H51" s="20" t="str" cm="1">
        <f t="array" ref="H51">_xlfn.XLOOKUP(ROUND(SUM(COUNTIFS(קטן,SUBSTITUTE(SUBSTITUTE(SUBSTITUTE(_xlfn.TEXTSPLIT(E51,""""),"]",""),",",""),"[",""))+COUNTIFS(קטן_בינוני,SUBSTITUTE(SUBSTITUTE(SUBSTITUTE(_xlfn.TEXTSPLIT(E51,""""),"]",""),",",""),"[",""))*2+COUNTIFS(בינוני,SUBSTITUTE(SUBSTITUTE(SUBSTITUTE(_xlfn.TEXTSPLIT(E51,""""),"]",""),",",""),"[",""))*3+COUNTIFS(בינוני_גדול,SUBSTITUTE(SUBSTITUTE(SUBSTITUTE(_xlfn.TEXTSPLIT(E51,""""),"]",""),",",""),"[",""))*4+COUNTIFS(גדול,SUBSTITUTE(SUBSTITUTE(SUBSTITUTE(_xlfn.TEXTSPLIT(E51,""""),"]",""),",",""),"[",""))*5)/COUNTA(_xlfn.TEXTSPLIT(SUBSTITUTE(SUBSTITUTE(SUBSTITUTE(E51,"""",""),"]",""),"[",""),",")),0),$AD$3:$AH$3,$AD$4:$AH$4)</f>
        <v>בינוני_גדול</v>
      </c>
      <c r="I51" s="17">
        <v>45197</v>
      </c>
      <c r="J51" s="17"/>
      <c r="L51" s="15" t="str">
        <f t="shared" si="11"/>
        <v>_id:50</v>
      </c>
      <c r="M51" s="15" t="str">
        <f t="shared" si="12"/>
        <v>chipNumber:"432109876543210"</v>
      </c>
      <c r="N51" s="15" t="str">
        <f t="shared" si="13"/>
        <v>name:"דייזי"</v>
      </c>
      <c r="O51" s="15" t="str">
        <f t="shared" si="14"/>
        <v>gender:"m"</v>
      </c>
      <c r="P51" s="15" t="str">
        <f t="shared" si="15"/>
        <v>breed:["לברדור"]</v>
      </c>
      <c r="Q51" s="15" t="str">
        <f t="shared" si="16"/>
        <v>color:["לבן","אפור","זהב"]</v>
      </c>
      <c r="R51" s="15" t="str">
        <f t="shared" si="17"/>
        <v>dateOfBirth:new Date("2019-06-21")</v>
      </c>
      <c r="S51" s="15" t="str">
        <f t="shared" si="18"/>
        <v>size:"בינוני_גדול"</v>
      </c>
      <c r="T51" s="15" t="str">
        <f t="shared" si="19"/>
        <v>entranceDate:new Date("2023-09-28")</v>
      </c>
      <c r="U51" s="15" t="str">
        <f t="shared" si="10"/>
        <v>Note:""</v>
      </c>
      <c r="V51" s="23" t="str">
        <f t="shared" si="20"/>
        <v>{_id:50,chipNumber:"432109876543210",name:"דייזי",gender:"m",breed:["לברדור"],color:["לבן","אפור","זהב"],dateOfBirth:new Date("2019-06-21"),size:"בינוני_גדול",entranceDate:new Date("2023-09-28")}</v>
      </c>
      <c r="W51" s="15"/>
      <c r="X51" s="15"/>
      <c r="Y51" s="15"/>
    </row>
    <row r="52" spans="1:25" ht="105" x14ac:dyDescent="0.25">
      <c r="A52" s="15">
        <v>51</v>
      </c>
      <c r="B52" s="16">
        <v>98765432109876</v>
      </c>
      <c r="C52" t="s">
        <v>59</v>
      </c>
      <c r="D52" t="s">
        <v>37</v>
      </c>
      <c r="E52" t="s">
        <v>196</v>
      </c>
      <c r="F52" t="s">
        <v>197</v>
      </c>
      <c r="G52" s="17">
        <v>45034</v>
      </c>
      <c r="H52" s="20" t="str" cm="1">
        <f t="array" ref="H52">_xlfn.XLOOKUP(ROUND(SUM(COUNTIFS(קטן,SUBSTITUTE(SUBSTITUTE(SUBSTITUTE(_xlfn.TEXTSPLIT(E52,""""),"]",""),",",""),"[",""))+COUNTIFS(קטן_בינוני,SUBSTITUTE(SUBSTITUTE(SUBSTITUTE(_xlfn.TEXTSPLIT(E52,""""),"]",""),",",""),"[",""))*2+COUNTIFS(בינוני,SUBSTITUTE(SUBSTITUTE(SUBSTITUTE(_xlfn.TEXTSPLIT(E52,""""),"]",""),",",""),"[",""))*3+COUNTIFS(בינוני_גדול,SUBSTITUTE(SUBSTITUTE(SUBSTITUTE(_xlfn.TEXTSPLIT(E52,""""),"]",""),",",""),"[",""))*4+COUNTIFS(גדול,SUBSTITUTE(SUBSTITUTE(SUBSTITUTE(_xlfn.TEXTSPLIT(E52,""""),"]",""),",",""),"[",""))*5)/COUNTA(_xlfn.TEXTSPLIT(SUBSTITUTE(SUBSTITUTE(SUBSTITUTE(E52,"""",""),"]",""),"[",""),",")),0),$AD$3:$AH$3,$AD$4:$AH$4)</f>
        <v>בינוני</v>
      </c>
      <c r="I52" s="17">
        <v>45026</v>
      </c>
      <c r="J52" s="17"/>
      <c r="L52" s="15" t="str">
        <f t="shared" si="11"/>
        <v>_id:51</v>
      </c>
      <c r="M52" s="15" t="str">
        <f t="shared" si="12"/>
        <v>chipNumber:"98765432109876"</v>
      </c>
      <c r="N52" s="15" t="str">
        <f t="shared" si="13"/>
        <v>name:"רוסקו"</v>
      </c>
      <c r="O52" s="15" t="str">
        <f t="shared" si="14"/>
        <v>gender:"m"</v>
      </c>
      <c r="P52" s="15" t="str">
        <f t="shared" si="15"/>
        <v>breed:["דוברמן","האסקי סיבירי"]</v>
      </c>
      <c r="Q52" s="15" t="str">
        <f t="shared" si="16"/>
        <v>color:["אדום","זהב","חום"]</v>
      </c>
      <c r="R52" s="15" t="str">
        <f t="shared" si="17"/>
        <v>dateOfBirth:new Date("2023-04-18")</v>
      </c>
      <c r="S52" s="15" t="str">
        <f t="shared" si="18"/>
        <v>size:"בינוני"</v>
      </c>
      <c r="T52" s="15" t="str">
        <f t="shared" si="19"/>
        <v>entranceDate:new Date("2023-04-10")</v>
      </c>
      <c r="U52" s="15" t="str">
        <f t="shared" si="10"/>
        <v>Note:""</v>
      </c>
      <c r="V52" s="23" t="str">
        <f t="shared" si="20"/>
        <v>{_id:51,chipNumber:"98765432109876",name:"רוסקו",gender:"m",breed:["דוברמן","האסקי סיבירי"],color:["אדום","זהב","חום"],dateOfBirth:new Date("2023-04-18"),size:"בינוני",entranceDate:new Date("2023-04-10")}</v>
      </c>
      <c r="W52" s="15"/>
      <c r="X52" s="15"/>
      <c r="Y52" s="15"/>
    </row>
    <row r="53" spans="1:25" ht="105" x14ac:dyDescent="0.25">
      <c r="A53" s="15">
        <v>52</v>
      </c>
      <c r="B53" s="16">
        <v>987654321012345</v>
      </c>
      <c r="C53" t="s">
        <v>39</v>
      </c>
      <c r="D53" t="s">
        <v>37</v>
      </c>
      <c r="E53" t="s">
        <v>198</v>
      </c>
      <c r="F53" t="s">
        <v>50</v>
      </c>
      <c r="G53" s="17">
        <v>43276</v>
      </c>
      <c r="H53" s="20" t="str" cm="1">
        <f t="array" ref="H53">_xlfn.XLOOKUP(ROUND(SUM(COUNTIFS(קטן,SUBSTITUTE(SUBSTITUTE(SUBSTITUTE(_xlfn.TEXTSPLIT(E53,""""),"]",""),",",""),"[",""))+COUNTIFS(קטן_בינוני,SUBSTITUTE(SUBSTITUTE(SUBSTITUTE(_xlfn.TEXTSPLIT(E53,""""),"]",""),",",""),"[",""))*2+COUNTIFS(בינוני,SUBSTITUTE(SUBSTITUTE(SUBSTITUTE(_xlfn.TEXTSPLIT(E53,""""),"]",""),",",""),"[",""))*3+COUNTIFS(בינוני_גדול,SUBSTITUTE(SUBSTITUTE(SUBSTITUTE(_xlfn.TEXTSPLIT(E53,""""),"]",""),",",""),"[",""))*4+COUNTIFS(גדול,SUBSTITUTE(SUBSTITUTE(SUBSTITUTE(_xlfn.TEXTSPLIT(E53,""""),"]",""),",",""),"[",""))*5)/COUNTA(_xlfn.TEXTSPLIT(SUBSTITUTE(SUBSTITUTE(SUBSTITUTE(E53,"""",""),"]",""),"[",""),",")),0),$AD$3:$AH$3,$AD$4:$AH$4)</f>
        <v>בינוני</v>
      </c>
      <c r="I53" s="17">
        <v>45202</v>
      </c>
      <c r="J53" s="17"/>
      <c r="L53" s="15" t="str">
        <f t="shared" si="11"/>
        <v>_id:52</v>
      </c>
      <c r="M53" s="15" t="str">
        <f t="shared" si="12"/>
        <v>chipNumber:"987654321012345"</v>
      </c>
      <c r="N53" s="15" t="str">
        <f t="shared" si="13"/>
        <v>name:"מולי"</v>
      </c>
      <c r="O53" s="15" t="str">
        <f t="shared" si="14"/>
        <v>gender:"m"</v>
      </c>
      <c r="P53" s="15" t="str">
        <f t="shared" si="15"/>
        <v>breed:["לברדור","יורקשייר טרייר"]</v>
      </c>
      <c r="Q53" s="15" t="str">
        <f t="shared" si="16"/>
        <v>color:["כתום"]</v>
      </c>
      <c r="R53" s="15" t="str">
        <f t="shared" si="17"/>
        <v>dateOfBirth:new Date("2018-06-25")</v>
      </c>
      <c r="S53" s="15" t="str">
        <f t="shared" si="18"/>
        <v>size:"בינוני"</v>
      </c>
      <c r="T53" s="15" t="str">
        <f t="shared" si="19"/>
        <v>entranceDate:new Date("2023-10-03")</v>
      </c>
      <c r="U53" s="15" t="str">
        <f t="shared" si="10"/>
        <v>Note:""</v>
      </c>
      <c r="V53" s="23" t="str">
        <f t="shared" si="20"/>
        <v>{_id:52,chipNumber:"987654321012345",name:"מולי",gender:"m",breed:["לברדור","יורקשייר טרייר"],color:["כתום"],dateOfBirth:new Date("2018-06-25"),size:"בינוני",entranceDate:new Date("2023-10-03")}</v>
      </c>
      <c r="W53" s="15"/>
      <c r="X53" s="15"/>
      <c r="Y53" s="15"/>
    </row>
    <row r="54" spans="1:25" ht="120" x14ac:dyDescent="0.25">
      <c r="A54" s="15">
        <v>53</v>
      </c>
      <c r="B54" s="16">
        <v>109876543210987</v>
      </c>
      <c r="C54" t="s">
        <v>95</v>
      </c>
      <c r="D54" t="s">
        <v>37</v>
      </c>
      <c r="E54" t="s">
        <v>199</v>
      </c>
      <c r="F54" t="s">
        <v>200</v>
      </c>
      <c r="G54" s="17">
        <v>44755</v>
      </c>
      <c r="H54" s="20" t="str" cm="1">
        <f t="array" ref="H54">_xlfn.XLOOKUP(ROUND(SUM(COUNTIFS(קטן,SUBSTITUTE(SUBSTITUTE(SUBSTITUTE(_xlfn.TEXTSPLIT(E54,""""),"]",""),",",""),"[",""))+COUNTIFS(קטן_בינוני,SUBSTITUTE(SUBSTITUTE(SUBSTITUTE(_xlfn.TEXTSPLIT(E54,""""),"]",""),",",""),"[",""))*2+COUNTIFS(בינוני,SUBSTITUTE(SUBSTITUTE(SUBSTITUTE(_xlfn.TEXTSPLIT(E54,""""),"]",""),",",""),"[",""))*3+COUNTIFS(בינוני_גדול,SUBSTITUTE(SUBSTITUTE(SUBSTITUTE(_xlfn.TEXTSPLIT(E54,""""),"]",""),",",""),"[",""))*4+COUNTIFS(גדול,SUBSTITUTE(SUBSTITUTE(SUBSTITUTE(_xlfn.TEXTSPLIT(E54,""""),"]",""),",",""),"[",""))*5)/COUNTA(_xlfn.TEXTSPLIT(SUBSTITUTE(SUBSTITUTE(SUBSTITUTE(E54,"""",""),"]",""),"[",""),",")),0),$AD$3:$AH$3,$AD$4:$AH$4)</f>
        <v>קטן_בינוני</v>
      </c>
      <c r="I54" s="17">
        <v>45103</v>
      </c>
      <c r="J54" s="17"/>
      <c r="L54" s="15" t="str">
        <f t="shared" si="11"/>
        <v>_id:53</v>
      </c>
      <c r="M54" s="15" t="str">
        <f t="shared" si="12"/>
        <v>chipNumber:"109876543210987"</v>
      </c>
      <c r="N54" s="15" t="str">
        <f t="shared" si="13"/>
        <v>name:"דייזי"</v>
      </c>
      <c r="O54" s="15" t="str">
        <f t="shared" si="14"/>
        <v>gender:"m"</v>
      </c>
      <c r="P54" s="15" t="str">
        <f t="shared" si="15"/>
        <v>breed:["צ'יואהואה","יורקשייר טרייר","קוקר ספנייל"]</v>
      </c>
      <c r="Q54" s="15" t="str">
        <f t="shared" si="16"/>
        <v>color:["חום בהיר","בז"]</v>
      </c>
      <c r="R54" s="15" t="str">
        <f t="shared" si="17"/>
        <v>dateOfBirth:new Date("2022-07-13")</v>
      </c>
      <c r="S54" s="15" t="str">
        <f t="shared" si="18"/>
        <v>size:"קטן_בינוני"</v>
      </c>
      <c r="T54" s="15" t="str">
        <f t="shared" si="19"/>
        <v>entranceDate:new Date("2023-06-26")</v>
      </c>
      <c r="U54" s="15" t="str">
        <f t="shared" si="10"/>
        <v>Note:""</v>
      </c>
      <c r="V54" s="23" t="str">
        <f t="shared" si="20"/>
        <v>{_id:53,chipNumber:"109876543210987",name:"דייזי",gender:"m",breed:["צ'יואהואה","יורקשייר טרייר","קוקר ספנייל"],color:["חום בהיר","בז"],dateOfBirth:new Date("2022-07-13"),size:"קטן_בינוני",entranceDate:new Date("2023-06-26")}</v>
      </c>
      <c r="W54" s="15"/>
      <c r="X54" s="15"/>
      <c r="Y54" s="15"/>
    </row>
    <row r="55" spans="1:25" ht="120" x14ac:dyDescent="0.25">
      <c r="A55" s="15">
        <v>54</v>
      </c>
      <c r="B55" s="16">
        <v>543210987654321</v>
      </c>
      <c r="C55" t="s">
        <v>122</v>
      </c>
      <c r="D55" t="s">
        <v>37</v>
      </c>
      <c r="E55" t="s">
        <v>201</v>
      </c>
      <c r="F55" t="s">
        <v>190</v>
      </c>
      <c r="G55" s="17">
        <v>44605</v>
      </c>
      <c r="H55" s="20" t="str" cm="1">
        <f t="array" ref="H55">_xlfn.XLOOKUP(ROUND(SUM(COUNTIFS(קטן,SUBSTITUTE(SUBSTITUTE(SUBSTITUTE(_xlfn.TEXTSPLIT(E55,""""),"]",""),",",""),"[",""))+COUNTIFS(קטן_בינוני,SUBSTITUTE(SUBSTITUTE(SUBSTITUTE(_xlfn.TEXTSPLIT(E55,""""),"]",""),",",""),"[",""))*2+COUNTIFS(בינוני,SUBSTITUTE(SUBSTITUTE(SUBSTITUTE(_xlfn.TEXTSPLIT(E55,""""),"]",""),",",""),"[",""))*3+COUNTIFS(בינוני_גדול,SUBSTITUTE(SUBSTITUTE(SUBSTITUTE(_xlfn.TEXTSPLIT(E55,""""),"]",""),",",""),"[",""))*4+COUNTIFS(גדול,SUBSTITUTE(SUBSTITUTE(SUBSTITUTE(_xlfn.TEXTSPLIT(E55,""""),"]",""),",",""),"[",""))*5)/COUNTA(_xlfn.TEXTSPLIT(SUBSTITUTE(SUBSTITUTE(SUBSTITUTE(E55,"""",""),"]",""),"[",""),",")),0),$AD$3:$AH$3,$AD$4:$AH$4)</f>
        <v>בינוני</v>
      </c>
      <c r="I55" s="17">
        <v>45215</v>
      </c>
      <c r="J55" s="17"/>
      <c r="L55" s="15" t="str">
        <f t="shared" si="11"/>
        <v>_id:54</v>
      </c>
      <c r="M55" s="15" t="str">
        <f t="shared" si="12"/>
        <v>chipNumber:"543210987654321"</v>
      </c>
      <c r="N55" s="15" t="str">
        <f t="shared" si="13"/>
        <v>name:"צ'ארלי"</v>
      </c>
      <c r="O55" s="15" t="str">
        <f t="shared" si="14"/>
        <v>gender:"m"</v>
      </c>
      <c r="P55" s="15" t="str">
        <f t="shared" si="15"/>
        <v>breed:["יורקשייר טרייר","בולדוג"]</v>
      </c>
      <c r="Q55" s="15" t="str">
        <f t="shared" si="16"/>
        <v>color:["חום בהיר"]</v>
      </c>
      <c r="R55" s="15" t="str">
        <f t="shared" si="17"/>
        <v>dateOfBirth:new Date("2022-02-13")</v>
      </c>
      <c r="S55" s="15" t="str">
        <f t="shared" si="18"/>
        <v>size:"בינוני"</v>
      </c>
      <c r="T55" s="15" t="str">
        <f t="shared" si="19"/>
        <v>entranceDate:new Date("2023-10-16")</v>
      </c>
      <c r="U55" s="15" t="str">
        <f t="shared" si="10"/>
        <v>Note:""</v>
      </c>
      <c r="V55" s="23" t="str">
        <f t="shared" si="20"/>
        <v>{_id:54,chipNumber:"543210987654321",name:"צ'ארלי",gender:"m",breed:["יורקשייר טרייר","בולדוג"],color:["חום בהיר"],dateOfBirth:new Date("2022-02-13"),size:"בינוני",entranceDate:new Date("2023-10-16")}</v>
      </c>
      <c r="W55" s="15"/>
      <c r="X55" s="15"/>
      <c r="Y55" s="15"/>
    </row>
    <row r="56" spans="1:25" ht="105" x14ac:dyDescent="0.25">
      <c r="A56" s="15">
        <v>55</v>
      </c>
      <c r="B56" s="16">
        <v>123456789012345</v>
      </c>
      <c r="C56" t="s">
        <v>148</v>
      </c>
      <c r="D56" t="s">
        <v>37</v>
      </c>
      <c r="E56" t="s">
        <v>202</v>
      </c>
      <c r="F56" t="s">
        <v>184</v>
      </c>
      <c r="G56" s="17">
        <v>43626</v>
      </c>
      <c r="H56" s="20" t="str" cm="1">
        <f t="array" ref="H56">_xlfn.XLOOKUP(ROUND(SUM(COUNTIFS(קטן,SUBSTITUTE(SUBSTITUTE(SUBSTITUTE(_xlfn.TEXTSPLIT(E56,""""),"]",""),",",""),"[",""))+COUNTIFS(קטן_בינוני,SUBSTITUTE(SUBSTITUTE(SUBSTITUTE(_xlfn.TEXTSPLIT(E56,""""),"]",""),",",""),"[",""))*2+COUNTIFS(בינוני,SUBSTITUTE(SUBSTITUTE(SUBSTITUTE(_xlfn.TEXTSPLIT(E56,""""),"]",""),",",""),"[",""))*3+COUNTIFS(בינוני_גדול,SUBSTITUTE(SUBSTITUTE(SUBSTITUTE(_xlfn.TEXTSPLIT(E56,""""),"]",""),",",""),"[",""))*4+COUNTIFS(גדול,SUBSTITUTE(SUBSTITUTE(SUBSTITUTE(_xlfn.TEXTSPLIT(E56,""""),"]",""),",",""),"[",""))*5)/COUNTA(_xlfn.TEXTSPLIT(SUBSTITUTE(SUBSTITUTE(SUBSTITUTE(E56,"""",""),"]",""),"[",""),",")),0),$AD$3:$AH$3,$AD$4:$AH$4)</f>
        <v>בינוני</v>
      </c>
      <c r="I56" s="17">
        <v>45347</v>
      </c>
      <c r="J56" s="17"/>
      <c r="L56" s="15" t="str">
        <f t="shared" si="11"/>
        <v>_id:55</v>
      </c>
      <c r="M56" s="15" t="str">
        <f t="shared" si="12"/>
        <v>chipNumber:"123456789012345"</v>
      </c>
      <c r="N56" s="15" t="str">
        <f t="shared" si="13"/>
        <v>name:"בוסקו"</v>
      </c>
      <c r="O56" s="15" t="str">
        <f t="shared" si="14"/>
        <v>gender:"m"</v>
      </c>
      <c r="P56" s="15" t="str">
        <f t="shared" si="15"/>
        <v>breed:["פינצ'ר","כנעני"]</v>
      </c>
      <c r="Q56" s="15" t="str">
        <f t="shared" si="16"/>
        <v>color:["אפור","חום בהיר"]</v>
      </c>
      <c r="R56" s="15" t="str">
        <f t="shared" si="17"/>
        <v>dateOfBirth:new Date("2019-06-10")</v>
      </c>
      <c r="S56" s="15" t="str">
        <f t="shared" si="18"/>
        <v>size:"בינוני"</v>
      </c>
      <c r="T56" s="15" t="str">
        <f t="shared" si="19"/>
        <v>entranceDate:new Date("2024-02-25")</v>
      </c>
      <c r="U56" s="15" t="str">
        <f t="shared" si="10"/>
        <v>Note:""</v>
      </c>
      <c r="V56" s="23" t="str">
        <f t="shared" si="20"/>
        <v>{_id:55,chipNumber:"123456789012345",name:"בוסקו",gender:"m",breed:["פינצ'ר","כנעני"],color:["אפור","חום בהיר"],dateOfBirth:new Date("2019-06-10"),size:"בינוני",entranceDate:new Date("2024-02-25")}</v>
      </c>
      <c r="W56" s="15"/>
      <c r="X56" s="15"/>
      <c r="Y56" s="15"/>
    </row>
    <row r="57" spans="1:25" ht="105" x14ac:dyDescent="0.25">
      <c r="A57" s="15">
        <v>56</v>
      </c>
      <c r="B57" s="16">
        <v>109876543210987</v>
      </c>
      <c r="C57" t="s">
        <v>94</v>
      </c>
      <c r="D57" t="s">
        <v>37</v>
      </c>
      <c r="E57" t="s">
        <v>203</v>
      </c>
      <c r="F57" t="s">
        <v>121</v>
      </c>
      <c r="G57" s="17">
        <v>44496</v>
      </c>
      <c r="H57" s="20" t="str" cm="1">
        <f t="array" ref="H57">_xlfn.XLOOKUP(ROUND(SUM(COUNTIFS(קטן,SUBSTITUTE(SUBSTITUTE(SUBSTITUTE(_xlfn.TEXTSPLIT(E57,""""),"]",""),",",""),"[",""))+COUNTIFS(קטן_בינוני,SUBSTITUTE(SUBSTITUTE(SUBSTITUTE(_xlfn.TEXTSPLIT(E57,""""),"]",""),",",""),"[",""))*2+COUNTIFS(בינוני,SUBSTITUTE(SUBSTITUTE(SUBSTITUTE(_xlfn.TEXTSPLIT(E57,""""),"]",""),",",""),"[",""))*3+COUNTIFS(בינוני_גדול,SUBSTITUTE(SUBSTITUTE(SUBSTITUTE(_xlfn.TEXTSPLIT(E57,""""),"]",""),",",""),"[",""))*4+COUNTIFS(גדול,SUBSTITUTE(SUBSTITUTE(SUBSTITUTE(_xlfn.TEXTSPLIT(E57,""""),"]",""),",",""),"[",""))*5)/COUNTA(_xlfn.TEXTSPLIT(SUBSTITUTE(SUBSTITUTE(SUBSTITUTE(E57,"""",""),"]",""),"[",""),",")),0),$AD$3:$AH$3,$AD$4:$AH$4)</f>
        <v>בינוני</v>
      </c>
      <c r="I57" s="17">
        <v>45082</v>
      </c>
      <c r="J57" s="17"/>
      <c r="L57" s="15" t="str">
        <f t="shared" si="11"/>
        <v>_id:56</v>
      </c>
      <c r="M57" s="15" t="str">
        <f t="shared" si="12"/>
        <v>chipNumber:"109876543210987"</v>
      </c>
      <c r="N57" s="15" t="str">
        <f t="shared" si="13"/>
        <v>name:"ברונו"</v>
      </c>
      <c r="O57" s="15" t="str">
        <f t="shared" si="14"/>
        <v>gender:"m"</v>
      </c>
      <c r="P57" s="15" t="str">
        <f t="shared" si="15"/>
        <v>breed:["דוברמן","פודל","רועה בלגי"]</v>
      </c>
      <c r="Q57" s="15" t="str">
        <f t="shared" si="16"/>
        <v>color:["זהב"]</v>
      </c>
      <c r="R57" s="15" t="str">
        <f t="shared" si="17"/>
        <v>dateOfBirth:new Date("2021-10-27")</v>
      </c>
      <c r="S57" s="15" t="str">
        <f t="shared" si="18"/>
        <v>size:"בינוני"</v>
      </c>
      <c r="T57" s="15" t="str">
        <f t="shared" si="19"/>
        <v>entranceDate:new Date("2023-06-05")</v>
      </c>
      <c r="U57" s="15" t="str">
        <f t="shared" si="10"/>
        <v>Note:""</v>
      </c>
      <c r="V57" s="23" t="str">
        <f t="shared" si="20"/>
        <v>{_id:56,chipNumber:"109876543210987",name:"ברונו",gender:"m",breed:["דוברמן","פודל","רועה בלגי"],color:["זהב"],dateOfBirth:new Date("2021-10-27"),size:"בינוני",entranceDate:new Date("2023-06-05")}</v>
      </c>
      <c r="W57" s="15"/>
      <c r="X57" s="15"/>
      <c r="Y57" s="15"/>
    </row>
    <row r="58" spans="1:25" ht="105" x14ac:dyDescent="0.25">
      <c r="A58" s="15">
        <v>57</v>
      </c>
      <c r="B58" s="16">
        <v>98765432109876</v>
      </c>
      <c r="C58" t="s">
        <v>59</v>
      </c>
      <c r="D58" t="s">
        <v>37</v>
      </c>
      <c r="E58" t="s">
        <v>204</v>
      </c>
      <c r="F58" t="s">
        <v>166</v>
      </c>
      <c r="G58" s="17">
        <v>43978</v>
      </c>
      <c r="H58" s="20" t="str" cm="1">
        <f t="array" ref="H58">_xlfn.XLOOKUP(ROUND(SUM(COUNTIFS(קטן,SUBSTITUTE(SUBSTITUTE(SUBSTITUTE(_xlfn.TEXTSPLIT(E58,""""),"]",""),",",""),"[",""))+COUNTIFS(קטן_בינוני,SUBSTITUTE(SUBSTITUTE(SUBSTITUTE(_xlfn.TEXTSPLIT(E58,""""),"]",""),",",""),"[",""))*2+COUNTIFS(בינוני,SUBSTITUTE(SUBSTITUTE(SUBSTITUTE(_xlfn.TEXTSPLIT(E58,""""),"]",""),",",""),"[",""))*3+COUNTIFS(בינוני_גדול,SUBSTITUTE(SUBSTITUTE(SUBSTITUTE(_xlfn.TEXTSPLIT(E58,""""),"]",""),",",""),"[",""))*4+COUNTIFS(גדול,SUBSTITUTE(SUBSTITUTE(SUBSTITUTE(_xlfn.TEXTSPLIT(E58,""""),"]",""),",",""),"[",""))*5)/COUNTA(_xlfn.TEXTSPLIT(SUBSTITUTE(SUBSTITUTE(SUBSTITUTE(E58,"""",""),"]",""),"[",""),",")),0),$AD$3:$AH$3,$AD$4:$AH$4)</f>
        <v>בינוני_גדול</v>
      </c>
      <c r="I58" s="17">
        <v>45278</v>
      </c>
      <c r="J58" s="17"/>
      <c r="L58" s="15" t="str">
        <f t="shared" si="11"/>
        <v>_id:57</v>
      </c>
      <c r="M58" s="15" t="str">
        <f t="shared" si="12"/>
        <v>chipNumber:"98765432109876"</v>
      </c>
      <c r="N58" s="15" t="str">
        <f t="shared" si="13"/>
        <v>name:"רוסקו"</v>
      </c>
      <c r="O58" s="15" t="str">
        <f t="shared" si="14"/>
        <v>gender:"m"</v>
      </c>
      <c r="P58" s="15" t="str">
        <f t="shared" si="15"/>
        <v>breed:["כנעני","רועה גרמני","רועה בלגי"]</v>
      </c>
      <c r="Q58" s="15" t="str">
        <f t="shared" si="16"/>
        <v>color:["חום","אפור"]</v>
      </c>
      <c r="R58" s="15" t="str">
        <f t="shared" si="17"/>
        <v>dateOfBirth:new Date("2020-05-27")</v>
      </c>
      <c r="S58" s="15" t="str">
        <f t="shared" si="18"/>
        <v>size:"בינוני_גדול"</v>
      </c>
      <c r="T58" s="15" t="str">
        <f t="shared" si="19"/>
        <v>entranceDate:new Date("2023-12-18")</v>
      </c>
      <c r="U58" s="15" t="str">
        <f t="shared" si="10"/>
        <v>Note:""</v>
      </c>
      <c r="V58" s="23" t="str">
        <f t="shared" si="20"/>
        <v>{_id:57,chipNumber:"98765432109876",name:"רוסקו",gender:"m",breed:["כנעני","רועה גרמני","רועה בלגי"],color:["חום","אפור"],dateOfBirth:new Date("2020-05-27"),size:"בינוני_גדול",entranceDate:new Date("2023-12-18")}</v>
      </c>
      <c r="W58" s="15"/>
      <c r="X58" s="15"/>
      <c r="Y58" s="15"/>
    </row>
    <row r="59" spans="1:25" ht="90" x14ac:dyDescent="0.25">
      <c r="A59" s="15">
        <v>58</v>
      </c>
      <c r="B59" s="16">
        <v>432109876543210</v>
      </c>
      <c r="C59" t="s">
        <v>52</v>
      </c>
      <c r="D59" t="s">
        <v>38</v>
      </c>
      <c r="E59" t="s">
        <v>133</v>
      </c>
      <c r="F59" t="s">
        <v>205</v>
      </c>
      <c r="G59" s="17">
        <v>43544</v>
      </c>
      <c r="H59" s="20" t="str" cm="1">
        <f t="array" ref="H59">_xlfn.XLOOKUP(ROUND(SUM(COUNTIFS(קטן,SUBSTITUTE(SUBSTITUTE(SUBSTITUTE(_xlfn.TEXTSPLIT(E59,""""),"]",""),",",""),"[",""))+COUNTIFS(קטן_בינוני,SUBSTITUTE(SUBSTITUTE(SUBSTITUTE(_xlfn.TEXTSPLIT(E59,""""),"]",""),",",""),"[",""))*2+COUNTIFS(בינוני,SUBSTITUTE(SUBSTITUTE(SUBSTITUTE(_xlfn.TEXTSPLIT(E59,""""),"]",""),",",""),"[",""))*3+COUNTIFS(בינוני_גדול,SUBSTITUTE(SUBSTITUTE(SUBSTITUTE(_xlfn.TEXTSPLIT(E59,""""),"]",""),",",""),"[",""))*4+COUNTIFS(גדול,SUBSTITUTE(SUBSTITUTE(SUBSTITUTE(_xlfn.TEXTSPLIT(E59,""""),"]",""),",",""),"[",""))*5)/COUNTA(_xlfn.TEXTSPLIT(SUBSTITUTE(SUBSTITUTE(SUBSTITUTE(E59,"""",""),"]",""),"[",""),",")),0),$AD$3:$AH$3,$AD$4:$AH$4)</f>
        <v>בינוני</v>
      </c>
      <c r="I59" s="17">
        <v>45186</v>
      </c>
      <c r="J59" s="17"/>
      <c r="L59" s="15" t="str">
        <f t="shared" si="11"/>
        <v>_id:58</v>
      </c>
      <c r="M59" s="15" t="str">
        <f t="shared" si="12"/>
        <v>chipNumber:"432109876543210"</v>
      </c>
      <c r="N59" s="15" t="str">
        <f t="shared" si="13"/>
        <v>name:"לונה"</v>
      </c>
      <c r="O59" s="15" t="str">
        <f t="shared" si="14"/>
        <v>gender:"f"</v>
      </c>
      <c r="P59" s="15" t="str">
        <f t="shared" si="15"/>
        <v>breed:["בוקסר"]</v>
      </c>
      <c r="Q59" s="15" t="str">
        <f t="shared" si="16"/>
        <v>color:["כתום","זהב","חום"]</v>
      </c>
      <c r="R59" s="15" t="str">
        <f t="shared" si="17"/>
        <v>dateOfBirth:new Date("2019-03-20")</v>
      </c>
      <c r="S59" s="15" t="str">
        <f t="shared" si="18"/>
        <v>size:"בינוני"</v>
      </c>
      <c r="T59" s="15" t="str">
        <f t="shared" si="19"/>
        <v>entranceDate:new Date("2023-09-17")</v>
      </c>
      <c r="U59" s="15" t="str">
        <f t="shared" si="10"/>
        <v>Note:""</v>
      </c>
      <c r="V59" s="23" t="str">
        <f t="shared" si="20"/>
        <v>{_id:58,chipNumber:"432109876543210",name:"לונה",gender:"f",breed:["בוקסר"],color:["כתום","זהב","חום"],dateOfBirth:new Date("2019-03-20"),size:"בינוני",entranceDate:new Date("2023-09-17")}</v>
      </c>
      <c r="W59" s="15"/>
      <c r="X59" s="15"/>
      <c r="Y59" s="15"/>
    </row>
    <row r="60" spans="1:25" ht="105" x14ac:dyDescent="0.25">
      <c r="A60" s="15">
        <v>59</v>
      </c>
      <c r="B60" s="16">
        <v>543210987654321</v>
      </c>
      <c r="C60" t="s">
        <v>59</v>
      </c>
      <c r="D60" t="s">
        <v>37</v>
      </c>
      <c r="E60" t="s">
        <v>206</v>
      </c>
      <c r="F60" t="s">
        <v>154</v>
      </c>
      <c r="G60" s="17">
        <v>43167</v>
      </c>
      <c r="H60" s="20" t="str" cm="1">
        <f t="array" ref="H60">_xlfn.XLOOKUP(ROUND(SUM(COUNTIFS(קטן,SUBSTITUTE(SUBSTITUTE(SUBSTITUTE(_xlfn.TEXTSPLIT(E60,""""),"]",""),",",""),"[",""))+COUNTIFS(קטן_בינוני,SUBSTITUTE(SUBSTITUTE(SUBSTITUTE(_xlfn.TEXTSPLIT(E60,""""),"]",""),",",""),"[",""))*2+COUNTIFS(בינוני,SUBSTITUTE(SUBSTITUTE(SUBSTITUTE(_xlfn.TEXTSPLIT(E60,""""),"]",""),",",""),"[",""))*3+COUNTIFS(בינוני_גדול,SUBSTITUTE(SUBSTITUTE(SUBSTITUTE(_xlfn.TEXTSPLIT(E60,""""),"]",""),",",""),"[",""))*4+COUNTIFS(גדול,SUBSTITUTE(SUBSTITUTE(SUBSTITUTE(_xlfn.TEXTSPLIT(E60,""""),"]",""),",",""),"[",""))*5)/COUNTA(_xlfn.TEXTSPLIT(SUBSTITUTE(SUBSTITUTE(SUBSTITUTE(E60,"""",""),"]",""),"[",""),",")),0),$AD$3:$AH$3,$AD$4:$AH$4)</f>
        <v>בינוני</v>
      </c>
      <c r="I60" s="17">
        <v>45063</v>
      </c>
      <c r="J60" s="17"/>
      <c r="L60" s="15" t="str">
        <f t="shared" si="11"/>
        <v>_id:59</v>
      </c>
      <c r="M60" s="15" t="str">
        <f t="shared" si="12"/>
        <v>chipNumber:"543210987654321"</v>
      </c>
      <c r="N60" s="15" t="str">
        <f t="shared" si="13"/>
        <v>name:"רוסקו"</v>
      </c>
      <c r="O60" s="15" t="str">
        <f t="shared" si="14"/>
        <v>gender:"m"</v>
      </c>
      <c r="P60" s="15" t="str">
        <f t="shared" si="15"/>
        <v>breed:["שיצו","בולדוג","בוקסר"]</v>
      </c>
      <c r="Q60" s="15" t="str">
        <f t="shared" si="16"/>
        <v>color:["כתום","שחור"]</v>
      </c>
      <c r="R60" s="15" t="str">
        <f t="shared" si="17"/>
        <v>dateOfBirth:new Date("2018-03-08")</v>
      </c>
      <c r="S60" s="15" t="str">
        <f t="shared" si="18"/>
        <v>size:"בינוני"</v>
      </c>
      <c r="T60" s="15" t="str">
        <f t="shared" si="19"/>
        <v>entranceDate:new Date("2023-05-17")</v>
      </c>
      <c r="U60" s="15" t="str">
        <f t="shared" si="10"/>
        <v>Note:""</v>
      </c>
      <c r="V60" s="23" t="str">
        <f t="shared" si="20"/>
        <v>{_id:59,chipNumber:"543210987654321",name:"רוסקו",gender:"m",breed:["שיצו","בולדוג","בוקסר"],color:["כתום","שחור"],dateOfBirth:new Date("2018-03-08"),size:"בינוני",entranceDate:new Date("2023-05-17")}</v>
      </c>
      <c r="W60" s="15"/>
      <c r="X60" s="15"/>
      <c r="Y60" s="15"/>
    </row>
    <row r="61" spans="1:25" ht="105" x14ac:dyDescent="0.25">
      <c r="A61" s="15">
        <v>60</v>
      </c>
      <c r="B61" s="16">
        <v>123456789012345</v>
      </c>
      <c r="C61" t="s">
        <v>124</v>
      </c>
      <c r="D61" t="s">
        <v>37</v>
      </c>
      <c r="E61" t="s">
        <v>164</v>
      </c>
      <c r="F61" t="s">
        <v>207</v>
      </c>
      <c r="G61" s="17">
        <v>44676</v>
      </c>
      <c r="H61" s="20" t="str" cm="1">
        <f t="array" ref="H61">_xlfn.XLOOKUP(ROUND(SUM(COUNTIFS(קטן,SUBSTITUTE(SUBSTITUTE(SUBSTITUTE(_xlfn.TEXTSPLIT(E61,""""),"]",""),",",""),"[",""))+COUNTIFS(קטן_בינוני,SUBSTITUTE(SUBSTITUTE(SUBSTITUTE(_xlfn.TEXTSPLIT(E61,""""),"]",""),",",""),"[",""))*2+COUNTIFS(בינוני,SUBSTITUTE(SUBSTITUTE(SUBSTITUTE(_xlfn.TEXTSPLIT(E61,""""),"]",""),",",""),"[",""))*3+COUNTIFS(בינוני_גדול,SUBSTITUTE(SUBSTITUTE(SUBSTITUTE(_xlfn.TEXTSPLIT(E61,""""),"]",""),",",""),"[",""))*4+COUNTIFS(גדול,SUBSTITUTE(SUBSTITUTE(SUBSTITUTE(_xlfn.TEXTSPLIT(E61,""""),"]",""),",",""),"[",""))*5)/COUNTA(_xlfn.TEXTSPLIT(SUBSTITUTE(SUBSTITUTE(SUBSTITUTE(E61,"""",""),"]",""),"[",""),",")),0),$AD$3:$AH$3,$AD$4:$AH$4)</f>
        <v>גדול</v>
      </c>
      <c r="I61" s="17">
        <v>45233</v>
      </c>
      <c r="J61" s="17"/>
      <c r="L61" s="15" t="str">
        <f t="shared" si="11"/>
        <v>_id:60</v>
      </c>
      <c r="M61" s="15" t="str">
        <f t="shared" si="12"/>
        <v>chipNumber:"123456789012345"</v>
      </c>
      <c r="N61" s="15" t="str">
        <f t="shared" si="13"/>
        <v>name:"בובי"</v>
      </c>
      <c r="O61" s="15" t="str">
        <f t="shared" si="14"/>
        <v>gender:"m"</v>
      </c>
      <c r="P61" s="15" t="str">
        <f t="shared" si="15"/>
        <v>breed:["רועה גרמני"]</v>
      </c>
      <c r="Q61" s="15" t="str">
        <f t="shared" si="16"/>
        <v>color:["בז","לבן","חום בהיר","שחור"]</v>
      </c>
      <c r="R61" s="15" t="str">
        <f t="shared" si="17"/>
        <v>dateOfBirth:new Date("2022-04-25")</v>
      </c>
      <c r="S61" s="15" t="str">
        <f t="shared" si="18"/>
        <v>size:"גדול"</v>
      </c>
      <c r="T61" s="15" t="str">
        <f t="shared" si="19"/>
        <v>entranceDate:new Date("2023-11-03")</v>
      </c>
      <c r="U61" s="15" t="str">
        <f t="shared" si="10"/>
        <v>Note:""</v>
      </c>
      <c r="V61" s="23" t="str">
        <f t="shared" si="20"/>
        <v>{_id:60,chipNumber:"123456789012345",name:"בובי",gender:"m",breed:["רועה גרמני"],color:["בז","לבן","חום בהיר","שחור"],dateOfBirth:new Date("2022-04-25"),size:"גדול",entranceDate:new Date("2023-11-03")}</v>
      </c>
      <c r="W61" s="15"/>
      <c r="X61" s="15"/>
      <c r="Y61" s="15"/>
    </row>
  </sheetData>
  <pageMargins left="0.7" right="0.7" top="0.75" bottom="0.75" header="0.3" footer="0.3"/>
  <ignoredErrors>
    <ignoredError sqref="S2"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E2CE-D64D-4C51-AA8B-8C6DDFD15E9C}">
  <dimension ref="A1:M16"/>
  <sheetViews>
    <sheetView tabSelected="1" topLeftCell="B5" workbookViewId="0">
      <selection activeCell="J16" sqref="J16"/>
    </sheetView>
  </sheetViews>
  <sheetFormatPr defaultRowHeight="15" x14ac:dyDescent="0.25"/>
  <cols>
    <col min="1" max="1" width="4.28515625" bestFit="1" customWidth="1"/>
    <col min="2" max="2" width="127.28515625" customWidth="1"/>
    <col min="3" max="3" width="5.28515625" bestFit="1" customWidth="1"/>
    <col min="4" max="4" width="2.7109375" bestFit="1" customWidth="1"/>
    <col min="5" max="5" width="29.42578125" bestFit="1" customWidth="1"/>
    <col min="6" max="6" width="30.7109375" bestFit="1" customWidth="1"/>
    <col min="7" max="7" width="11.7109375" bestFit="1" customWidth="1"/>
    <col min="8" max="8" width="15.28515625" customWidth="1"/>
    <col min="9" max="9" width="11.7109375" bestFit="1" customWidth="1"/>
    <col min="10" max="10" width="124.42578125" bestFit="1" customWidth="1"/>
  </cols>
  <sheetData>
    <row r="1" spans="1:13" x14ac:dyDescent="0.25">
      <c r="A1" s="15">
        <v>1</v>
      </c>
      <c r="B1" s="16">
        <v>987654321012345</v>
      </c>
      <c r="C1" t="s">
        <v>39</v>
      </c>
      <c r="D1" t="s">
        <v>37</v>
      </c>
      <c r="E1" t="s">
        <v>40</v>
      </c>
      <c r="F1" t="s">
        <v>41</v>
      </c>
      <c r="G1" s="17">
        <v>43379</v>
      </c>
      <c r="H1" s="20" t="s">
        <v>55</v>
      </c>
      <c r="I1" s="17">
        <v>45019</v>
      </c>
      <c r="J1" t="s">
        <v>633</v>
      </c>
      <c r="K1" t="s">
        <v>643</v>
      </c>
      <c r="M1" t="str">
        <f>_xlfn.TEXTJOIN(",",,K1:K10)</f>
        <v>{_id:1,chipNumber:"987654321012345",name:"מולי",gender:"m",breed:["בולדוג צרפתי"],color:["אפור","שחור"],dateOfBirth:new Date("2018-10-06"),size:"קטן_בינוני",entranceDate:new Date("2023-04-03")},{_id:2,chipNumber:"123456789012345",name:"לוקי",gender:"m",breed:["כנעני","לברדור","דוברמן"],color:["כתום","אפור","חום","לבן"],dateOfBirth:new Date("2018-03-29"),size:"בינוני_גדול",entranceDate:new Date("2023-08-23")},{_id:3,chipNumber:"543210987012345",name:"צ'לסי",gender:"f",breed:["בולדוג צרפתי","כנעני"],color:["כתום"],dateOfBirth:new Date("2018-09-12"),size:"בינוני",entranceDate:new Date("2023-03-05")},{_id:4,chipNumber:"123098765432109",name:"רוסקו",gender:"m",breed:["בולדוג","צ'יואהואה"],color:["זהב","לבן","חום בהיר"],dateOfBirth:new Date("2021-04-11"),size:"בינוני",entranceDate:new Date("2023-04-29")},{_id:5,chipNumber:"987012345678901",name:"רוקו",gender:"m",breed:["כנעני","רועה גרמני"],color:["לבן","חום בהיר"],dateOfBirth:new Date("2021-04-21"),size:"גדול",entranceDate:new Date("2024-01-20")},{_id:6,chipNumber:"109876543210987",name:"לונה",gender:"f",breed:["קוקר ספנייל","בוקסר"],color:["זהב","לבן"],dateOfBirth:new Date("2019-10-11"),size:"בינוני",entranceDate:new Date("2023-11-21")},{_id:7,chipNumber:"321098765432109",name:"לוקי",gender:"m",breed:["פינצ'ר","בולדוג","יורקשייר טרייר"],color:["חום בהיר","חום","אפור","כתום"],dateOfBirth:new Date("2020-04-27"),size:"קטן_בינוני",entranceDate:new Date("2023-12-03")},{_id:8,chipNumber:"543210123456789",name:"רוקו",gender:"m",breed:["כנעני"],color:["אפור","כתום","חום"],dateOfBirth:new Date("2018-09-07"),size:"בינוני_גדול",entranceDate:new Date("2023-07-06")},{_id:9,chipNumber:"678901234567890",name:"לוקי",gender:"m",breed:["קוקר ספנייל","דוברמן","שיצו"],color:["אפור","חום","לבן"],dateOfBirth:new Date("2019-10-09"),size:"קטן_בינוני",entranceDate:new Date("2023-05-29")},{_id:10,chipNumber:"987654321098765",name:"רוקו",gender:"m",breed:["לברדור","רוטווילר","רועה בלגי"],color:["שחור","אפור","חום בהיר","כתום"],dateOfBirth:new Date("2022-05-11"),size:"בינוני_גדול",entranceDate:new Date("2023-07-30")}</v>
      </c>
    </row>
    <row r="2" spans="1:13" x14ac:dyDescent="0.25">
      <c r="A2" s="15">
        <v>2</v>
      </c>
      <c r="B2" s="16">
        <v>123456789012345</v>
      </c>
      <c r="C2" t="s">
        <v>42</v>
      </c>
      <c r="D2" t="s">
        <v>37</v>
      </c>
      <c r="E2" t="s">
        <v>43</v>
      </c>
      <c r="F2" t="s">
        <v>44</v>
      </c>
      <c r="G2" s="17">
        <v>43188</v>
      </c>
      <c r="H2" s="20" t="s">
        <v>57</v>
      </c>
      <c r="I2" s="17">
        <v>45161</v>
      </c>
      <c r="J2" t="s">
        <v>634</v>
      </c>
      <c r="K2" t="s">
        <v>644</v>
      </c>
    </row>
    <row r="3" spans="1:13" x14ac:dyDescent="0.25">
      <c r="A3" s="15">
        <v>3</v>
      </c>
      <c r="B3" s="16">
        <v>543210987012345</v>
      </c>
      <c r="C3" t="s">
        <v>48</v>
      </c>
      <c r="D3" t="s">
        <v>38</v>
      </c>
      <c r="E3" t="s">
        <v>49</v>
      </c>
      <c r="F3" t="s">
        <v>50</v>
      </c>
      <c r="G3" s="17">
        <v>43355</v>
      </c>
      <c r="H3" s="20" t="s">
        <v>56</v>
      </c>
      <c r="I3" s="17">
        <v>44990</v>
      </c>
      <c r="J3" t="s">
        <v>635</v>
      </c>
      <c r="K3" t="s">
        <v>645</v>
      </c>
    </row>
    <row r="4" spans="1:13" x14ac:dyDescent="0.25">
      <c r="A4" s="15">
        <v>4</v>
      </c>
      <c r="B4" s="16">
        <v>123098765432109</v>
      </c>
      <c r="C4" t="s">
        <v>59</v>
      </c>
      <c r="D4" t="s">
        <v>37</v>
      </c>
      <c r="E4" t="s">
        <v>60</v>
      </c>
      <c r="F4" t="s">
        <v>61</v>
      </c>
      <c r="G4" s="17">
        <v>44297</v>
      </c>
      <c r="H4" s="20" t="s">
        <v>56</v>
      </c>
      <c r="I4" s="17">
        <v>45045</v>
      </c>
      <c r="J4" t="s">
        <v>636</v>
      </c>
      <c r="K4" t="s">
        <v>646</v>
      </c>
    </row>
    <row r="5" spans="1:13" x14ac:dyDescent="0.25">
      <c r="A5" s="15">
        <v>5</v>
      </c>
      <c r="B5" s="16">
        <v>987012345678901</v>
      </c>
      <c r="C5" t="s">
        <v>71</v>
      </c>
      <c r="D5" t="s">
        <v>37</v>
      </c>
      <c r="E5" t="s">
        <v>72</v>
      </c>
      <c r="F5" t="s">
        <v>73</v>
      </c>
      <c r="G5" s="17">
        <v>44307</v>
      </c>
      <c r="H5" s="20" t="s">
        <v>58</v>
      </c>
      <c r="I5" s="17">
        <v>45311</v>
      </c>
      <c r="J5" t="s">
        <v>637</v>
      </c>
      <c r="K5" t="s">
        <v>647</v>
      </c>
    </row>
    <row r="6" spans="1:13" x14ac:dyDescent="0.25">
      <c r="A6" s="15">
        <v>6</v>
      </c>
      <c r="B6" s="16">
        <v>109876543210987</v>
      </c>
      <c r="C6" t="s">
        <v>52</v>
      </c>
      <c r="D6" t="s">
        <v>38</v>
      </c>
      <c r="E6" t="s">
        <v>82</v>
      </c>
      <c r="F6" t="s">
        <v>83</v>
      </c>
      <c r="G6" s="17">
        <v>43749</v>
      </c>
      <c r="H6" s="20" t="s">
        <v>56</v>
      </c>
      <c r="I6" s="17">
        <v>45251</v>
      </c>
      <c r="J6" t="s">
        <v>638</v>
      </c>
      <c r="K6" t="s">
        <v>648</v>
      </c>
    </row>
    <row r="7" spans="1:13" x14ac:dyDescent="0.25">
      <c r="A7" s="15">
        <v>7</v>
      </c>
      <c r="B7" s="16">
        <v>321098765432109</v>
      </c>
      <c r="C7" t="s">
        <v>42</v>
      </c>
      <c r="D7" t="s">
        <v>37</v>
      </c>
      <c r="E7" t="s">
        <v>92</v>
      </c>
      <c r="F7" t="s">
        <v>93</v>
      </c>
      <c r="G7" s="17">
        <v>43948</v>
      </c>
      <c r="H7" s="20" t="s">
        <v>55</v>
      </c>
      <c r="I7" s="17">
        <v>45263</v>
      </c>
      <c r="J7" t="s">
        <v>639</v>
      </c>
      <c r="K7" t="s">
        <v>649</v>
      </c>
    </row>
    <row r="8" spans="1:13" x14ac:dyDescent="0.25">
      <c r="A8" s="15">
        <v>8</v>
      </c>
      <c r="B8" s="16">
        <v>543210123456789</v>
      </c>
      <c r="C8" t="s">
        <v>71</v>
      </c>
      <c r="D8" t="s">
        <v>37</v>
      </c>
      <c r="E8" t="s">
        <v>100</v>
      </c>
      <c r="F8" t="s">
        <v>101</v>
      </c>
      <c r="G8" s="17">
        <v>43350</v>
      </c>
      <c r="H8" s="20" t="s">
        <v>57</v>
      </c>
      <c r="I8" s="17">
        <v>45113</v>
      </c>
      <c r="J8" t="s">
        <v>640</v>
      </c>
      <c r="K8" t="s">
        <v>650</v>
      </c>
    </row>
    <row r="9" spans="1:13" x14ac:dyDescent="0.25">
      <c r="A9" s="15">
        <v>9</v>
      </c>
      <c r="B9" s="16">
        <v>678901234567890</v>
      </c>
      <c r="C9" t="s">
        <v>42</v>
      </c>
      <c r="D9" t="s">
        <v>37</v>
      </c>
      <c r="E9" t="s">
        <v>105</v>
      </c>
      <c r="F9" t="s">
        <v>106</v>
      </c>
      <c r="G9" s="17">
        <v>43747</v>
      </c>
      <c r="H9" s="20" t="s">
        <v>55</v>
      </c>
      <c r="I9" s="17">
        <v>45075</v>
      </c>
      <c r="J9" t="s">
        <v>641</v>
      </c>
      <c r="K9" t="s">
        <v>651</v>
      </c>
    </row>
    <row r="10" spans="1:13" x14ac:dyDescent="0.25">
      <c r="A10" s="15">
        <v>10</v>
      </c>
      <c r="B10" s="16">
        <v>987654321098765</v>
      </c>
      <c r="C10" t="s">
        <v>71</v>
      </c>
      <c r="D10" t="s">
        <v>37</v>
      </c>
      <c r="E10" t="s">
        <v>110</v>
      </c>
      <c r="F10" t="s">
        <v>111</v>
      </c>
      <c r="G10" s="17">
        <v>44692</v>
      </c>
      <c r="H10" s="20" t="s">
        <v>57</v>
      </c>
      <c r="I10" s="17">
        <v>45137</v>
      </c>
      <c r="J10" t="s">
        <v>642</v>
      </c>
      <c r="K10" t="s">
        <v>652</v>
      </c>
    </row>
    <row r="13" spans="1:13" x14ac:dyDescent="0.25">
      <c r="B13" t="s">
        <v>653</v>
      </c>
    </row>
    <row r="16" spans="1:13" ht="60" x14ac:dyDescent="0.25">
      <c r="B16" s="20" t="s">
        <v>654</v>
      </c>
      <c r="J16" t="str">
        <f>_xlfn.TEXTJOIN(CHAR(10)&amp;CHAR(10),,B16,M1,B13)</f>
        <v>אתה מקבל עכשיו רשימת כלבים המיועדים לאימוץ. לאחר מכן תקבל פסקה על מאמץ שמעוניין בכלב. 
תפקידך לקבל מידע מספק מהמאמץ על ידי שאילת שאלות נוספות. במידע ויש לך מספיק מידע בכדי לעמוד את אחוזי ההתאמה תציע למאמץ את הכלבים הכי מתאימים עבורו מתוך הרשימה עם אחוז ההתאמה ששיערת.
{_id:1,chipNumber:"987654321012345",name:"מולי",gender:"m",breed:["בולדוג צרפתי"],color:["אפור","שחור"],dateOfBirth:new Date("2018-10-06"),size:"קטן_בינוני",entranceDate:new Date("2023-04-03")},{_id:2,chipNumber:"123456789012345",name:"לוקי",gender:"m",breed:["כנעני","לברדור","דוברמן"],color:["כתום","אפור","חום","לבן"],dateOfBirth:new Date("2018-03-29"),size:"בינוני_גדול",entranceDate:new Date("2023-08-23")},{_id:3,chipNumber:"543210987012345",name:"צ'לסי",gender:"f",breed:["בולדוג צרפתי","כנעני"],color:["כתום"],dateOfBirth:new Date("2018-09-12"),size:"בינוני",entranceDate:new Date("2023-03-05")},{_id:4,chipNumber:"123098765432109",name:"רוסקו",gender:"m",breed:["בולדוג","צ'יואהואה"],color:["זהב","לבן","חום בהיר"],dateOfBirth:new Date("2021-04-11"),size:"בינוני",entranceDate:new Date("2023-04-29")},{_id:5,chipNumber:"987012345678901",name:"רוקו",gender:"m",breed:["כנעני","רועה גרמני"],color:["לבן","חום בהיר"],dateOfBirth:new Date("2021-04-21"),size:"גדול",entranceDate:new Date("2024-01-20")},{_id:6,chipNumber:"109876543210987",name:"לונה",gender:"f",breed:["קוקר ספנייל","בוקסר"],color:["זהב","לבן"],dateOfBirth:new Date("2019-10-11"),size:"בינוני",entranceDate:new Date("2023-11-21")},{_id:7,chipNumber:"321098765432109",name:"לוקי",gender:"m",breed:["פינצ'ר","בולדוג","יורקשייר טרייר"],color:["חום בהיר","חום","אפור","כתום"],dateOfBirth:new Date("2020-04-27"),size:"קטן_בינוני",entranceDate:new Date("2023-12-03")},{_id:8,chipNumber:"543210123456789",name:"רוקו",gender:"m",breed:["כנעני"],color:["אפור","כתום","חום"],dateOfBirth:new Date("2018-09-07"),size:"בינוני_גדול",entranceDate:new Date("2023-07-06")},{_id:9,chipNumber:"678901234567890",name:"לוקי",gender:"m",breed:["קוקר ספנייל","דוברמן","שיצו"],color:["אפור","חום","לבן"],dateOfBirth:new Date("2019-10-09"),size:"קטן_בינוני",entranceDate:new Date("2023-05-29")},{_id:10,chipNumber:"987654321098765",name:"רוקו",gender:"m",breed:["לברדור","רוטווילר","רועה בלגי"],color:["שחור","אפור","חום בהיר","כתום"],dateOfBirth:new Date("2022-05-11"),size:"בינוני_גדול",entranceDate:new Date("2023-07-30")}
מאמץ פוטנציאלי:  קוראים לי רוני , בת 25, גרה עם בן זוגי מחפשת כלב גרה בדירת מרתף .סטודנטית, בעלת נסיון עם כלבים. מחפשת כלב קטן.</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8EF1E-BF78-4643-82EB-7E3B6401DD2F}">
  <dimension ref="A1:AK63"/>
  <sheetViews>
    <sheetView rightToLeft="1" topLeftCell="D1" zoomScale="95" zoomScaleNormal="115" workbookViewId="0">
      <selection activeCell="U3" sqref="U3"/>
    </sheetView>
  </sheetViews>
  <sheetFormatPr defaultColWidth="8.85546875" defaultRowHeight="15" x14ac:dyDescent="0.25"/>
  <cols>
    <col min="1" max="4" width="12.85546875" style="2" customWidth="1"/>
    <col min="5" max="5" width="24.28515625" style="2" customWidth="1"/>
    <col min="6" max="7" width="12.85546875" style="30" customWidth="1"/>
    <col min="8" max="8" width="29.28515625" style="23" customWidth="1"/>
    <col min="9" max="9" width="8.85546875" style="2"/>
    <col min="10" max="10" width="8.85546875" style="2" customWidth="1"/>
    <col min="11" max="11" width="16.5703125" style="2" bestFit="1" customWidth="1"/>
    <col min="12" max="12" width="16.140625" style="2" bestFit="1" customWidth="1"/>
    <col min="13" max="13" width="15.140625" style="2" bestFit="1" customWidth="1"/>
    <col min="14" max="14" width="11.7109375" style="2" bestFit="1" customWidth="1"/>
    <col min="15" max="15" width="30.28515625" style="2" bestFit="1" customWidth="1"/>
    <col min="16" max="16" width="21.5703125" style="2" bestFit="1" customWidth="1"/>
    <col min="17" max="17" width="24.85546875" style="2" bestFit="1" customWidth="1"/>
    <col min="18" max="18" width="89.140625" style="2" customWidth="1"/>
    <col min="19" max="19" width="69.85546875" style="2" customWidth="1"/>
    <col min="20" max="20" width="8.85546875" style="2" customWidth="1"/>
    <col min="21" max="21" width="69.28515625" style="2" customWidth="1"/>
    <col min="22" max="32" width="8.85546875" style="2"/>
    <col min="33" max="33" width="8.85546875" style="2" customWidth="1"/>
    <col min="34" max="34" width="31.7109375" style="2" customWidth="1"/>
    <col min="35" max="35" width="27.7109375" style="2" customWidth="1"/>
    <col min="36" max="36" width="15.85546875" style="2" bestFit="1" customWidth="1"/>
    <col min="37" max="37" width="26.42578125" style="2" customWidth="1"/>
    <col min="38" max="16384" width="8.85546875" style="2"/>
  </cols>
  <sheetData>
    <row r="1" spans="1:37" x14ac:dyDescent="0.25">
      <c r="A1" s="9" t="s">
        <v>542</v>
      </c>
      <c r="B1" s="9" t="s">
        <v>559</v>
      </c>
      <c r="C1" s="9" t="s">
        <v>560</v>
      </c>
      <c r="D1" s="9" t="s">
        <v>34</v>
      </c>
      <c r="E1" s="9" t="s">
        <v>208</v>
      </c>
      <c r="F1" s="25" t="s">
        <v>561</v>
      </c>
      <c r="G1" s="25" t="s">
        <v>209</v>
      </c>
      <c r="H1" s="31" t="s">
        <v>562</v>
      </c>
      <c r="I1" s="18" t="s">
        <v>210</v>
      </c>
      <c r="J1" s="33"/>
      <c r="K1" s="33"/>
      <c r="L1" s="33"/>
      <c r="M1" s="33"/>
      <c r="N1" s="33"/>
      <c r="O1" s="33"/>
      <c r="P1" s="33"/>
      <c r="Q1" s="33"/>
      <c r="R1" s="33"/>
      <c r="S1" s="33" t="s">
        <v>558</v>
      </c>
      <c r="T1" s="33"/>
      <c r="U1" s="33" t="s">
        <v>557</v>
      </c>
      <c r="V1" s="33"/>
      <c r="W1" s="33"/>
      <c r="X1" s="2" t="s">
        <v>211</v>
      </c>
      <c r="Y1" s="2" t="s">
        <v>212</v>
      </c>
      <c r="Z1" s="2" t="s">
        <v>213</v>
      </c>
      <c r="AB1" s="2" t="s">
        <v>38</v>
      </c>
      <c r="AC1" s="2" t="s">
        <v>37</v>
      </c>
      <c r="AE1" s="2" t="s">
        <v>522</v>
      </c>
      <c r="AF1" t="s">
        <v>521</v>
      </c>
      <c r="AG1" t="s">
        <v>34</v>
      </c>
      <c r="AH1" t="s">
        <v>526</v>
      </c>
      <c r="AI1" t="s">
        <v>525</v>
      </c>
      <c r="AJ1" t="s">
        <v>35</v>
      </c>
    </row>
    <row r="2" spans="1:37" ht="409.5" x14ac:dyDescent="0.25">
      <c r="A2" s="10" t="s">
        <v>214</v>
      </c>
      <c r="B2" s="11" t="s">
        <v>215</v>
      </c>
      <c r="C2" s="11" t="s">
        <v>216</v>
      </c>
      <c r="D2" s="11" t="str" cm="1">
        <f t="array" aca="1" ref="D2" ca="1">INDEX($AB$1:$AC$1,RANDBETWEEN(1,2))</f>
        <v>m</v>
      </c>
      <c r="E2" s="12" t="s">
        <v>217</v>
      </c>
      <c r="F2" s="26" t="s">
        <v>218</v>
      </c>
      <c r="G2" s="27" t="s">
        <v>219</v>
      </c>
      <c r="H2" s="23" t="s">
        <v>612</v>
      </c>
      <c r="K2" s="15" t="str">
        <f t="shared" ref="K2:K33" si="0">A$1&amp;":"""&amp;A2&amp;""""</f>
        <v>_id:"0501234567"</v>
      </c>
      <c r="L2" s="15" t="str">
        <f t="shared" ref="L2:L33" si="1">B$1&amp;":"""&amp;B2&amp;""""</f>
        <v>firstName:"אביב"</v>
      </c>
      <c r="M2" s="15" t="str">
        <f t="shared" ref="M2:M33" si="2">C$1&amp;":"""&amp;C2&amp;""""</f>
        <v>lastName:"פלג"</v>
      </c>
      <c r="N2" s="15" t="str">
        <f t="shared" ref="N2:N33" ca="1" si="3">D$1&amp;":"""&amp;D2&amp;""""</f>
        <v>gender:"m"</v>
      </c>
      <c r="O2" s="15" t="str">
        <f t="shared" ref="O2:O33" si="4">E$1&amp;":"""&amp;E2&amp;""""</f>
        <v>email:"aviv.peleg@example.com"</v>
      </c>
      <c r="P2" s="15" t="str">
        <f t="shared" ref="P2:P33" si="5">F$1&amp;":"""&amp;F2&amp;""""</f>
        <v xml:space="preserve"> userName:"AvivPeleg"</v>
      </c>
      <c r="Q2" s="15" t="str">
        <f t="shared" ref="Q2:Q33" si="6">G$1&amp;":"""&amp;G2&amp;""""</f>
        <v>password:"P@ssw0rd123!"</v>
      </c>
      <c r="R2" s="15" t="str">
        <f>H$1&amp;":"&amp;H2</f>
        <v>looksFor:{
age:1,
breed:["ציואהואה", "האסקי סיבירי", "פודל", "רועה בלגי"],
color:["אדום", "אפור", "כתום", "חום בהיר"]}</v>
      </c>
      <c r="S2" s="23" t="str">
        <f t="shared" ref="S2:S33" ca="1" si="7">"{"&amp;_xlfn.TEXTJOIN(",",TRUE,K2:R2)&amp;"}"</f>
        <v>{_id:"0501234567",firstName:"אביב",lastName:"פלג",gender:"m",email:"aviv.peleg@example.com", userName:"AvivPeleg",password:"P@ssw0rd123!",looksFor:{
age:1,
breed:["ציואהואה", "האסקי סיבירי", "פודל", "רועה בלגי"],
color:["אדום", "אפור", "כתום", "חום בהיר"]}}</v>
      </c>
      <c r="T2" s="2" t="s">
        <v>609</v>
      </c>
      <c r="U2" s="32" t="str">
        <f ca="1">"["&amp;_xlfn.TEXTJOIN(","&amp;CHAR(10),TRUE,S2:S60)&amp;"]"</f>
        <v>[{_id:"0501234567",firstName:"אביב",lastName:"פלג",gender:"m",email:"aviv.peleg@example.com", userName:"AvivPeleg",password:"P@ssw0rd123!",looksFor:{
age:1,
breed:["ציואהואה", "האסקי סיבירי", "פודל", "רועה בלגי"],
color:["אדום", "אפור", "כתום", "חום בהיר"]}},
{_id:"0502345678",firstName:"איתי",lastName:"בר",gender:"m",email:"itay.bar@example.com", userName:"ItayBar",password:"Secur1ty!",looksFor:{
size:"קטן"}},
{_id:"0523456789",firstName:"עומר",lastName:"רוזנבלום",gender:"m",email:"omer.rozenblum@example.com", userName:"OmerRozenblum",password:"3x@mpl3Pass",looksFor:{
gender:"m",
breed:["יורקשייר טרייר"],
size:"גדול"}},
{_id:"0524567890",firstName:"אילה",lastName:"קורן",gender:"f",email:"ila.koren@example.com", userName:"IlaKoren",password:"MyP@ssw0rd",looksFor:{
color:["בז", "חום", "חום בהיר"]}},
{_id:"0535678901",firstName:"שירה",lastName:"גל",gender:"f",email:"shira.gal@example.com", userName:"ShiraGal",password:"StrongP@55",looksFor:{
gender:"m",
color:["אפור", "אפור", "בז"],
size:"גדול"}},
{_id:"0536789012",firstName:"נועה",lastName:"רוזנפלד",gender:"f",email:"noa.rozenfeld@example.com", userName:"NoaRozenfeld",password:"Pa$$w0rd!",looksFor:{
gender:"m",
size:"בינוני"}},
{_id:"0547890123",firstName:"אדם",lastName:"פרידמן",gender:"f",email:"adam.fridman@example.com", userName:"AdamFridman",password:"1234Secure!",looksFor:{
age:3,
gender:"m"}},
{_id:"0548901234",firstName:"אביגיל",lastName:"שוורץ",gender:"f",email:"avigail.shwartz@example.com", userName:"AvigailShwartz",password:"T3st!ng123",looksFor:{
gender:"m",
breed:["פודל", "לברדור"],
color:["חום בהיר", "אפור", "כתום"],
size:"גדול"}},
{_id:"0559012345",firstName:"יהונתן",lastName:"רוזנטל",gender:"f",email:"yonatan.rozental@example.com", userName:"YonatanRozental",password:"P@ssw0rd!",looksFor:{
age:0,
color:["חום"],
size:"בינוני"}},
{_id:"0550123456",firstName:"יעלון",lastName:"ברק",gender:"m",email:"yaelon.barak@example.com", userName:"YaelonBarak",password:"2B0rN0t2B!",looksFor:{
age:2,
breed:["בוקסר", "ציואהואה", "רועה קווקאזי"]}},
{_id:"0581234567",firstName:"ענבל",lastName:"שוורץ",gender:"f",email:"inbal.shwartz@example.com", userName:"InbalShwartz",password:"Ch@ng3Me!",looksFor:{
color:["אפור", "אדום"]}},
{_id:"0582345678",firstName:"אדם",lastName:"גולן",gender:"f",email:"adam.golan@example.com", userName:"AdamGolan",password:"W0rld!123",looksFor:{
age:4,
gender:"m",
breed:["פינצר", "קוקר ספנייל", "בולדוג צרפתי"],
color:["אדום", "אפור"]}},
{_id:"0503456789",firstName:"אלה",lastName:"פרידמן",gender:"f",email:"ella.fridman@example.com", userName:"EllaFridman",password:"S@fePassw0rd",looksFor:{
gender:"m",
size:"קטן_בינוני"}},
{_id:"0504567890",firstName:"אורית",lastName:"שחרי",gender:"m",email:"orit.shahar@example.com", userName:"OritShahar",password:"P@55w0rd",looksFor:{
age:0,
breed:["לברדור", "רוטווילר", "שיצו"],
size:"קטן"}},
{_id:"0525678901",firstName:"עמיר",lastName:"גל",gender:"m",email:"amir.gal@example.com", userName:"AmirGal",password:"3x@mpl3P@ss",looksFor:{
age:1,
gender:"f",
color:["אדום", "בז", "לבן"],
size:"גדול"}},
{_id:"0526789012",firstName:"יעל",lastName:"לוי",gender:"m",email:"yael.levi@example.com", userName:"YaelLevi",password:"MyS3cur1ty",looksFor:{
}},
{_id:"0537890123",firstName:"איתי",lastName:"רוזנפלד",gender:"m",email:"itay.rozenfeld@example.com", userName:"ItayRozenfeld",password:"Str0ngP@ss",looksFor:{
gender:"m"}},
{_id:"0538901234",firstName:"נועה",lastName:"שמעון",gender:"f",email:"noa.shimon@example.com", userName:"NoaShimon",password:"P@ssw0rd123",looksFor:{
age:2,
breed:["רועה גרמני", "טרייר", "בוקסר"],
color:["לבן", "בז"],
size:"בינוני_גדול"}},
{_id:"0549012345",firstName:"נועה",lastName:"נחשון",gender:"m",email:"noa.nachshon@example.com", userName:"NoaNachshon",password:"123Secur1ty!",looksFor:{
gender:"m",
color:["אדום"]}},
{_id:"0540123456",firstName:"נועה",lastName:"ארד",gender:"f",email:"noa.ard@example.com", userName:"NoaArd",password:"T3stP@ss!",looksFor:{
age:0}},
{_id:"0551234567",firstName:"נועם",lastName:"כהן",gender:"f",email:"noam.kohen@example.com", userName:"NoamKohen",password:"Passw0rd!",looksFor:{
age:0,
gender:"m"}},
{_id:"0552345678",firstName:"עדי",lastName:"שחרי",gender:"f",email:"adi.shahar@example.com", userName:"AdiShahar",password:"Secure123!",looksFor:{
gender:"f",
breed:["פינצר", "שיצו", "קוקר ספנייל"],
size:"קטן"}},
{_id:"0583456789",firstName:"שירן",lastName:"פרידמן",gender:"f",email:"shiran.fridman@example.com", userName:"ShiranFridman",password:"123T3st!",looksFor:{
age:4,
breed:["בוקסר", "בולדוג צרפתי", "שיצו"],
color:["אפור"],
size:"בינוני_גדול"}},
{_id:"0584567890",firstName:"אורן",lastName:"רוזנפלד",gender:"m",email:"oran.rozental@example.com", userName:"OranRozental",password:"MyP@55w0rd",looksFor:{
age:0,
gender:"f",
breed:["האסקי סיבירי"]}},
{_id:"0505678901",firstName:"מאיה",lastName:"שחרי",gender:"f",email:"maya.shahar@example.com", userName:"MayaShahar",password:"Str0ng!P@ss",looksFor:{
breed:["רוטווילר", "לברדור", "ציואהואה"],
color:["חום בהיר", "אפור", "זהב", "אדום"]}},
{_id:"0506789012",firstName:"עדי",lastName:"פריד",gender:"f",email:"adi.frid@example.com", userName:"AdiFrid",password:"P@ss!123",looksFor:{
gender:"f",
breed:["רועה קווקאזי", "כנעני", "דוברמן", "רועה גרמני"]}},
{_id:"0527890123",firstName:"טל",lastName:"גור",gender:"f",email:"tal.gor@example.com", userName:"TalGor",password:"W0rld123!",looksFor:{
color:["אפור", "שחור"],
size:"קטן_בינוני"}},
{_id:"0528901234",firstName:"מאיה",lastName:"גל",gender:"f",email:"maya.gal@example.com", userName:"MayaGal",password:"S@feP@ssw0rd",looksFor:{
breed:["רועה בלגי", "טרייר", "רועה גרמני", "שיצו"],
color:["בז", "אפור"],
size:"גדול"}},
{_id:"0539012345",firstName:"אורית",lastName:"שמעון",gender:"f",email:"orit.shimon@example.com", userName:"OritShimon",password:"P@ss123w0rd",looksFor:{
breed:["קוקר ספנייל"],
color:["אדום", "לבן"],
size:"בינוני_גדול"}},
{_id:"0530123456",firstName:"עדי",lastName:"רוזן",gender:"f",email:"adi.rozen@example.com", userName:"AdiRozen",password:"3x@mpl3P@55",looksFor:{
}},
{_id:"0541234567",firstName:"דורון",lastName:"פריד",gender:"f",email:"doron.frid@example.com", userName:"DoronFrid",password:"MyS3cure!",looksFor:{
age:0,
size:"בינוני_גדול"}},
{_id:"0542345678",firstName:"רוני",lastName:"רוזנטל",gender:"f",email:"roni.rozental@example.com", userName:"RoniRozental",password:"P@ssw0rd!123",looksFor:{
gender:"f",
color:["אדום", "בז"]}},
{_id:"0553456789",firstName:"יוסי",lastName:"גולן",gender:"m",email:"yossi.golan@example.com", userName:"YossiGolan",password:"Secur3P@ss!",looksFor:{
color:["לבן", "אפור"]}},
{_id:"0554567890",firstName:"אורן",lastName:"בר",gender:"f",email:"oran.bar@example.com", userName:"OranBar",password:"T3st123!",looksFor:{
breed:["בולדוג צרפתי", "פינצר", "לברדור"],
color:["חום בהיר", "לבן", "שחור"]}},
{_id:"0585678901",firstName:"ענבל",lastName:"פרידמן",gender:"f",email:"inbal.fridman@example.com", userName:"InbalFridman",password:"Pass!w0rd",looksFor:{
age:2,
color:["חום", "אדום", "בז"]}},
{_id:"0586789012",firstName:"אורטל",lastName:"רוזן",gender:"m",email:"ortal.rozen@example.com", userName:"OrtalRozen",password:"123Secure",looksFor:{
gender:"m",
color:["כתום", "אדום", "חום", "בז"],
size:"בינוני"}},
{_id:"0507890123",firstName:"עדי",lastName:"שחרי",gender:"f",email:"adi.shahar@example.com", userName:"AdiShahar",password:"P@55w0rd!",looksFor:{
age:5,
color:["כתום", "חום בהיר"]}},
{_id:"0508901234",firstName:"מיכל",lastName:"רוזן",gender:"m",email:"michal.rozen@example.com", userName:"MichalRozen",password:"Str0ngPassw0rd",looksFor:{
}},
{_id:"0529012345",firstName:"יעל",lastName:"רוזן",gender:"f",email:"yael.rozen@example.com", userName:"YaelRozen",password:"Secure!123",looksFor:{
color:["אפור"],
size:"קטן"}},
{_id:"0520123456",firstName:"שירה",lastName:"רוזנטל",gender:"f",email:"shira.rozenthal@example.com", userName:"ShiraRozenthal",password:"T3stP@55!",looksFor:{
age:4,
color:["חום", "שחור", "חום בהיר"],
size:"גדול"}},
{_id:"0531234567",firstName:"אורן",lastName:"ריבלין",gender:"m",email:"oran.riblin@example.com", userName:"OranRiblin",password:"P@ssw0rd!1",looksFor:{
age:2,
gender:"m",
breed:["שיצו", "טרייר"],
color:["אפור"]}},
{_id:"0532345678",firstName:"דורון",lastName:"דהן",gender:"f",email:"doron.dehan@example.com", userName:"DoronDehan",password:"1234P@ssw0rd",looksFor:{
age:0,
breed:["שיצו"],
color:["אפור", "כתום"],
size:"גדול"}},
{_id:"0543456789",firstName:"נועה",lastName:"ברק",gender:"m",email:"noa.barak@example.com", userName:"NoaBarak",password:"Str0ng!Passw0rd",looksFor:{
age:4,
gender:"f",
breed:["פינצר", "קוקר ספנייל", "בוקסר", "דוברמן"],
color:["בז", "אפור"],
size:"קטן"}},
{_id:"0544567890",firstName:"רוני",lastName:"רוזנטל",gender:"m",email:"roni.rozenthal@example.com", userName:"RoniRozenthal",password:"P@ss!w0rd123",looksFor:{
age:2,
breed:["רועה בלגי", "טרייר"]}},
{_id:"0555678901",firstName:"עידו",lastName:"שוורץ",gender:"m",email:"ido.schwartz@example.com", userName:"IdoSchwartz",password:"123Secur3!",looksFor:{
gender:"m"}},
{_id:"0556789012",firstName:"נועה",lastName:"רוזנטל",gender:"m",email:"noa.rozenthal@example.com", userName:"NoaRozenthal",password:"T3st!P@ss",looksFor:{
gender:"m",
breed:["יורקשייר טרייר"],
color:["זהב", "לבן", "שחור", "בז"],
size:"גדול"}},
{_id:"0587890123",firstName:"שירן",lastName:"רוזנפלד",gender:"f",email:"shiran.rozenfeld@example.com", userName:"ShiranRozenfeld",password:"Secure123",looksFor:{
age:5,
size:"קטן_בינוני"}},
{_id:"0588901234",firstName:"עדן",lastName:"גל",gender:"m",email:"eden.gal@example.com", userName:"EdenGal",password:"MyP@ss!123",looksFor:{
gender:"m",
breed:["שיצו", "יורקשייר טרייר"],
color:["בז", "אדום"],
size:"קטן"}},
{_id:"0509012345",firstName:"אורן",lastName:"ברק",gender:"m",email:"oran.barak@example.com", userName:"OranBarak",password:"Str0ng!P@55",looksFor:{
age:5,
gender:"m",
breed:["כנעני", "יורקשייר טרייר", "טרייר", "רוטווילר"]}},
{_id:"0500123456",firstName:"עמיר",lastName:"גל",gender:"m",email:"amir.gal@example.com", userName:"AmirGal",password:"P@ssw0rd123!",looksFor:{
age:5,
gender:"f",
breed:["רועה קווקאזי", "רועה גרמני", "לברדור", "פודל"],
size:"קטן_בינוני"}},
{_id:"0521234567",firstName:"אור",lastName:"גרוס",gender:"m",email:"or.gross@example.com", userName:"OrGross",password:"S@fe123!",looksFor:{
gender:"m",
breed:["דוברמן"],
color:["שחור", "חום בהיר", "זהב"]}},
{_id:"0522345678",firstName:"עידו",lastName:"שחרי",gender:"m",email:"ido.shahar@example.com", userName:"IdoShahar",password:"3x@mpl3P@55!",looksFor:{
color:["אפור", "לבן"],
size:"בינוני_גדול"}},
{_id:"0533456789",firstName:"מאיה",lastName:"גור",gender:"m",email:"maya.gor@example.com", userName:"MayaGor",password:"MySecur3!",looksFor:{
breed:["רוטווילר"],
size:"בינוני"}},
{_id:"0534567890",firstName:"רויטל",lastName:"שטרן",gender:"m",email:"ruti.shtern@example.com", userName:"RutiShtern",password:"Str0ngP@ss!",looksFor:{
age:2,
color:["אפור", "זהב", "לבן"],
size:"קטן_בינוני"}},
{_id:"0545678901",firstName:"אביחי",lastName:"ריבלין",gender:"m",email:"avihai.riblin@example.com", userName:"AvihaiRiblin",password:"P@ss!123w0rd",looksFor:{
age:5,
breed:["רועה קווקאזי", "טרייר", "בולדוג צרפתי"],
size:"קטן_בינוני"}},
{_id:"0546789012",firstName:"מיכל",lastName:"רוזנברג",gender:"f",email:"michal.rosenberg@example.com", userName:"MichalRosenberg",password:"1234T3st!",looksFor:{
age:5,
breed:["רועה גרמני"],
color:["כתום"]}},
{_id:"0557890123",firstName:"ענבל",lastName:"שוורץ",gender:"m",email:"inbal.shwartz@example.com", userName:"InbalShwartz",password:"MyP@55w0rd",looksFor:{
breed:["קוקר ספנייל", "האסקי סיבירי"],
size:"בינוני_גדול"}},
{_id:"0558901234",firstName:"אורן",lastName:"ברק",gender:"f",email:"oran.barak@example.com", userName:"OranBarak",password:"S@feP@55w0rd",looksFor:{
gender:"f",
breed:["ציואהואה", "בולדוג צרפתי"],
color:["זהב"]}},
{_id:"0589012345",firstName:"גלעד",lastName:"רוזנברג",gender:"m",email:"gilad.rosenberg@example.com", userName:"GiladRosenberg",password:"Str0ng123!",looksFor:{
age:1,
gender:"m",
breed:["קוקר ספנייל", "האסקי סיבירי", "בולדוג"],
color:["אדום", "שחור"],
size:"קטן"}}]</v>
      </c>
      <c r="V2" s="2" t="s">
        <v>610</v>
      </c>
      <c r="X2" s="6" t="s">
        <v>220</v>
      </c>
      <c r="Y2" s="6" t="s">
        <v>221</v>
      </c>
      <c r="Z2" s="2" t="s">
        <v>222</v>
      </c>
      <c r="AF2" s="2" t="str">
        <f ca="1">IF(RAND()&lt;0.5,_xlfn.TEXTJOIN(":",TRUE,$AF$1,RANDBETWEEN(0,5)),"")</f>
        <v/>
      </c>
      <c r="AG2" s="2" t="str">
        <f ca="1">IF(RAND()&lt;0.5,_xlfn.TEXTJOIN(":",TRUE,$AG$1,""""&amp;IF(RAND()&lt;0.5,$AC$1,$AB$1)&amp;""""),"")</f>
        <v>gender:"m"</v>
      </c>
      <c r="AH2" s="2" t="str" cm="1">
        <f t="array" aca="1" ref="AH2" ca="1">IF(RAND()&lt;0.5,_xlfn.TEXTJOIN(":",TRUE,$AH$1,"["&amp;_xlfn.TEXTJOIN(", ",TRUE,""""&amp;INDEX(allBreeds,_xlfn.UNIQUE(_xlfn.RANDARRAY(RANDBETWEEN(1,4),,1,ROWS(allBreeds),TRUE)))&amp;"""")&amp;"]"),"")</f>
        <v/>
      </c>
      <c r="AI2" s="2" t="str" cm="1">
        <f t="array" aca="1" ref="AI2" ca="1">IF(RAND()&lt;0.5,_xlfn.TEXTJOIN(":",TRUE,$AI$1,"["&amp;_xlfn.TEXTJOIN(", ",TRUE,""""&amp;INDEX(צבע,_xlfn.UNIQUE(_xlfn.RANDARRAY(RANDBETWEEN(1,4),,1,ROWS(צבע),TRUE)))&amp;"""")&amp;"]"),"")</f>
        <v/>
      </c>
      <c r="AJ2" s="2" t="str" cm="1">
        <f t="array" aca="1" ref="AJ2" ca="1">IF(RAND()&lt;0.5,_xlfn.TEXTJOIN(":",TRUE,$AJ$1,""""&amp;INDEX(sizes,RANDBETWEEN(1,5))&amp;""""),"")</f>
        <v>size:"בינוני_גדול"</v>
      </c>
      <c r="AK2" s="24" t="str">
        <f ca="1">"{"&amp;CHAR(10)&amp;_xlfn.TEXTJOIN(","&amp;CHAR(10),TRUE,AF2:AJ2)&amp;"}"</f>
        <v>{
gender:"m",
size:"בינוני_גדול"}</v>
      </c>
    </row>
    <row r="3" spans="1:37" ht="409.5" x14ac:dyDescent="0.25">
      <c r="A3" s="10" t="s">
        <v>223</v>
      </c>
      <c r="B3" s="11" t="s">
        <v>224</v>
      </c>
      <c r="C3" s="11" t="s">
        <v>225</v>
      </c>
      <c r="D3" s="11" t="str" cm="1">
        <f t="array" aca="1" ref="D3" ca="1">INDEX($AB$1:$AC$1,RANDBETWEEN(1,2))</f>
        <v>m</v>
      </c>
      <c r="E3" s="11" t="s">
        <v>226</v>
      </c>
      <c r="F3" s="26" t="s">
        <v>227</v>
      </c>
      <c r="G3" s="28" t="s">
        <v>228</v>
      </c>
      <c r="H3" s="23" t="s">
        <v>563</v>
      </c>
      <c r="K3" s="15" t="str">
        <f t="shared" si="0"/>
        <v>_id:"0502345678"</v>
      </c>
      <c r="L3" s="15" t="str">
        <f t="shared" si="1"/>
        <v>firstName:"איתי"</v>
      </c>
      <c r="M3" s="15" t="str">
        <f t="shared" si="2"/>
        <v>lastName:"בר"</v>
      </c>
      <c r="N3" s="15" t="str">
        <f t="shared" ca="1" si="3"/>
        <v>gender:"m"</v>
      </c>
      <c r="O3" s="15" t="str">
        <f t="shared" si="4"/>
        <v>email:"itay.bar@example.com"</v>
      </c>
      <c r="P3" s="15" t="str">
        <f t="shared" si="5"/>
        <v xml:space="preserve"> userName:"ItayBar"</v>
      </c>
      <c r="Q3" s="15" t="str">
        <f t="shared" si="6"/>
        <v>password:"Secur1ty!"</v>
      </c>
      <c r="R3" s="15" t="str">
        <f t="shared" ref="R3:R60" si="8">H$1&amp;":"&amp;H3</f>
        <v>looksFor:{
size:"קטן"}</v>
      </c>
      <c r="S3" s="23" t="str">
        <f t="shared" ca="1" si="7"/>
        <v>{_id:"0502345678",firstName:"איתי",lastName:"בר",gender:"m",email:"itay.bar@example.com", userName:"ItayBar",password:"Secur1ty!",looksFor:{
size:"קטן"}}</v>
      </c>
      <c r="U3" s="23" t="s">
        <v>630</v>
      </c>
      <c r="X3" s="6" t="s">
        <v>229</v>
      </c>
      <c r="Y3" s="6" t="s">
        <v>230</v>
      </c>
      <c r="Z3" s="2" t="s">
        <v>231</v>
      </c>
      <c r="AB3" s="2" t="s">
        <v>232</v>
      </c>
      <c r="AD3" s="22" t="s">
        <v>524</v>
      </c>
      <c r="AF3" s="2" t="str">
        <f t="shared" ref="AF3:AF60" ca="1" si="9">IF(RAND()&lt;0.5,_xlfn.TEXTJOIN(":",TRUE,$AF$1,RANDBETWEEN(0,5)),"")</f>
        <v>age:3</v>
      </c>
      <c r="AG3" s="2" t="str">
        <f t="shared" ref="AG3:AG60" ca="1" si="10">IF(RAND()&lt;0.5,_xlfn.TEXTJOIN(":",TRUE,$AG$1,""""&amp;IF(RAND()&lt;0.5,$AC$1,$AB$1)&amp;""""),"")</f>
        <v>gender:"m"</v>
      </c>
      <c r="AH3" s="2" t="str" cm="1">
        <f t="array" aca="1" ref="AH3" ca="1">IF(RAND()&lt;0.5,_xlfn.TEXTJOIN(":",TRUE,$AH$1,"["&amp;_xlfn.TEXTJOIN(", ",TRUE,""""&amp;INDEX(allBreeds,_xlfn.UNIQUE(_xlfn.RANDARRAY(RANDBETWEEN(1,4),,1,ROWS(allBreeds),TRUE)))&amp;"""")&amp;"]"),"")</f>
        <v/>
      </c>
      <c r="AI3" s="2" t="str" cm="1">
        <f t="array" aca="1" ref="AI3" ca="1">IF(RAND()&lt;0.5,_xlfn.TEXTJOIN(":",TRUE,$AI$1,"["&amp;_xlfn.TEXTJOIN(", ",TRUE,""""&amp;INDEX(צבע,_xlfn.UNIQUE(_xlfn.RANDARRAY(RANDBETWEEN(1,4),,1,ROWS(צבע),TRUE)))&amp;"""")&amp;"]"),"")</f>
        <v/>
      </c>
      <c r="AJ3" s="2" t="str" cm="1">
        <f t="array" aca="1" ref="AJ3" ca="1">IF(RAND()&lt;0.5,_xlfn.TEXTJOIN(":",TRUE,$AJ$1,""""&amp;INDEX(sizes,RANDBETWEEN(1,5))&amp;""""),"")</f>
        <v>size:"גדול"</v>
      </c>
      <c r="AK3" s="24" t="str">
        <f t="shared" ref="AK3:AK60" ca="1" si="11">"{"&amp;CHAR(10)&amp;_xlfn.TEXTJOIN(","&amp;CHAR(10),TRUE,AF3:AJ3)&amp;"}"</f>
        <v>{
age:3,
gender:"m",
size:"גדול"}</v>
      </c>
    </row>
    <row r="4" spans="1:37" ht="90" x14ac:dyDescent="0.25">
      <c r="A4" s="10" t="s">
        <v>233</v>
      </c>
      <c r="B4" s="11" t="s">
        <v>234</v>
      </c>
      <c r="C4" s="11" t="s">
        <v>235</v>
      </c>
      <c r="D4" s="11" t="str" cm="1">
        <f t="array" aca="1" ref="D4" ca="1">INDEX($AB$1:$AC$1,RANDBETWEEN(1,2))</f>
        <v>m</v>
      </c>
      <c r="E4" s="11" t="s">
        <v>236</v>
      </c>
      <c r="F4" s="26" t="s">
        <v>237</v>
      </c>
      <c r="G4" s="27" t="s">
        <v>238</v>
      </c>
      <c r="H4" s="23" t="s">
        <v>564</v>
      </c>
      <c r="K4" s="15" t="str">
        <f t="shared" si="0"/>
        <v>_id:"0523456789"</v>
      </c>
      <c r="L4" s="15" t="str">
        <f t="shared" si="1"/>
        <v>firstName:"עומר"</v>
      </c>
      <c r="M4" s="15" t="str">
        <f t="shared" si="2"/>
        <v>lastName:"רוזנבלום"</v>
      </c>
      <c r="N4" s="15" t="str">
        <f t="shared" ca="1" si="3"/>
        <v>gender:"m"</v>
      </c>
      <c r="O4" s="15" t="str">
        <f t="shared" si="4"/>
        <v>email:"omer.rozenblum@example.com"</v>
      </c>
      <c r="P4" s="15" t="str">
        <f t="shared" si="5"/>
        <v xml:space="preserve"> userName:"OmerRozenblum"</v>
      </c>
      <c r="Q4" s="15" t="str">
        <f t="shared" si="6"/>
        <v>password:"3x@mpl3Pass"</v>
      </c>
      <c r="R4" s="15" t="str">
        <f t="shared" si="8"/>
        <v>looksFor:{
gender:"m",
breed:["יורקשייר טרייר"],
size:"גדול"}</v>
      </c>
      <c r="S4" s="23" t="str">
        <f t="shared" ca="1" si="7"/>
        <v>{_id:"0523456789",firstName:"עומר",lastName:"רוזנבלום",gender:"m",email:"omer.rozenblum@example.com", userName:"OmerRozenblum",password:"3x@mpl3Pass",looksFor:{
gender:"m",
breed:["יורקשייר טרייר"],
size:"גדול"}}</v>
      </c>
      <c r="X4" s="6" t="s">
        <v>239</v>
      </c>
      <c r="Y4" s="6" t="s">
        <v>240</v>
      </c>
      <c r="Z4" s="2" t="s">
        <v>241</v>
      </c>
      <c r="AB4" s="2" t="str" cm="1">
        <f t="array" ref="AB4:AB63">TRANSPOSE(_xlfn.TEXTSPLIT(AB3,CHAR(10)))</f>
        <v>P@ssw0rd123!</v>
      </c>
      <c r="AF4" s="2" t="str">
        <f t="shared" ca="1" si="9"/>
        <v>age:3</v>
      </c>
      <c r="AG4" s="2" t="str">
        <f t="shared" ca="1" si="10"/>
        <v>gender:"m"</v>
      </c>
      <c r="AH4" s="2" t="str" cm="1">
        <f t="array" aca="1" ref="AH4" ca="1">IF(RAND()&lt;0.5,_xlfn.TEXTJOIN(":",TRUE,$AH$1,"["&amp;_xlfn.TEXTJOIN(", ",TRUE,""""&amp;INDEX(allBreeds,_xlfn.UNIQUE(_xlfn.RANDARRAY(RANDBETWEEN(1,4),,1,ROWS(allBreeds),TRUE)))&amp;"""")&amp;"]"),"")</f>
        <v/>
      </c>
      <c r="AI4" s="2" t="str" cm="1">
        <f t="array" aca="1" ref="AI4" ca="1">IF(RAND()&lt;0.5,_xlfn.TEXTJOIN(":",TRUE,$AI$1,"["&amp;_xlfn.TEXTJOIN(", ",TRUE,""""&amp;INDEX(צבע,_xlfn.UNIQUE(_xlfn.RANDARRAY(RANDBETWEEN(1,4),,1,ROWS(צבע),TRUE)))&amp;"""")&amp;"]"),"")</f>
        <v/>
      </c>
      <c r="AJ4" s="2" t="str" cm="1">
        <f t="array" aca="1" ref="AJ4" ca="1">IF(RAND()&lt;0.5,_xlfn.TEXTJOIN(":",TRUE,$AJ$1,""""&amp;INDEX(sizes,RANDBETWEEN(1,5))&amp;""""),"")</f>
        <v>size:"גדול"</v>
      </c>
      <c r="AK4" s="24" t="str">
        <f t="shared" ca="1" si="11"/>
        <v>{
age:3,
gender:"m",
size:"גדול"}</v>
      </c>
    </row>
    <row r="5" spans="1:37" ht="60" x14ac:dyDescent="0.25">
      <c r="A5" s="10" t="s">
        <v>242</v>
      </c>
      <c r="B5" s="11" t="s">
        <v>243</v>
      </c>
      <c r="C5" s="11" t="s">
        <v>244</v>
      </c>
      <c r="D5" s="11" t="str" cm="1">
        <f t="array" aca="1" ref="D5" ca="1">INDEX($AB$1:$AC$1,RANDBETWEEN(1,2))</f>
        <v>f</v>
      </c>
      <c r="E5" s="11" t="s">
        <v>245</v>
      </c>
      <c r="F5" s="26" t="s">
        <v>246</v>
      </c>
      <c r="G5" s="28" t="s">
        <v>247</v>
      </c>
      <c r="H5" s="23" t="s">
        <v>565</v>
      </c>
      <c r="K5" s="15" t="str">
        <f t="shared" si="0"/>
        <v>_id:"0524567890"</v>
      </c>
      <c r="L5" s="15" t="str">
        <f t="shared" si="1"/>
        <v>firstName:"אילה"</v>
      </c>
      <c r="M5" s="15" t="str">
        <f t="shared" si="2"/>
        <v>lastName:"קורן"</v>
      </c>
      <c r="N5" s="15" t="str">
        <f t="shared" ca="1" si="3"/>
        <v>gender:"f"</v>
      </c>
      <c r="O5" s="15" t="str">
        <f t="shared" si="4"/>
        <v>email:"ila.koren@example.com"</v>
      </c>
      <c r="P5" s="15" t="str">
        <f t="shared" si="5"/>
        <v xml:space="preserve"> userName:"IlaKoren"</v>
      </c>
      <c r="Q5" s="15" t="str">
        <f t="shared" si="6"/>
        <v>password:"MyP@ssw0rd"</v>
      </c>
      <c r="R5" s="15" t="str">
        <f t="shared" si="8"/>
        <v>looksFor:{
color:["בז", "חום", "חום בהיר"]}</v>
      </c>
      <c r="S5" s="23" t="str">
        <f t="shared" ca="1" si="7"/>
        <v>{_id:"0524567890",firstName:"אילה",lastName:"קורן",gender:"f",email:"ila.koren@example.com", userName:"IlaKoren",password:"MyP@ssw0rd",looksFor:{
color:["בז", "חום", "חום בהיר"]}}</v>
      </c>
      <c r="X5" s="6" t="s">
        <v>248</v>
      </c>
      <c r="Y5" s="6" t="s">
        <v>249</v>
      </c>
      <c r="Z5" s="2" t="s">
        <v>250</v>
      </c>
      <c r="AB5" s="2" t="str">
        <v>Secur1ty!</v>
      </c>
      <c r="AF5" s="2" t="str">
        <f t="shared" ca="1" si="9"/>
        <v/>
      </c>
      <c r="AG5" s="2" t="str">
        <f t="shared" ca="1" si="10"/>
        <v>gender:"f"</v>
      </c>
      <c r="AH5" s="2" t="str" cm="1">
        <f t="array" aca="1" ref="AH5" ca="1">IF(RAND()&lt;0.5,_xlfn.TEXTJOIN(":",TRUE,$AH$1,"["&amp;_xlfn.TEXTJOIN(", ",TRUE,""""&amp;INDEX(allBreeds,_xlfn.UNIQUE(_xlfn.RANDARRAY(RANDBETWEEN(1,4),,1,ROWS(allBreeds),TRUE)))&amp;"""")&amp;"]"),"")</f>
        <v/>
      </c>
      <c r="AI5" s="2" t="str" cm="1">
        <f t="array" aca="1" ref="AI5" ca="1">IF(RAND()&lt;0.5,_xlfn.TEXTJOIN(":",TRUE,$AI$1,"["&amp;_xlfn.TEXTJOIN(", ",TRUE,""""&amp;INDEX(צבע,_xlfn.UNIQUE(_xlfn.RANDARRAY(RANDBETWEEN(1,4),,1,ROWS(צבע),TRUE)))&amp;"""")&amp;"]"),"")</f>
        <v/>
      </c>
      <c r="AJ5" s="2" t="str" cm="1">
        <f t="array" aca="1" ref="AJ5" ca="1">IF(RAND()&lt;0.5,_xlfn.TEXTJOIN(":",TRUE,$AJ$1,""""&amp;INDEX(sizes,RANDBETWEEN(1,5))&amp;""""),"")</f>
        <v/>
      </c>
      <c r="AK5" s="24" t="str">
        <f t="shared" ca="1" si="11"/>
        <v>{
gender:"f"}</v>
      </c>
    </row>
    <row r="6" spans="1:37" ht="90" x14ac:dyDescent="0.25">
      <c r="A6" s="10" t="s">
        <v>251</v>
      </c>
      <c r="B6" s="11" t="s">
        <v>220</v>
      </c>
      <c r="C6" s="11" t="s">
        <v>252</v>
      </c>
      <c r="D6" s="11" t="str" cm="1">
        <f t="array" aca="1" ref="D6" ca="1">INDEX($AB$1:$AC$1,RANDBETWEEN(1,2))</f>
        <v>f</v>
      </c>
      <c r="E6" s="11" t="s">
        <v>253</v>
      </c>
      <c r="F6" s="26" t="s">
        <v>254</v>
      </c>
      <c r="G6" s="27" t="s">
        <v>255</v>
      </c>
      <c r="H6" s="23" t="s">
        <v>566</v>
      </c>
      <c r="K6" s="15" t="str">
        <f t="shared" si="0"/>
        <v>_id:"0535678901"</v>
      </c>
      <c r="L6" s="15" t="str">
        <f t="shared" si="1"/>
        <v>firstName:"שירה"</v>
      </c>
      <c r="M6" s="15" t="str">
        <f t="shared" si="2"/>
        <v>lastName:"גל"</v>
      </c>
      <c r="N6" s="15" t="str">
        <f t="shared" ca="1" si="3"/>
        <v>gender:"f"</v>
      </c>
      <c r="O6" s="15" t="str">
        <f t="shared" si="4"/>
        <v>email:"shira.gal@example.com"</v>
      </c>
      <c r="P6" s="15" t="str">
        <f t="shared" si="5"/>
        <v xml:space="preserve"> userName:"ShiraGal"</v>
      </c>
      <c r="Q6" s="15" t="str">
        <f t="shared" si="6"/>
        <v>password:"StrongP@55"</v>
      </c>
      <c r="R6" s="15" t="str">
        <f t="shared" si="8"/>
        <v>looksFor:{
gender:"m",
color:["אפור", "אפור", "בז"],
size:"גדול"}</v>
      </c>
      <c r="S6" s="23" t="str">
        <f t="shared" ca="1" si="7"/>
        <v>{_id:"0535678901",firstName:"שירה",lastName:"גל",gender:"f",email:"shira.gal@example.com", userName:"ShiraGal",password:"StrongP@55",looksFor:{
gender:"m",
color:["אפור", "אפור", "בז"],
size:"גדול"}}</v>
      </c>
      <c r="X6" s="6" t="s">
        <v>256</v>
      </c>
      <c r="Y6" s="6" t="s">
        <v>257</v>
      </c>
      <c r="Z6" s="2" t="s">
        <v>258</v>
      </c>
      <c r="AB6" s="2" t="str">
        <v>3x@mpl3Pass</v>
      </c>
      <c r="AF6" s="2" t="str">
        <f t="shared" ca="1" si="9"/>
        <v>age:2</v>
      </c>
      <c r="AG6" s="2" t="str">
        <f t="shared" ca="1" si="10"/>
        <v/>
      </c>
      <c r="AH6" s="2" t="str" cm="1">
        <f t="array" aca="1" ref="AH6" ca="1">IF(RAND()&lt;0.5,_xlfn.TEXTJOIN(":",TRUE,$AH$1,"["&amp;_xlfn.TEXTJOIN(", ",TRUE,""""&amp;INDEX(allBreeds,_xlfn.UNIQUE(_xlfn.RANDARRAY(RANDBETWEEN(1,4),,1,ROWS(allBreeds),TRUE)))&amp;"""")&amp;"]"),"")</f>
        <v/>
      </c>
      <c r="AI6" s="2" t="str" cm="1">
        <f t="array" aca="1" ref="AI6" ca="1">IF(RAND()&lt;0.5,_xlfn.TEXTJOIN(":",TRUE,$AI$1,"["&amp;_xlfn.TEXTJOIN(", ",TRUE,""""&amp;INDEX(צבע,_xlfn.UNIQUE(_xlfn.RANDARRAY(RANDBETWEEN(1,4),,1,ROWS(צבע),TRUE)))&amp;"""")&amp;"]"),"")</f>
        <v>color:["זהב"]</v>
      </c>
      <c r="AJ6" s="2" t="str" cm="1">
        <f t="array" aca="1" ref="AJ6" ca="1">IF(RAND()&lt;0.5,_xlfn.TEXTJOIN(":",TRUE,$AJ$1,""""&amp;INDEX(sizes,RANDBETWEEN(1,5))&amp;""""),"")</f>
        <v/>
      </c>
      <c r="AK6" s="24" t="str">
        <f t="shared" ca="1" si="11"/>
        <v>{
age:2,
color:["זהב"]}</v>
      </c>
    </row>
    <row r="7" spans="1:37" ht="75" x14ac:dyDescent="0.25">
      <c r="A7" s="10" t="s">
        <v>259</v>
      </c>
      <c r="B7" s="11" t="s">
        <v>256</v>
      </c>
      <c r="C7" s="11" t="s">
        <v>260</v>
      </c>
      <c r="D7" s="11" t="str" cm="1">
        <f t="array" aca="1" ref="D7" ca="1">INDEX($AB$1:$AC$1,RANDBETWEEN(1,2))</f>
        <v>f</v>
      </c>
      <c r="E7" s="11" t="s">
        <v>261</v>
      </c>
      <c r="F7" s="26" t="s">
        <v>262</v>
      </c>
      <c r="G7" s="28" t="s">
        <v>263</v>
      </c>
      <c r="H7" s="23" t="s">
        <v>567</v>
      </c>
      <c r="K7" s="15" t="str">
        <f t="shared" si="0"/>
        <v>_id:"0536789012"</v>
      </c>
      <c r="L7" s="15" t="str">
        <f t="shared" si="1"/>
        <v>firstName:"נועה"</v>
      </c>
      <c r="M7" s="15" t="str">
        <f t="shared" si="2"/>
        <v>lastName:"רוזנפלד"</v>
      </c>
      <c r="N7" s="15" t="str">
        <f t="shared" ca="1" si="3"/>
        <v>gender:"f"</v>
      </c>
      <c r="O7" s="15" t="str">
        <f t="shared" si="4"/>
        <v>email:"noa.rozenfeld@example.com"</v>
      </c>
      <c r="P7" s="15" t="str">
        <f t="shared" si="5"/>
        <v xml:space="preserve"> userName:"NoaRozenfeld"</v>
      </c>
      <c r="Q7" s="15" t="str">
        <f t="shared" si="6"/>
        <v>password:"Pa$$w0rd!"</v>
      </c>
      <c r="R7" s="15" t="str">
        <f t="shared" si="8"/>
        <v>looksFor:{
gender:"m",
size:"בינוני"}</v>
      </c>
      <c r="S7" s="23" t="str">
        <f t="shared" ca="1" si="7"/>
        <v>{_id:"0536789012",firstName:"נועה",lastName:"רוזנפלד",gender:"f",email:"noa.rozenfeld@example.com", userName:"NoaRozenfeld",password:"Pa$$w0rd!",looksFor:{
gender:"m",
size:"בינוני"}}</v>
      </c>
      <c r="X7" s="6" t="s">
        <v>264</v>
      </c>
      <c r="Y7" s="6" t="s">
        <v>265</v>
      </c>
      <c r="Z7" s="2" t="s">
        <v>266</v>
      </c>
      <c r="AB7" s="2" t="str">
        <v>MyP@ssw0rd</v>
      </c>
      <c r="AF7" s="2" t="str">
        <f t="shared" ca="1" si="9"/>
        <v>age:3</v>
      </c>
      <c r="AG7" s="2" t="str">
        <f t="shared" ca="1" si="10"/>
        <v/>
      </c>
      <c r="AH7" s="2" t="str" cm="1">
        <f t="array" aca="1" ref="AH7" ca="1">IF(RAND()&lt;0.5,_xlfn.TEXTJOIN(":",TRUE,$AH$1,"["&amp;_xlfn.TEXTJOIN(", ",TRUE,""""&amp;INDEX(allBreeds,_xlfn.UNIQUE(_xlfn.RANDARRAY(RANDBETWEEN(1,4),,1,ROWS(allBreeds),TRUE)))&amp;"""")&amp;"]"),"")</f>
        <v>breed:["בולדוג צרפתי", "טרייר"]</v>
      </c>
      <c r="AI7" s="2" t="str" cm="1">
        <f t="array" aca="1" ref="AI7" ca="1">IF(RAND()&lt;0.5,_xlfn.TEXTJOIN(":",TRUE,$AI$1,"["&amp;_xlfn.TEXTJOIN(", ",TRUE,""""&amp;INDEX(צבע,_xlfn.UNIQUE(_xlfn.RANDARRAY(RANDBETWEEN(1,4),,1,ROWS(צבע),TRUE)))&amp;"""")&amp;"]"),"")</f>
        <v>color:["חום בהיר", "אפור"]</v>
      </c>
      <c r="AJ7" s="2" t="str" cm="1">
        <f t="array" aca="1" ref="AJ7" ca="1">IF(RAND()&lt;0.5,_xlfn.TEXTJOIN(":",TRUE,$AJ$1,""""&amp;INDEX(sizes,RANDBETWEEN(1,5))&amp;""""),"")</f>
        <v/>
      </c>
      <c r="AK7" s="24" t="str">
        <f t="shared" ca="1" si="11"/>
        <v>{
age:3,
breed:["בולדוג צרפתי", "טרייר"],
color:["חום בהיר", "אפור"]}</v>
      </c>
    </row>
    <row r="8" spans="1:37" ht="75" x14ac:dyDescent="0.25">
      <c r="A8" s="10" t="s">
        <v>267</v>
      </c>
      <c r="B8" s="11" t="s">
        <v>268</v>
      </c>
      <c r="C8" s="11" t="s">
        <v>269</v>
      </c>
      <c r="D8" s="11" t="str" cm="1">
        <f t="array" aca="1" ref="D8" ca="1">INDEX($AB$1:$AC$1,RANDBETWEEN(1,2))</f>
        <v>f</v>
      </c>
      <c r="E8" s="11" t="s">
        <v>270</v>
      </c>
      <c r="F8" s="26" t="s">
        <v>271</v>
      </c>
      <c r="G8" s="27" t="s">
        <v>272</v>
      </c>
      <c r="H8" s="23" t="s">
        <v>568</v>
      </c>
      <c r="K8" s="15" t="str">
        <f t="shared" si="0"/>
        <v>_id:"0547890123"</v>
      </c>
      <c r="L8" s="15" t="str">
        <f t="shared" si="1"/>
        <v>firstName:"אדם"</v>
      </c>
      <c r="M8" s="15" t="str">
        <f t="shared" si="2"/>
        <v>lastName:"פרידמן"</v>
      </c>
      <c r="N8" s="15" t="str">
        <f t="shared" ca="1" si="3"/>
        <v>gender:"f"</v>
      </c>
      <c r="O8" s="15" t="str">
        <f t="shared" si="4"/>
        <v>email:"adam.fridman@example.com"</v>
      </c>
      <c r="P8" s="15" t="str">
        <f t="shared" si="5"/>
        <v xml:space="preserve"> userName:"AdamFridman"</v>
      </c>
      <c r="Q8" s="15" t="str">
        <f t="shared" si="6"/>
        <v>password:"1234Secure!"</v>
      </c>
      <c r="R8" s="15" t="str">
        <f t="shared" si="8"/>
        <v>looksFor:{
age:3,
gender:"m"}</v>
      </c>
      <c r="S8" s="23" t="str">
        <f t="shared" ca="1" si="7"/>
        <v>{_id:"0547890123",firstName:"אדם",lastName:"פרידמן",gender:"f",email:"adam.fridman@example.com", userName:"AdamFridman",password:"1234Secure!",looksFor:{
age:3,
gender:"m"}}</v>
      </c>
      <c r="X8" s="6" t="s">
        <v>273</v>
      </c>
      <c r="Y8" s="6" t="s">
        <v>234</v>
      </c>
      <c r="Z8" s="2" t="s">
        <v>274</v>
      </c>
      <c r="AB8" s="2" t="str">
        <v>StrongP@55</v>
      </c>
      <c r="AF8" s="2" t="str">
        <f t="shared" ca="1" si="9"/>
        <v>age:0</v>
      </c>
      <c r="AG8" s="2" t="str">
        <f t="shared" ca="1" si="10"/>
        <v/>
      </c>
      <c r="AH8" s="2" t="str" cm="1">
        <f t="array" aca="1" ref="AH8" ca="1">IF(RAND()&lt;0.5,_xlfn.TEXTJOIN(":",TRUE,$AH$1,"["&amp;_xlfn.TEXTJOIN(", ",TRUE,""""&amp;INDEX(allBreeds,_xlfn.UNIQUE(_xlfn.RANDARRAY(RANDBETWEEN(1,4),,1,ROWS(allBreeds),TRUE)))&amp;"""")&amp;"]"),"")</f>
        <v>breed:["פודל"]</v>
      </c>
      <c r="AI8" s="2" t="str" cm="1">
        <f t="array" aca="1" ref="AI8" ca="1">IF(RAND()&lt;0.5,_xlfn.TEXTJOIN(":",TRUE,$AI$1,"["&amp;_xlfn.TEXTJOIN(", ",TRUE,""""&amp;INDEX(צבע,_xlfn.UNIQUE(_xlfn.RANDARRAY(RANDBETWEEN(1,4),,1,ROWS(צבע),TRUE)))&amp;"""")&amp;"]"),"")</f>
        <v>color:["כתום", "חום בהיר", "חום"]</v>
      </c>
      <c r="AJ8" s="2" t="str" cm="1">
        <f t="array" aca="1" ref="AJ8" ca="1">IF(RAND()&lt;0.5,_xlfn.TEXTJOIN(":",TRUE,$AJ$1,""""&amp;INDEX(sizes,RANDBETWEEN(1,5))&amp;""""),"")</f>
        <v>size:"גדול"</v>
      </c>
      <c r="AK8" s="24" t="str">
        <f t="shared" ca="1" si="11"/>
        <v>{
age:0,
breed:["פודל"],
color:["כתום", "חום בהיר", "חום"],
size:"גדול"}</v>
      </c>
    </row>
    <row r="9" spans="1:37" ht="105" x14ac:dyDescent="0.25">
      <c r="A9" s="10" t="s">
        <v>275</v>
      </c>
      <c r="B9" s="11" t="s">
        <v>276</v>
      </c>
      <c r="C9" s="11" t="s">
        <v>277</v>
      </c>
      <c r="D9" s="11" t="str" cm="1">
        <f t="array" aca="1" ref="D9" ca="1">INDEX($AB$1:$AC$1,RANDBETWEEN(1,2))</f>
        <v>f</v>
      </c>
      <c r="E9" s="11" t="s">
        <v>278</v>
      </c>
      <c r="F9" s="26" t="s">
        <v>279</v>
      </c>
      <c r="G9" s="28" t="s">
        <v>280</v>
      </c>
      <c r="H9" s="23" t="s">
        <v>569</v>
      </c>
      <c r="K9" s="15" t="str">
        <f t="shared" si="0"/>
        <v>_id:"0548901234"</v>
      </c>
      <c r="L9" s="15" t="str">
        <f t="shared" si="1"/>
        <v>firstName:"אביגיל"</v>
      </c>
      <c r="M9" s="15" t="str">
        <f t="shared" si="2"/>
        <v>lastName:"שוורץ"</v>
      </c>
      <c r="N9" s="15" t="str">
        <f t="shared" ca="1" si="3"/>
        <v>gender:"f"</v>
      </c>
      <c r="O9" s="15" t="str">
        <f t="shared" si="4"/>
        <v>email:"avigail.shwartz@example.com"</v>
      </c>
      <c r="P9" s="15" t="str">
        <f t="shared" si="5"/>
        <v xml:space="preserve"> userName:"AvigailShwartz"</v>
      </c>
      <c r="Q9" s="15" t="str">
        <f t="shared" si="6"/>
        <v>password:"T3st!ng123"</v>
      </c>
      <c r="R9" s="15" t="str">
        <f t="shared" si="8"/>
        <v>looksFor:{
gender:"m",
breed:["פודל", "לברדור"],
color:["חום בהיר", "אפור", "כתום"],
size:"גדול"}</v>
      </c>
      <c r="S9" s="23" t="str">
        <f t="shared" ca="1" si="7"/>
        <v>{_id:"0548901234",firstName:"אביגיל",lastName:"שוורץ",gender:"f",email:"avigail.shwartz@example.com", userName:"AvigailShwartz",password:"T3st!ng123",looksFor:{
gender:"m",
breed:["פודל", "לברדור"],
color:["חום בהיר", "אפור", "כתום"],
size:"גדול"}}</v>
      </c>
      <c r="X9" s="6" t="s">
        <v>256</v>
      </c>
      <c r="Y9" s="6" t="s">
        <v>281</v>
      </c>
      <c r="Z9" s="2" t="s">
        <v>235</v>
      </c>
      <c r="AB9" s="2" t="str">
        <v>Pa$$w0rd!</v>
      </c>
      <c r="AF9" s="2" t="str">
        <f t="shared" ca="1" si="9"/>
        <v>age:0</v>
      </c>
      <c r="AG9" s="2" t="str">
        <f t="shared" ca="1" si="10"/>
        <v/>
      </c>
      <c r="AH9" s="2" t="str" cm="1">
        <f t="array" aca="1" ref="AH9" ca="1">IF(RAND()&lt;0.5,_xlfn.TEXTJOIN(":",TRUE,$AH$1,"["&amp;_xlfn.TEXTJOIN(", ",TRUE,""""&amp;INDEX(allBreeds,_xlfn.UNIQUE(_xlfn.RANDARRAY(RANDBETWEEN(1,4),,1,ROWS(allBreeds),TRUE)))&amp;"""")&amp;"]"),"")</f>
        <v/>
      </c>
      <c r="AI9" s="2" t="str" cm="1">
        <f t="array" aca="1" ref="AI9" ca="1">IF(RAND()&lt;0.5,_xlfn.TEXTJOIN(":",TRUE,$AI$1,"["&amp;_xlfn.TEXTJOIN(", ",TRUE,""""&amp;INDEX(צבע,_xlfn.UNIQUE(_xlfn.RANDARRAY(RANDBETWEEN(1,4),,1,ROWS(צבע),TRUE)))&amp;"""")&amp;"]"),"")</f>
        <v/>
      </c>
      <c r="AJ9" s="2" t="str" cm="1">
        <f t="array" aca="1" ref="AJ9" ca="1">IF(RAND()&lt;0.5,_xlfn.TEXTJOIN(":",TRUE,$AJ$1,""""&amp;INDEX(sizes,RANDBETWEEN(1,5))&amp;""""),"")</f>
        <v>size:"קטן"</v>
      </c>
      <c r="AK9" s="24" t="str">
        <f t="shared" ca="1" si="11"/>
        <v>{
age:0,
size:"קטן"}</v>
      </c>
    </row>
    <row r="10" spans="1:37" ht="90" x14ac:dyDescent="0.25">
      <c r="A10" s="10" t="s">
        <v>282</v>
      </c>
      <c r="B10" s="11" t="s">
        <v>283</v>
      </c>
      <c r="C10" s="11" t="s">
        <v>284</v>
      </c>
      <c r="D10" s="11" t="str" cm="1">
        <f t="array" aca="1" ref="D10" ca="1">INDEX($AB$1:$AC$1,RANDBETWEEN(1,2))</f>
        <v>f</v>
      </c>
      <c r="E10" s="11" t="s">
        <v>285</v>
      </c>
      <c r="F10" s="26" t="s">
        <v>286</v>
      </c>
      <c r="G10" s="27" t="s">
        <v>287</v>
      </c>
      <c r="H10" s="23" t="s">
        <v>570</v>
      </c>
      <c r="K10" s="15" t="str">
        <f t="shared" si="0"/>
        <v>_id:"0559012345"</v>
      </c>
      <c r="L10" s="15" t="str">
        <f t="shared" si="1"/>
        <v>firstName:"יהונתן"</v>
      </c>
      <c r="M10" s="15" t="str">
        <f t="shared" si="2"/>
        <v>lastName:"רוזנטל"</v>
      </c>
      <c r="N10" s="15" t="str">
        <f t="shared" ca="1" si="3"/>
        <v>gender:"f"</v>
      </c>
      <c r="O10" s="15" t="str">
        <f t="shared" si="4"/>
        <v>email:"yonatan.rozental@example.com"</v>
      </c>
      <c r="P10" s="15" t="str">
        <f t="shared" si="5"/>
        <v xml:space="preserve"> userName:"YonatanRozental"</v>
      </c>
      <c r="Q10" s="15" t="str">
        <f t="shared" si="6"/>
        <v>password:"P@ssw0rd!"</v>
      </c>
      <c r="R10" s="15" t="str">
        <f t="shared" si="8"/>
        <v>looksFor:{
age:0,
color:["חום"],
size:"בינוני"}</v>
      </c>
      <c r="S10" s="23" t="str">
        <f t="shared" ca="1" si="7"/>
        <v>{_id:"0559012345",firstName:"יהונתן",lastName:"רוזנטל",gender:"f",email:"yonatan.rozental@example.com", userName:"YonatanRozental",password:"P@ssw0rd!",looksFor:{
age:0,
color:["חום"],
size:"בינוני"}}</v>
      </c>
      <c r="X10" s="6" t="s">
        <v>288</v>
      </c>
      <c r="Y10" s="6" t="s">
        <v>289</v>
      </c>
      <c r="Z10" s="2" t="s">
        <v>284</v>
      </c>
      <c r="AB10" s="2" t="str">
        <v>1234Secure!</v>
      </c>
      <c r="AF10" s="2" t="str">
        <f t="shared" ca="1" si="9"/>
        <v/>
      </c>
      <c r="AG10" s="2" t="str">
        <f t="shared" ca="1" si="10"/>
        <v>gender:"m"</v>
      </c>
      <c r="AH10" s="2" t="str" cm="1">
        <f t="array" aca="1" ref="AH10" ca="1">IF(RAND()&lt;0.5,_xlfn.TEXTJOIN(":",TRUE,$AH$1,"["&amp;_xlfn.TEXTJOIN(", ",TRUE,""""&amp;INDEX(allBreeds,_xlfn.UNIQUE(_xlfn.RANDARRAY(RANDBETWEEN(1,4),,1,ROWS(allBreeds),TRUE)))&amp;"""")&amp;"]"),"")</f>
        <v>breed:["רוטווילר"]</v>
      </c>
      <c r="AI10" s="2" t="str" cm="1">
        <f t="array" aca="1" ref="AI10" ca="1">IF(RAND()&lt;0.5,_xlfn.TEXTJOIN(":",TRUE,$AI$1,"["&amp;_xlfn.TEXTJOIN(", ",TRUE,""""&amp;INDEX(צבע,_xlfn.UNIQUE(_xlfn.RANDARRAY(RANDBETWEEN(1,4),,1,ROWS(צבע),TRUE)))&amp;"""")&amp;"]"),"")</f>
        <v>color:["שחור", "לבן", "זהב"]</v>
      </c>
      <c r="AJ10" s="2" t="str" cm="1">
        <f t="array" aca="1" ref="AJ10" ca="1">IF(RAND()&lt;0.5,_xlfn.TEXTJOIN(":",TRUE,$AJ$1,""""&amp;INDEX(sizes,RANDBETWEEN(1,5))&amp;""""),"")</f>
        <v/>
      </c>
      <c r="AK10" s="24" t="str">
        <f t="shared" ca="1" si="11"/>
        <v>{
gender:"m",
breed:["רוטווילר"],
color:["שחור", "לבן", "זהב"]}</v>
      </c>
    </row>
    <row r="11" spans="1:37" ht="75" x14ac:dyDescent="0.25">
      <c r="A11" s="10" t="s">
        <v>290</v>
      </c>
      <c r="B11" s="11" t="s">
        <v>291</v>
      </c>
      <c r="C11" s="11" t="s">
        <v>241</v>
      </c>
      <c r="D11" s="11" t="str" cm="1">
        <f t="array" aca="1" ref="D11" ca="1">INDEX($AB$1:$AC$1,RANDBETWEEN(1,2))</f>
        <v>m</v>
      </c>
      <c r="E11" s="11" t="s">
        <v>292</v>
      </c>
      <c r="F11" s="26" t="s">
        <v>293</v>
      </c>
      <c r="G11" s="28" t="s">
        <v>294</v>
      </c>
      <c r="H11" s="23" t="s">
        <v>613</v>
      </c>
      <c r="K11" s="15" t="str">
        <f t="shared" si="0"/>
        <v>_id:"0550123456"</v>
      </c>
      <c r="L11" s="15" t="str">
        <f t="shared" si="1"/>
        <v>firstName:"יעלון"</v>
      </c>
      <c r="M11" s="15" t="str">
        <f t="shared" si="2"/>
        <v>lastName:"ברק"</v>
      </c>
      <c r="N11" s="15" t="str">
        <f t="shared" ca="1" si="3"/>
        <v>gender:"m"</v>
      </c>
      <c r="O11" s="15" t="str">
        <f t="shared" si="4"/>
        <v>email:"yaelon.barak@example.com"</v>
      </c>
      <c r="P11" s="15" t="str">
        <f t="shared" si="5"/>
        <v xml:space="preserve"> userName:"YaelonBarak"</v>
      </c>
      <c r="Q11" s="15" t="str">
        <f t="shared" si="6"/>
        <v>password:"2B0rN0t2B!"</v>
      </c>
      <c r="R11" s="15" t="str">
        <f t="shared" si="8"/>
        <v>looksFor:{
age:2,
breed:["בוקסר", "ציואהואה", "רועה קווקאזי"]}</v>
      </c>
      <c r="S11" s="23" t="str">
        <f t="shared" ca="1" si="7"/>
        <v>{_id:"0550123456",firstName:"יעלון",lastName:"ברק",gender:"m",email:"yaelon.barak@example.com", userName:"YaelonBarak",password:"2B0rN0t2B!",looksFor:{
age:2,
breed:["בוקסר", "ציואהואה", "רועה קווקאזי"]}}</v>
      </c>
      <c r="X11" s="6" t="s">
        <v>276</v>
      </c>
      <c r="Y11" s="6" t="s">
        <v>268</v>
      </c>
      <c r="Z11" s="2" t="s">
        <v>260</v>
      </c>
      <c r="AB11" s="2" t="str">
        <v>T3st!ng123</v>
      </c>
      <c r="AF11" s="2" t="str">
        <f t="shared" ca="1" si="9"/>
        <v>age:1</v>
      </c>
      <c r="AG11" s="2" t="str">
        <f t="shared" ca="1" si="10"/>
        <v/>
      </c>
      <c r="AH11" s="2" t="str" cm="1">
        <f t="array" aca="1" ref="AH11" ca="1">IF(RAND()&lt;0.5,_xlfn.TEXTJOIN(":",TRUE,$AH$1,"["&amp;_xlfn.TEXTJOIN(", ",TRUE,""""&amp;INDEX(allBreeds,_xlfn.UNIQUE(_xlfn.RANDARRAY(RANDBETWEEN(1,4),,1,ROWS(allBreeds),TRUE)))&amp;"""")&amp;"]"),"")</f>
        <v/>
      </c>
      <c r="AI11" s="2" t="str" cm="1">
        <f t="array" aca="1" ref="AI11" ca="1">IF(RAND()&lt;0.5,_xlfn.TEXTJOIN(":",TRUE,$AI$1,"["&amp;_xlfn.TEXTJOIN(", ",TRUE,""""&amp;INDEX(צבע,_xlfn.UNIQUE(_xlfn.RANDARRAY(RANDBETWEEN(1,4),,1,ROWS(צבע),TRUE)))&amp;"""")&amp;"]"),"")</f>
        <v>color:["חום", "זהב", "חום בהיר"]</v>
      </c>
      <c r="AJ11" s="2" t="str" cm="1">
        <f t="array" aca="1" ref="AJ11" ca="1">IF(RAND()&lt;0.5,_xlfn.TEXTJOIN(":",TRUE,$AJ$1,""""&amp;INDEX(sizes,RANDBETWEEN(1,5))&amp;""""),"")</f>
        <v/>
      </c>
      <c r="AK11" s="24" t="str">
        <f t="shared" ca="1" si="11"/>
        <v>{
age:1,
color:["חום", "זהב", "חום בהיר"]}</v>
      </c>
    </row>
    <row r="12" spans="1:37" ht="60" x14ac:dyDescent="0.25">
      <c r="A12" s="10" t="s">
        <v>295</v>
      </c>
      <c r="B12" s="11" t="s">
        <v>296</v>
      </c>
      <c r="C12" s="11" t="s">
        <v>277</v>
      </c>
      <c r="D12" s="11" t="str" cm="1">
        <f t="array" aca="1" ref="D12" ca="1">INDEX($AB$1:$AC$1,RANDBETWEEN(1,2))</f>
        <v>f</v>
      </c>
      <c r="E12" s="13" t="s">
        <v>297</v>
      </c>
      <c r="F12" s="29" t="s">
        <v>298</v>
      </c>
      <c r="G12" s="27" t="s">
        <v>299</v>
      </c>
      <c r="H12" s="23" t="s">
        <v>571</v>
      </c>
      <c r="K12" s="15" t="str">
        <f t="shared" si="0"/>
        <v>_id:"0581234567"</v>
      </c>
      <c r="L12" s="15" t="str">
        <f t="shared" si="1"/>
        <v>firstName:"ענבל"</v>
      </c>
      <c r="M12" s="15" t="str">
        <f t="shared" si="2"/>
        <v>lastName:"שוורץ"</v>
      </c>
      <c r="N12" s="15" t="str">
        <f t="shared" ca="1" si="3"/>
        <v>gender:"f"</v>
      </c>
      <c r="O12" s="15" t="str">
        <f t="shared" si="4"/>
        <v>email:"inbal.shwartz@example.com"</v>
      </c>
      <c r="P12" s="15" t="str">
        <f t="shared" si="5"/>
        <v xml:space="preserve"> userName:"InbalShwartz"</v>
      </c>
      <c r="Q12" s="15" t="str">
        <f t="shared" si="6"/>
        <v>password:"Ch@ng3Me!"</v>
      </c>
      <c r="R12" s="15" t="str">
        <f t="shared" si="8"/>
        <v>looksFor:{
color:["אפור", "אדום"]}</v>
      </c>
      <c r="S12" s="23" t="str">
        <f t="shared" ca="1" si="7"/>
        <v>{_id:"0581234567",firstName:"ענבל",lastName:"שוורץ",gender:"f",email:"inbal.shwartz@example.com", userName:"InbalShwartz",password:"Ch@ng3Me!",looksFor:{
color:["אפור", "אדום"]}}</v>
      </c>
      <c r="X12" s="6" t="s">
        <v>300</v>
      </c>
      <c r="Y12" s="6" t="s">
        <v>301</v>
      </c>
      <c r="Z12" s="2" t="s">
        <v>269</v>
      </c>
      <c r="AB12" s="2" t="str">
        <v>P@ssw0rd!</v>
      </c>
      <c r="AF12" s="2" t="str">
        <f t="shared" ca="1" si="9"/>
        <v/>
      </c>
      <c r="AG12" s="2" t="str">
        <f t="shared" ca="1" si="10"/>
        <v/>
      </c>
      <c r="AH12" s="2" t="str" cm="1">
        <f t="array" aca="1" ref="AH12" ca="1">IF(RAND()&lt;0.5,_xlfn.TEXTJOIN(":",TRUE,$AH$1,"["&amp;_xlfn.TEXTJOIN(", ",TRUE,""""&amp;INDEX(allBreeds,_xlfn.UNIQUE(_xlfn.RANDARRAY(RANDBETWEEN(1,4),,1,ROWS(allBreeds),TRUE)))&amp;"""")&amp;"]"),"")</f>
        <v/>
      </c>
      <c r="AI12" s="2" t="str" cm="1">
        <f t="array" aca="1" ref="AI12" ca="1">IF(RAND()&lt;0.5,_xlfn.TEXTJOIN(":",TRUE,$AI$1,"["&amp;_xlfn.TEXTJOIN(", ",TRUE,""""&amp;INDEX(צבע,_xlfn.UNIQUE(_xlfn.RANDARRAY(RANDBETWEEN(1,4),,1,ROWS(צבע),TRUE)))&amp;"""")&amp;"]"),"")</f>
        <v/>
      </c>
      <c r="AJ12" s="2" t="str" cm="1">
        <f t="array" aca="1" ref="AJ12" ca="1">IF(RAND()&lt;0.5,_xlfn.TEXTJOIN(":",TRUE,$AJ$1,""""&amp;INDEX(sizes,RANDBETWEEN(1,5))&amp;""""),"")</f>
        <v/>
      </c>
      <c r="AK12" s="24" t="str">
        <f t="shared" ca="1" si="11"/>
        <v>{
}</v>
      </c>
    </row>
    <row r="13" spans="1:37" ht="105" x14ac:dyDescent="0.25">
      <c r="A13" s="10" t="s">
        <v>302</v>
      </c>
      <c r="B13" s="11" t="s">
        <v>268</v>
      </c>
      <c r="C13" s="11" t="s">
        <v>250</v>
      </c>
      <c r="D13" s="11" t="str" cm="1">
        <f t="array" aca="1" ref="D13" ca="1">INDEX($AB$1:$AC$1,RANDBETWEEN(1,2))</f>
        <v>f</v>
      </c>
      <c r="E13" s="14" t="s">
        <v>303</v>
      </c>
      <c r="F13" s="26" t="s">
        <v>304</v>
      </c>
      <c r="G13" s="28" t="s">
        <v>305</v>
      </c>
      <c r="H13" s="23" t="s">
        <v>611</v>
      </c>
      <c r="K13" s="15" t="str">
        <f t="shared" si="0"/>
        <v>_id:"0582345678"</v>
      </c>
      <c r="L13" s="15" t="str">
        <f t="shared" si="1"/>
        <v>firstName:"אדם"</v>
      </c>
      <c r="M13" s="15" t="str">
        <f t="shared" si="2"/>
        <v>lastName:"גולן"</v>
      </c>
      <c r="N13" s="15" t="str">
        <f t="shared" ca="1" si="3"/>
        <v>gender:"f"</v>
      </c>
      <c r="O13" s="15" t="str">
        <f t="shared" si="4"/>
        <v>email:"adam.golan@example.com"</v>
      </c>
      <c r="P13" s="15" t="str">
        <f t="shared" si="5"/>
        <v xml:space="preserve"> userName:"AdamGolan"</v>
      </c>
      <c r="Q13" s="15" t="str">
        <f t="shared" si="6"/>
        <v>password:"W0rld!123"</v>
      </c>
      <c r="R13" s="15" t="str">
        <f t="shared" si="8"/>
        <v>looksFor:{
age:4,
gender:"m",
breed:["פינצר", "קוקר ספנייל", "בולדוג צרפתי"],
color:["אדום", "אפור"]}</v>
      </c>
      <c r="S13" s="23" t="str">
        <f t="shared" ca="1" si="7"/>
        <v>{_id:"0582345678",firstName:"אדם",lastName:"גולן",gender:"f",email:"adam.golan@example.com", userName:"AdamGolan",password:"W0rld!123",looksFor:{
age:4,
gender:"m",
breed:["פינצר", "קוקר ספנייל", "בולדוג צרפתי"],
color:["אדום", "אפור"]}}</v>
      </c>
      <c r="X13" s="6" t="s">
        <v>306</v>
      </c>
      <c r="Y13" s="6" t="s">
        <v>307</v>
      </c>
      <c r="Z13" s="2" t="s">
        <v>308</v>
      </c>
      <c r="AB13" s="2" t="str">
        <v>2B0rN0t2B!</v>
      </c>
      <c r="AF13" s="2" t="str">
        <f t="shared" ca="1" si="9"/>
        <v/>
      </c>
      <c r="AG13" s="2" t="str">
        <f t="shared" ca="1" si="10"/>
        <v>gender:"m"</v>
      </c>
      <c r="AH13" s="2" t="str" cm="1">
        <f t="array" aca="1" ref="AH13" ca="1">IF(RAND()&lt;0.5,_xlfn.TEXTJOIN(":",TRUE,$AH$1,"["&amp;_xlfn.TEXTJOIN(", ",TRUE,""""&amp;INDEX(allBreeds,_xlfn.UNIQUE(_xlfn.RANDARRAY(RANDBETWEEN(1,4),,1,ROWS(allBreeds),TRUE)))&amp;"""")&amp;"]"),"")</f>
        <v>breed:["רועה גרמני", "שיצו"]</v>
      </c>
      <c r="AI13" s="2" t="str" cm="1">
        <f t="array" aca="1" ref="AI13" ca="1">IF(RAND()&lt;0.5,_xlfn.TEXTJOIN(":",TRUE,$AI$1,"["&amp;_xlfn.TEXTJOIN(", ",TRUE,""""&amp;INDEX(צבע,_xlfn.UNIQUE(_xlfn.RANDARRAY(RANDBETWEEN(1,4),,1,ROWS(צבע),TRUE)))&amp;"""")&amp;"]"),"")</f>
        <v>color:["כתום", "אפור", "חום בהיר"]</v>
      </c>
      <c r="AJ13" s="2" t="str" cm="1">
        <f t="array" aca="1" ref="AJ13" ca="1">IF(RAND()&lt;0.5,_xlfn.TEXTJOIN(":",TRUE,$AJ$1,""""&amp;INDEX(sizes,RANDBETWEEN(1,5))&amp;""""),"")</f>
        <v>size:"בינוני"</v>
      </c>
      <c r="AK13" s="24" t="str">
        <f t="shared" ca="1" si="11"/>
        <v>{
gender:"m",
breed:["רועה גרמני", "שיצו"],
color:["כתום", "אפור", "חום בהיר"],
size:"בינוני"}</v>
      </c>
    </row>
    <row r="14" spans="1:37" ht="75" x14ac:dyDescent="0.25">
      <c r="A14" s="10" t="s">
        <v>309</v>
      </c>
      <c r="B14" s="11" t="s">
        <v>310</v>
      </c>
      <c r="C14" s="11" t="s">
        <v>269</v>
      </c>
      <c r="D14" s="11" t="str" cm="1">
        <f t="array" aca="1" ref="D14" ca="1">INDEX($AB$1:$AC$1,RANDBETWEEN(1,2))</f>
        <v>f</v>
      </c>
      <c r="E14" s="13" t="s">
        <v>311</v>
      </c>
      <c r="F14" s="29" t="s">
        <v>312</v>
      </c>
      <c r="G14" s="27" t="s">
        <v>313</v>
      </c>
      <c r="H14" s="23" t="s">
        <v>572</v>
      </c>
      <c r="K14" s="15" t="str">
        <f t="shared" si="0"/>
        <v>_id:"0503456789"</v>
      </c>
      <c r="L14" s="15" t="str">
        <f t="shared" si="1"/>
        <v>firstName:"אלה"</v>
      </c>
      <c r="M14" s="15" t="str">
        <f t="shared" si="2"/>
        <v>lastName:"פרידמן"</v>
      </c>
      <c r="N14" s="15" t="str">
        <f t="shared" ca="1" si="3"/>
        <v>gender:"f"</v>
      </c>
      <c r="O14" s="15" t="str">
        <f t="shared" si="4"/>
        <v>email:"ella.fridman@example.com"</v>
      </c>
      <c r="P14" s="15" t="str">
        <f t="shared" si="5"/>
        <v xml:space="preserve"> userName:"EllaFridman"</v>
      </c>
      <c r="Q14" s="15" t="str">
        <f t="shared" si="6"/>
        <v>password:"S@fePassw0rd"</v>
      </c>
      <c r="R14" s="15" t="str">
        <f t="shared" si="8"/>
        <v>looksFor:{
gender:"m",
size:"קטן_בינוני"}</v>
      </c>
      <c r="S14" s="23" t="str">
        <f t="shared" ca="1" si="7"/>
        <v>{_id:"0503456789",firstName:"אלה",lastName:"פרידמן",gender:"f",email:"ella.fridman@example.com", userName:"EllaFridman",password:"S@fePassw0rd",looksFor:{
gender:"m",
size:"קטן_בינוני"}}</v>
      </c>
      <c r="X14" s="6" t="s">
        <v>310</v>
      </c>
      <c r="Y14" s="6" t="s">
        <v>224</v>
      </c>
      <c r="Z14" s="2" t="s">
        <v>314</v>
      </c>
      <c r="AB14" s="2" t="str">
        <v>Ch@ng3Me!</v>
      </c>
      <c r="AF14" s="2" t="str">
        <f t="shared" ca="1" si="9"/>
        <v>age:3</v>
      </c>
      <c r="AG14" s="2" t="str">
        <f t="shared" ca="1" si="10"/>
        <v>gender:"m"</v>
      </c>
      <c r="AH14" s="2" t="str" cm="1">
        <f t="array" aca="1" ref="AH14" ca="1">IF(RAND()&lt;0.5,_xlfn.TEXTJOIN(":",TRUE,$AH$1,"["&amp;_xlfn.TEXTJOIN(", ",TRUE,""""&amp;INDEX(allBreeds,_xlfn.UNIQUE(_xlfn.RANDARRAY(RANDBETWEEN(1,4),,1,ROWS(allBreeds),TRUE)))&amp;"""")&amp;"]"),"")</f>
        <v/>
      </c>
      <c r="AI14" s="2" t="str" cm="1">
        <f t="array" aca="1" ref="AI14" ca="1">IF(RAND()&lt;0.5,_xlfn.TEXTJOIN(":",TRUE,$AI$1,"["&amp;_xlfn.TEXTJOIN(", ",TRUE,""""&amp;INDEX(צבע,_xlfn.UNIQUE(_xlfn.RANDARRAY(RANDBETWEEN(1,4),,1,ROWS(צבע),TRUE)))&amp;"""")&amp;"]"),"")</f>
        <v>color:["שחור", "בז"]</v>
      </c>
      <c r="AJ14" s="2" t="str" cm="1">
        <f t="array" aca="1" ref="AJ14" ca="1">IF(RAND()&lt;0.5,_xlfn.TEXTJOIN(":",TRUE,$AJ$1,""""&amp;INDEX(sizes,RANDBETWEEN(1,5))&amp;""""),"")</f>
        <v/>
      </c>
      <c r="AK14" s="24" t="str">
        <f t="shared" ca="1" si="11"/>
        <v>{
age:3,
gender:"m",
color:["שחור", "בז"]}</v>
      </c>
    </row>
    <row r="15" spans="1:37" ht="90" x14ac:dyDescent="0.25">
      <c r="A15" s="10" t="s">
        <v>315</v>
      </c>
      <c r="B15" s="11" t="s">
        <v>248</v>
      </c>
      <c r="C15" s="11" t="s">
        <v>316</v>
      </c>
      <c r="D15" s="11" t="str" cm="1">
        <f t="array" aca="1" ref="D15" ca="1">INDEX($AB$1:$AC$1,RANDBETWEEN(1,2))</f>
        <v>m</v>
      </c>
      <c r="E15" s="14" t="s">
        <v>317</v>
      </c>
      <c r="F15" s="26" t="s">
        <v>318</v>
      </c>
      <c r="G15" s="28" t="s">
        <v>319</v>
      </c>
      <c r="H15" s="23" t="s">
        <v>573</v>
      </c>
      <c r="K15" s="15" t="str">
        <f t="shared" si="0"/>
        <v>_id:"0504567890"</v>
      </c>
      <c r="L15" s="15" t="str">
        <f t="shared" si="1"/>
        <v>firstName:"אורית"</v>
      </c>
      <c r="M15" s="15" t="str">
        <f t="shared" si="2"/>
        <v>lastName:"שחרי"</v>
      </c>
      <c r="N15" s="15" t="str">
        <f t="shared" ca="1" si="3"/>
        <v>gender:"m"</v>
      </c>
      <c r="O15" s="15" t="str">
        <f t="shared" si="4"/>
        <v>email:"orit.shahar@example.com"</v>
      </c>
      <c r="P15" s="15" t="str">
        <f t="shared" si="5"/>
        <v xml:space="preserve"> userName:"OritShahar"</v>
      </c>
      <c r="Q15" s="15" t="str">
        <f t="shared" si="6"/>
        <v>password:"P@55w0rd"</v>
      </c>
      <c r="R15" s="15" t="str">
        <f t="shared" si="8"/>
        <v>looksFor:{
age:0,
breed:["לברדור", "רוטווילר", "שיצו"],
size:"קטן"}</v>
      </c>
      <c r="S15" s="23" t="str">
        <f t="shared" ca="1" si="7"/>
        <v>{_id:"0504567890",firstName:"אורית",lastName:"שחרי",gender:"m",email:"orit.shahar@example.com", userName:"OritShahar",password:"P@55w0rd",looksFor:{
age:0,
breed:["לברדור", "רוטווילר", "שיצו"],
size:"קטן"}}</v>
      </c>
      <c r="X15" s="6" t="s">
        <v>320</v>
      </c>
      <c r="Y15" s="6" t="s">
        <v>321</v>
      </c>
      <c r="Z15" s="2" t="s">
        <v>277</v>
      </c>
      <c r="AB15" s="2" t="str">
        <v>W0rld!123</v>
      </c>
      <c r="AF15" s="2" t="str">
        <f t="shared" ca="1" si="9"/>
        <v/>
      </c>
      <c r="AG15" s="2" t="str">
        <f t="shared" ca="1" si="10"/>
        <v>gender:"m"</v>
      </c>
      <c r="AH15" s="2" t="str" cm="1">
        <f t="array" aca="1" ref="AH15" ca="1">IF(RAND()&lt;0.5,_xlfn.TEXTJOIN(":",TRUE,$AH$1,"["&amp;_xlfn.TEXTJOIN(", ",TRUE,""""&amp;INDEX(allBreeds,_xlfn.UNIQUE(_xlfn.RANDARRAY(RANDBETWEEN(1,4),,1,ROWS(allBreeds),TRUE)))&amp;"""")&amp;"]"),"")</f>
        <v/>
      </c>
      <c r="AI15" s="2" t="str" cm="1">
        <f t="array" aca="1" ref="AI15" ca="1">IF(RAND()&lt;0.5,_xlfn.TEXTJOIN(":",TRUE,$AI$1,"["&amp;_xlfn.TEXTJOIN(", ",TRUE,""""&amp;INDEX(צבע,_xlfn.UNIQUE(_xlfn.RANDARRAY(RANDBETWEEN(1,4),,1,ROWS(צבע),TRUE)))&amp;"""")&amp;"]"),"")</f>
        <v>color:["אפור"]</v>
      </c>
      <c r="AJ15" s="2" t="str" cm="1">
        <f t="array" aca="1" ref="AJ15" ca="1">IF(RAND()&lt;0.5,_xlfn.TEXTJOIN(":",TRUE,$AJ$1,""""&amp;INDEX(sizes,RANDBETWEEN(1,5))&amp;""""),"")</f>
        <v>size:"גדול"</v>
      </c>
      <c r="AK15" s="24" t="str">
        <f t="shared" ca="1" si="11"/>
        <v>{
gender:"m",
color:["אפור"],
size:"גדול"}</v>
      </c>
    </row>
    <row r="16" spans="1:37" ht="105" x14ac:dyDescent="0.25">
      <c r="A16" s="10" t="s">
        <v>322</v>
      </c>
      <c r="B16" s="11" t="s">
        <v>323</v>
      </c>
      <c r="C16" s="11" t="s">
        <v>252</v>
      </c>
      <c r="D16" s="11" t="str" cm="1">
        <f t="array" aca="1" ref="D16" ca="1">INDEX($AB$1:$AC$1,RANDBETWEEN(1,2))</f>
        <v>m</v>
      </c>
      <c r="E16" s="13" t="s">
        <v>324</v>
      </c>
      <c r="F16" s="29" t="s">
        <v>325</v>
      </c>
      <c r="G16" s="27" t="s">
        <v>326</v>
      </c>
      <c r="H16" s="23" t="s">
        <v>574</v>
      </c>
      <c r="K16" s="15" t="str">
        <f t="shared" si="0"/>
        <v>_id:"0525678901"</v>
      </c>
      <c r="L16" s="15" t="str">
        <f t="shared" si="1"/>
        <v>firstName:"עמיר"</v>
      </c>
      <c r="M16" s="15" t="str">
        <f t="shared" si="2"/>
        <v>lastName:"גל"</v>
      </c>
      <c r="N16" s="15" t="str">
        <f t="shared" ca="1" si="3"/>
        <v>gender:"m"</v>
      </c>
      <c r="O16" s="15" t="str">
        <f t="shared" si="4"/>
        <v>email:"amir.gal@example.com"</v>
      </c>
      <c r="P16" s="15" t="str">
        <f t="shared" si="5"/>
        <v xml:space="preserve"> userName:"AmirGal"</v>
      </c>
      <c r="Q16" s="15" t="str">
        <f t="shared" si="6"/>
        <v>password:"3x@mpl3P@ss"</v>
      </c>
      <c r="R16" s="15" t="str">
        <f t="shared" si="8"/>
        <v>looksFor:{
age:1,
gender:"f",
color:["אדום", "בז", "לבן"],
size:"גדול"}</v>
      </c>
      <c r="S16" s="23" t="str">
        <f t="shared" ca="1" si="7"/>
        <v>{_id:"0525678901",firstName:"עמיר",lastName:"גל",gender:"m",email:"amir.gal@example.com", userName:"AmirGal",password:"3x@mpl3P@ss",looksFor:{
age:1,
gender:"f",
color:["אדום", "בז", "לבן"],
size:"גדול"}}</v>
      </c>
      <c r="X16" s="6" t="s">
        <v>327</v>
      </c>
      <c r="Y16" s="6" t="s">
        <v>328</v>
      </c>
      <c r="Z16" s="2" t="s">
        <v>329</v>
      </c>
      <c r="AB16" s="2" t="str">
        <v>S@fePassw0rd</v>
      </c>
      <c r="AF16" s="2" t="str">
        <f t="shared" ca="1" si="9"/>
        <v>age:4</v>
      </c>
      <c r="AG16" s="2" t="str">
        <f t="shared" ca="1" si="10"/>
        <v/>
      </c>
      <c r="AH16" s="2" t="str" cm="1">
        <f t="array" aca="1" ref="AH16" ca="1">IF(RAND()&lt;0.5,_xlfn.TEXTJOIN(":",TRUE,$AH$1,"["&amp;_xlfn.TEXTJOIN(", ",TRUE,""""&amp;INDEX(allBreeds,_xlfn.UNIQUE(_xlfn.RANDARRAY(RANDBETWEEN(1,4),,1,ROWS(allBreeds),TRUE)))&amp;"""")&amp;"]"),"")</f>
        <v/>
      </c>
      <c r="AI16" s="2" t="str" cm="1">
        <f t="array" aca="1" ref="AI16" ca="1">IF(RAND()&lt;0.5,_xlfn.TEXTJOIN(":",TRUE,$AI$1,"["&amp;_xlfn.TEXTJOIN(", ",TRUE,""""&amp;INDEX(צבע,_xlfn.UNIQUE(_xlfn.RANDARRAY(RANDBETWEEN(1,4),,1,ROWS(צבע),TRUE)))&amp;"""")&amp;"]"),"")</f>
        <v/>
      </c>
      <c r="AJ16" s="2" t="str" cm="1">
        <f t="array" aca="1" ref="AJ16" ca="1">IF(RAND()&lt;0.5,_xlfn.TEXTJOIN(":",TRUE,$AJ$1,""""&amp;INDEX(sizes,RANDBETWEEN(1,5))&amp;""""),"")</f>
        <v/>
      </c>
      <c r="AK16" s="24" t="str">
        <f t="shared" ca="1" si="11"/>
        <v>{
age:4}</v>
      </c>
    </row>
    <row r="17" spans="1:37" ht="60" x14ac:dyDescent="0.25">
      <c r="A17" s="10" t="s">
        <v>330</v>
      </c>
      <c r="B17" s="11" t="s">
        <v>288</v>
      </c>
      <c r="C17" s="11" t="s">
        <v>231</v>
      </c>
      <c r="D17" s="11" t="str" cm="1">
        <f t="array" aca="1" ref="D17" ca="1">INDEX($AB$1:$AC$1,RANDBETWEEN(1,2))</f>
        <v>m</v>
      </c>
      <c r="E17" s="14" t="s">
        <v>331</v>
      </c>
      <c r="F17" s="26" t="s">
        <v>332</v>
      </c>
      <c r="G17" s="28" t="s">
        <v>333</v>
      </c>
      <c r="H17" s="23" t="s">
        <v>527</v>
      </c>
      <c r="K17" s="15" t="str">
        <f t="shared" si="0"/>
        <v>_id:"0526789012"</v>
      </c>
      <c r="L17" s="15" t="str">
        <f t="shared" si="1"/>
        <v>firstName:"יעל"</v>
      </c>
      <c r="M17" s="15" t="str">
        <f t="shared" si="2"/>
        <v>lastName:"לוי"</v>
      </c>
      <c r="N17" s="15" t="str">
        <f t="shared" ca="1" si="3"/>
        <v>gender:"m"</v>
      </c>
      <c r="O17" s="15" t="str">
        <f t="shared" si="4"/>
        <v>email:"yael.levi@example.com"</v>
      </c>
      <c r="P17" s="15" t="str">
        <f t="shared" si="5"/>
        <v xml:space="preserve"> userName:"YaelLevi"</v>
      </c>
      <c r="Q17" s="15" t="str">
        <f t="shared" si="6"/>
        <v>password:"MyS3cur1ty"</v>
      </c>
      <c r="R17" s="15" t="str">
        <f t="shared" si="8"/>
        <v>looksFor:{
}</v>
      </c>
      <c r="S17" s="23" t="str">
        <f t="shared" ca="1" si="7"/>
        <v>{_id:"0526789012",firstName:"יעל",lastName:"לוי",gender:"m",email:"yael.levi@example.com", userName:"YaelLevi",password:"MyS3cur1ty",looksFor:{
}}</v>
      </c>
      <c r="X17" s="6" t="s">
        <v>288</v>
      </c>
      <c r="Y17" s="6" t="s">
        <v>334</v>
      </c>
      <c r="Z17" s="2" t="s">
        <v>335</v>
      </c>
      <c r="AB17" s="2" t="str">
        <v>P@55w0rd</v>
      </c>
      <c r="AF17" s="2" t="str">
        <f t="shared" ca="1" si="9"/>
        <v/>
      </c>
      <c r="AG17" s="2" t="str">
        <f t="shared" ca="1" si="10"/>
        <v>gender:"f"</v>
      </c>
      <c r="AH17" s="2" t="str" cm="1">
        <f t="array" aca="1" ref="AH17" ca="1">IF(RAND()&lt;0.5,_xlfn.TEXTJOIN(":",TRUE,$AH$1,"["&amp;_xlfn.TEXTJOIN(", ",TRUE,""""&amp;INDEX(allBreeds,_xlfn.UNIQUE(_xlfn.RANDARRAY(RANDBETWEEN(1,4),,1,ROWS(allBreeds),TRUE)))&amp;"""")&amp;"]"),"")</f>
        <v>breed:["רועה גרמני", "צ'יואהואה", "דוברמן", "רוטווילר"]</v>
      </c>
      <c r="AI17" s="2" t="str" cm="1">
        <f t="array" aca="1" ref="AI17" ca="1">IF(RAND()&lt;0.5,_xlfn.TEXTJOIN(":",TRUE,$AI$1,"["&amp;_xlfn.TEXTJOIN(", ",TRUE,""""&amp;INDEX(צבע,_xlfn.UNIQUE(_xlfn.RANDARRAY(RANDBETWEEN(1,4),,1,ROWS(צבע),TRUE)))&amp;"""")&amp;"]"),"")</f>
        <v/>
      </c>
      <c r="AJ17" s="2" t="str" cm="1">
        <f t="array" aca="1" ref="AJ17" ca="1">IF(RAND()&lt;0.5,_xlfn.TEXTJOIN(":",TRUE,$AJ$1,""""&amp;INDEX(sizes,RANDBETWEEN(1,5))&amp;""""),"")</f>
        <v>size:"בינוני"</v>
      </c>
      <c r="AK17" s="24" t="str">
        <f t="shared" ca="1" si="11"/>
        <v>{
gender:"f",
breed:["רועה גרמני", "צ'יואהואה", "דוברמן", "רוטווילר"],
size:"בינוני"}</v>
      </c>
    </row>
    <row r="18" spans="1:37" ht="60" x14ac:dyDescent="0.25">
      <c r="A18" s="10" t="s">
        <v>336</v>
      </c>
      <c r="B18" s="11" t="s">
        <v>224</v>
      </c>
      <c r="C18" s="11" t="s">
        <v>260</v>
      </c>
      <c r="D18" s="11" t="str" cm="1">
        <f t="array" aca="1" ref="D18" ca="1">INDEX($AB$1:$AC$1,RANDBETWEEN(1,2))</f>
        <v>m</v>
      </c>
      <c r="E18" s="13" t="s">
        <v>337</v>
      </c>
      <c r="F18" s="29" t="s">
        <v>338</v>
      </c>
      <c r="G18" s="27" t="s">
        <v>339</v>
      </c>
      <c r="H18" s="23" t="s">
        <v>528</v>
      </c>
      <c r="K18" s="15" t="str">
        <f t="shared" si="0"/>
        <v>_id:"0537890123"</v>
      </c>
      <c r="L18" s="15" t="str">
        <f t="shared" si="1"/>
        <v>firstName:"איתי"</v>
      </c>
      <c r="M18" s="15" t="str">
        <f t="shared" si="2"/>
        <v>lastName:"רוזנפלד"</v>
      </c>
      <c r="N18" s="15" t="str">
        <f t="shared" ca="1" si="3"/>
        <v>gender:"m"</v>
      </c>
      <c r="O18" s="15" t="str">
        <f t="shared" si="4"/>
        <v>email:"itay.rozenfeld@example.com"</v>
      </c>
      <c r="P18" s="15" t="str">
        <f t="shared" si="5"/>
        <v xml:space="preserve"> userName:"ItayRozenfeld"</v>
      </c>
      <c r="Q18" s="15" t="str">
        <f t="shared" si="6"/>
        <v>password:"Str0ngP@ss"</v>
      </c>
      <c r="R18" s="15" t="str">
        <f t="shared" si="8"/>
        <v>looksFor:{
gender:"m"}</v>
      </c>
      <c r="S18" s="23" t="str">
        <f t="shared" ca="1" si="7"/>
        <v>{_id:"0537890123",firstName:"איתי",lastName:"רוזנפלד",gender:"m",email:"itay.rozenfeld@example.com", userName:"ItayRozenfeld",password:"Str0ngP@ss",looksFor:{
gender:"m"}}</v>
      </c>
      <c r="X18" s="6" t="s">
        <v>340</v>
      </c>
      <c r="Y18" s="6" t="s">
        <v>215</v>
      </c>
      <c r="Z18" s="2" t="s">
        <v>341</v>
      </c>
      <c r="AB18" s="2" t="str">
        <v>3x@mpl3P@ss</v>
      </c>
      <c r="AF18" s="2" t="str">
        <f t="shared" ca="1" si="9"/>
        <v>age:1</v>
      </c>
      <c r="AG18" s="2" t="str">
        <f t="shared" ca="1" si="10"/>
        <v>gender:"m"</v>
      </c>
      <c r="AH18" s="2" t="str" cm="1">
        <f t="array" aca="1" ref="AH18" ca="1">IF(RAND()&lt;0.5,_xlfn.TEXTJOIN(":",TRUE,$AH$1,"["&amp;_xlfn.TEXTJOIN(", ",TRUE,""""&amp;INDEX(allBreeds,_xlfn.UNIQUE(_xlfn.RANDARRAY(RANDBETWEEN(1,4),,1,ROWS(allBreeds),TRUE)))&amp;"""")&amp;"]"),"")</f>
        <v/>
      </c>
      <c r="AI18" s="2" t="str" cm="1">
        <f t="array" aca="1" ref="AI18" ca="1">IF(RAND()&lt;0.5,_xlfn.TEXTJOIN(":",TRUE,$AI$1,"["&amp;_xlfn.TEXTJOIN(", ",TRUE,""""&amp;INDEX(צבע,_xlfn.UNIQUE(_xlfn.RANDARRAY(RANDBETWEEN(1,4),,1,ROWS(צבע),TRUE)))&amp;"""")&amp;"]"),"")</f>
        <v>color:["אדום", "אפור", "זהב"]</v>
      </c>
      <c r="AJ18" s="2" t="str" cm="1">
        <f t="array" aca="1" ref="AJ18" ca="1">IF(RAND()&lt;0.5,_xlfn.TEXTJOIN(":",TRUE,$AJ$1,""""&amp;INDEX(sizes,RANDBETWEEN(1,5))&amp;""""),"")</f>
        <v/>
      </c>
      <c r="AK18" s="24" t="str">
        <f t="shared" ca="1" si="11"/>
        <v>{
age:1,
gender:"m",
color:["אדום", "אפור", "זהב"]}</v>
      </c>
    </row>
    <row r="19" spans="1:37" ht="105" x14ac:dyDescent="0.25">
      <c r="A19" s="10" t="s">
        <v>342</v>
      </c>
      <c r="B19" s="11" t="s">
        <v>256</v>
      </c>
      <c r="C19" s="11" t="s">
        <v>258</v>
      </c>
      <c r="D19" s="11" t="str" cm="1">
        <f t="array" aca="1" ref="D19" ca="1">INDEX($AB$1:$AC$1,RANDBETWEEN(1,2))</f>
        <v>f</v>
      </c>
      <c r="E19" s="14" t="s">
        <v>343</v>
      </c>
      <c r="F19" s="26" t="s">
        <v>344</v>
      </c>
      <c r="G19" s="28" t="s">
        <v>345</v>
      </c>
      <c r="H19" s="23" t="s">
        <v>575</v>
      </c>
      <c r="K19" s="15" t="str">
        <f t="shared" si="0"/>
        <v>_id:"0538901234"</v>
      </c>
      <c r="L19" s="15" t="str">
        <f t="shared" si="1"/>
        <v>firstName:"נועה"</v>
      </c>
      <c r="M19" s="15" t="str">
        <f t="shared" si="2"/>
        <v>lastName:"שמעון"</v>
      </c>
      <c r="N19" s="15" t="str">
        <f t="shared" ca="1" si="3"/>
        <v>gender:"f"</v>
      </c>
      <c r="O19" s="15" t="str">
        <f t="shared" si="4"/>
        <v>email:"noa.shimon@example.com"</v>
      </c>
      <c r="P19" s="15" t="str">
        <f t="shared" si="5"/>
        <v xml:space="preserve"> userName:"NoaShimon"</v>
      </c>
      <c r="Q19" s="15" t="str">
        <f t="shared" si="6"/>
        <v>password:"P@ssw0rd123"</v>
      </c>
      <c r="R19" s="15" t="str">
        <f t="shared" si="8"/>
        <v>looksFor:{
age:2,
breed:["רועה גרמני", "טרייר", "בוקסר"],
color:["לבן", "בז"],
size:"בינוני_גדול"}</v>
      </c>
      <c r="S19" s="23" t="str">
        <f t="shared" ca="1" si="7"/>
        <v>{_id:"0538901234",firstName:"נועה",lastName:"שמעון",gender:"f",email:"noa.shimon@example.com", userName:"NoaShimon",password:"P@ssw0rd123",looksFor:{
age:2,
breed:["רועה גרמני", "טרייר", "בוקסר"],
color:["לבן", "בז"],
size:"בינוני_גדול"}}</v>
      </c>
      <c r="X19" s="6" t="s">
        <v>346</v>
      </c>
      <c r="Y19" s="6" t="s">
        <v>291</v>
      </c>
      <c r="Z19" s="2" t="s">
        <v>244</v>
      </c>
      <c r="AB19" s="2" t="str">
        <v>MyS3cur1ty</v>
      </c>
      <c r="AF19" s="2" t="str">
        <f t="shared" ca="1" si="9"/>
        <v/>
      </c>
      <c r="AG19" s="2" t="str">
        <f t="shared" ca="1" si="10"/>
        <v/>
      </c>
      <c r="AH19" s="2" t="str" cm="1">
        <f t="array" aca="1" ref="AH19" ca="1">IF(RAND()&lt;0.5,_xlfn.TEXTJOIN(":",TRUE,$AH$1,"["&amp;_xlfn.TEXTJOIN(", ",TRUE,""""&amp;INDEX(allBreeds,_xlfn.UNIQUE(_xlfn.RANDARRAY(RANDBETWEEN(1,4),,1,ROWS(allBreeds),TRUE)))&amp;"""")&amp;"]"),"")</f>
        <v>breed:["צ'יואהואה", "רועה בלגי"]</v>
      </c>
      <c r="AI19" s="2" t="str" cm="1">
        <f t="array" aca="1" ref="AI19" ca="1">IF(RAND()&lt;0.5,_xlfn.TEXTJOIN(":",TRUE,$AI$1,"["&amp;_xlfn.TEXTJOIN(", ",TRUE,""""&amp;INDEX(צבע,_xlfn.UNIQUE(_xlfn.RANDARRAY(RANDBETWEEN(1,4),,1,ROWS(צבע),TRUE)))&amp;"""")&amp;"]"),"")</f>
        <v/>
      </c>
      <c r="AJ19" s="2" t="str" cm="1">
        <f t="array" aca="1" ref="AJ19" ca="1">IF(RAND()&lt;0.5,_xlfn.TEXTJOIN(":",TRUE,$AJ$1,""""&amp;INDEX(sizes,RANDBETWEEN(1,5))&amp;""""),"")</f>
        <v>size:"קטן_בינוני"</v>
      </c>
      <c r="AK19" s="24" t="str">
        <f t="shared" ca="1" si="11"/>
        <v>{
breed:["צ'יואהואה", "רועה בלגי"],
size:"קטן_בינוני"}</v>
      </c>
    </row>
    <row r="20" spans="1:37" ht="75" x14ac:dyDescent="0.25">
      <c r="A20" s="10" t="s">
        <v>347</v>
      </c>
      <c r="B20" s="11" t="s">
        <v>256</v>
      </c>
      <c r="C20" s="11" t="s">
        <v>348</v>
      </c>
      <c r="D20" s="11" t="str" cm="1">
        <f t="array" aca="1" ref="D20" ca="1">INDEX($AB$1:$AC$1,RANDBETWEEN(1,2))</f>
        <v>m</v>
      </c>
      <c r="E20" s="13" t="s">
        <v>349</v>
      </c>
      <c r="F20" s="29" t="s">
        <v>350</v>
      </c>
      <c r="G20" s="27" t="s">
        <v>351</v>
      </c>
      <c r="H20" s="23" t="s">
        <v>576</v>
      </c>
      <c r="K20" s="15" t="str">
        <f t="shared" si="0"/>
        <v>_id:"0549012345"</v>
      </c>
      <c r="L20" s="15" t="str">
        <f t="shared" si="1"/>
        <v>firstName:"נועה"</v>
      </c>
      <c r="M20" s="15" t="str">
        <f t="shared" si="2"/>
        <v>lastName:"נחשון"</v>
      </c>
      <c r="N20" s="15" t="str">
        <f t="shared" ca="1" si="3"/>
        <v>gender:"m"</v>
      </c>
      <c r="O20" s="15" t="str">
        <f t="shared" si="4"/>
        <v>email:"noa.nachshon@example.com"</v>
      </c>
      <c r="P20" s="15" t="str">
        <f t="shared" si="5"/>
        <v xml:space="preserve"> userName:"NoaNachshon"</v>
      </c>
      <c r="Q20" s="15" t="str">
        <f t="shared" si="6"/>
        <v>password:"123Secur1ty!"</v>
      </c>
      <c r="R20" s="15" t="str">
        <f t="shared" si="8"/>
        <v>looksFor:{
gender:"m",
color:["אדום"]}</v>
      </c>
      <c r="S20" s="23" t="str">
        <f t="shared" ca="1" si="7"/>
        <v>{_id:"0549012345",firstName:"נועה",lastName:"נחשון",gender:"m",email:"noa.nachshon@example.com", userName:"NoaNachshon",password:"123Secur1ty!",looksFor:{
gender:"m",
color:["אדום"]}}</v>
      </c>
      <c r="X20" s="6" t="s">
        <v>256</v>
      </c>
      <c r="Y20" s="6" t="s">
        <v>283</v>
      </c>
      <c r="Z20" s="2" t="s">
        <v>352</v>
      </c>
      <c r="AB20" s="2" t="str">
        <v>Str0ngP@ss</v>
      </c>
      <c r="AF20" s="2" t="str">
        <f t="shared" ca="1" si="9"/>
        <v/>
      </c>
      <c r="AG20" s="2" t="str">
        <f t="shared" ca="1" si="10"/>
        <v>gender:"m"</v>
      </c>
      <c r="AH20" s="2" t="str" cm="1">
        <f t="array" aca="1" ref="AH20" ca="1">IF(RAND()&lt;0.5,_xlfn.TEXTJOIN(":",TRUE,$AH$1,"["&amp;_xlfn.TEXTJOIN(", ",TRUE,""""&amp;INDEX(allBreeds,_xlfn.UNIQUE(_xlfn.RANDARRAY(RANDBETWEEN(1,4),,1,ROWS(allBreeds),TRUE)))&amp;"""")&amp;"]"),"")</f>
        <v>breed:["בוקסר"]</v>
      </c>
      <c r="AI20" s="2" t="str" cm="1">
        <f t="array" aca="1" ref="AI20" ca="1">IF(RAND()&lt;0.5,_xlfn.TEXTJOIN(":",TRUE,$AI$1,"["&amp;_xlfn.TEXTJOIN(", ",TRUE,""""&amp;INDEX(צבע,_xlfn.UNIQUE(_xlfn.RANDARRAY(RANDBETWEEN(1,4),,1,ROWS(צבע),TRUE)))&amp;"""")&amp;"]"),"")</f>
        <v>color:["חום בהיר", "כתום"]</v>
      </c>
      <c r="AJ20" s="2" t="str" cm="1">
        <f t="array" aca="1" ref="AJ20" ca="1">IF(RAND()&lt;0.5,_xlfn.TEXTJOIN(":",TRUE,$AJ$1,""""&amp;INDEX(sizes,RANDBETWEEN(1,5))&amp;""""),"")</f>
        <v/>
      </c>
      <c r="AK20" s="24" t="str">
        <f t="shared" ca="1" si="11"/>
        <v>{
gender:"m",
breed:["בוקסר"],
color:["חום בהיר", "כתום"]}</v>
      </c>
    </row>
    <row r="21" spans="1:37" ht="45" x14ac:dyDescent="0.25">
      <c r="A21" s="10" t="s">
        <v>353</v>
      </c>
      <c r="B21" s="11" t="s">
        <v>256</v>
      </c>
      <c r="C21" s="11" t="s">
        <v>354</v>
      </c>
      <c r="D21" s="11" t="str" cm="1">
        <f t="array" aca="1" ref="D21" ca="1">INDEX($AB$1:$AC$1,RANDBETWEEN(1,2))</f>
        <v>f</v>
      </c>
      <c r="E21" s="14" t="s">
        <v>355</v>
      </c>
      <c r="F21" s="26" t="s">
        <v>356</v>
      </c>
      <c r="G21" s="28" t="s">
        <v>357</v>
      </c>
      <c r="H21" s="23" t="s">
        <v>577</v>
      </c>
      <c r="K21" s="15" t="str">
        <f t="shared" si="0"/>
        <v>_id:"0540123456"</v>
      </c>
      <c r="L21" s="15" t="str">
        <f t="shared" si="1"/>
        <v>firstName:"נועה"</v>
      </c>
      <c r="M21" s="15" t="str">
        <f t="shared" si="2"/>
        <v>lastName:"ארד"</v>
      </c>
      <c r="N21" s="15" t="str">
        <f t="shared" ca="1" si="3"/>
        <v>gender:"f"</v>
      </c>
      <c r="O21" s="15" t="str">
        <f t="shared" si="4"/>
        <v>email:"noa.ard@example.com"</v>
      </c>
      <c r="P21" s="15" t="str">
        <f t="shared" si="5"/>
        <v xml:space="preserve"> userName:"NoaArd"</v>
      </c>
      <c r="Q21" s="15" t="str">
        <f t="shared" si="6"/>
        <v>password:"T3stP@ss!"</v>
      </c>
      <c r="R21" s="15" t="str">
        <f t="shared" si="8"/>
        <v>looksFor:{
age:0}</v>
      </c>
      <c r="S21" s="23" t="str">
        <f t="shared" ca="1" si="7"/>
        <v>{_id:"0540123456",firstName:"נועה",lastName:"ארד",gender:"f",email:"noa.ard@example.com", userName:"NoaArd",password:"T3stP@ss!",looksFor:{
age:0}}</v>
      </c>
      <c r="X21" s="6" t="s">
        <v>248</v>
      </c>
      <c r="Y21" s="6" t="s">
        <v>358</v>
      </c>
      <c r="Z21" s="2" t="s">
        <v>216</v>
      </c>
      <c r="AB21" s="2" t="str">
        <v>P@ssw0rd123</v>
      </c>
      <c r="AF21" s="2" t="str">
        <f t="shared" ca="1" si="9"/>
        <v>age:1</v>
      </c>
      <c r="AG21" s="2" t="str">
        <f t="shared" ca="1" si="10"/>
        <v>gender:"m"</v>
      </c>
      <c r="AH21" s="2" t="str" cm="1">
        <f t="array" aca="1" ref="AH21" ca="1">IF(RAND()&lt;0.5,_xlfn.TEXTJOIN(":",TRUE,$AH$1,"["&amp;_xlfn.TEXTJOIN(", ",TRUE,""""&amp;INDEX(allBreeds,_xlfn.UNIQUE(_xlfn.RANDARRAY(RANDBETWEEN(1,4),,1,ROWS(allBreeds),TRUE)))&amp;"""")&amp;"]"),"")</f>
        <v/>
      </c>
      <c r="AI21" s="2" t="str" cm="1">
        <f t="array" aca="1" ref="AI21" ca="1">IF(RAND()&lt;0.5,_xlfn.TEXTJOIN(":",TRUE,$AI$1,"["&amp;_xlfn.TEXTJOIN(", ",TRUE,""""&amp;INDEX(צבע,_xlfn.UNIQUE(_xlfn.RANDARRAY(RANDBETWEEN(1,4),,1,ROWS(צבע),TRUE)))&amp;"""")&amp;"]"),"")</f>
        <v>color:["שחור", "בז", "אפור", "חום בהיר"]</v>
      </c>
      <c r="AJ21" s="2" t="str" cm="1">
        <f t="array" aca="1" ref="AJ21" ca="1">IF(RAND()&lt;0.5,_xlfn.TEXTJOIN(":",TRUE,$AJ$1,""""&amp;INDEX(sizes,RANDBETWEEN(1,5))&amp;""""),"")</f>
        <v>size:"קטן"</v>
      </c>
      <c r="AK21" s="24" t="str">
        <f t="shared" ca="1" si="11"/>
        <v>{
age:1,
gender:"m",
color:["שחור", "בז", "אפור", "חום בהיר"],
size:"קטן"}</v>
      </c>
    </row>
    <row r="22" spans="1:37" ht="75" x14ac:dyDescent="0.25">
      <c r="A22" s="10" t="s">
        <v>359</v>
      </c>
      <c r="B22" s="11" t="s">
        <v>360</v>
      </c>
      <c r="C22" s="11" t="s">
        <v>222</v>
      </c>
      <c r="D22" s="11" t="str" cm="1">
        <f t="array" aca="1" ref="D22" ca="1">INDEX($AB$1:$AC$1,RANDBETWEEN(1,2))</f>
        <v>f</v>
      </c>
      <c r="E22" s="13" t="s">
        <v>361</v>
      </c>
      <c r="F22" s="29" t="s">
        <v>362</v>
      </c>
      <c r="G22" s="27" t="s">
        <v>363</v>
      </c>
      <c r="H22" s="23" t="s">
        <v>578</v>
      </c>
      <c r="K22" s="15" t="str">
        <f t="shared" si="0"/>
        <v>_id:"0551234567"</v>
      </c>
      <c r="L22" s="15" t="str">
        <f t="shared" si="1"/>
        <v>firstName:"נועם"</v>
      </c>
      <c r="M22" s="15" t="str">
        <f t="shared" si="2"/>
        <v>lastName:"כהן"</v>
      </c>
      <c r="N22" s="15" t="str">
        <f t="shared" ca="1" si="3"/>
        <v>gender:"f"</v>
      </c>
      <c r="O22" s="15" t="str">
        <f t="shared" si="4"/>
        <v>email:"noam.kohen@example.com"</v>
      </c>
      <c r="P22" s="15" t="str">
        <f t="shared" si="5"/>
        <v xml:space="preserve"> userName:"NoamKohen"</v>
      </c>
      <c r="Q22" s="15" t="str">
        <f t="shared" si="6"/>
        <v>password:"Passw0rd!"</v>
      </c>
      <c r="R22" s="15" t="str">
        <f t="shared" si="8"/>
        <v>looksFor:{
age:0,
gender:"m"}</v>
      </c>
      <c r="S22" s="23" t="str">
        <f t="shared" ca="1" si="7"/>
        <v>{_id:"0551234567",firstName:"נועם",lastName:"כהן",gender:"f",email:"noam.kohen@example.com", userName:"NoamKohen",password:"Passw0rd!",looksFor:{
age:0,
gender:"m"}}</v>
      </c>
      <c r="X22" s="6" t="s">
        <v>243</v>
      </c>
      <c r="Y22" s="6" t="s">
        <v>364</v>
      </c>
      <c r="Z22" s="2" t="s">
        <v>365</v>
      </c>
      <c r="AB22" s="2" t="str">
        <v>123Secur1ty!</v>
      </c>
      <c r="AF22" s="2" t="str">
        <f t="shared" ca="1" si="9"/>
        <v>age:2</v>
      </c>
      <c r="AG22" s="2" t="str">
        <f t="shared" ca="1" si="10"/>
        <v>gender:"m"</v>
      </c>
      <c r="AH22" s="2" t="str" cm="1">
        <f t="array" aca="1" ref="AH22" ca="1">IF(RAND()&lt;0.5,_xlfn.TEXTJOIN(":",TRUE,$AH$1,"["&amp;_xlfn.TEXTJOIN(", ",TRUE,""""&amp;INDEX(allBreeds,_xlfn.UNIQUE(_xlfn.RANDARRAY(RANDBETWEEN(1,4),,1,ROWS(allBreeds),TRUE)))&amp;"""")&amp;"]"),"")</f>
        <v/>
      </c>
      <c r="AI22" s="2" t="str" cm="1">
        <f t="array" aca="1" ref="AI22" ca="1">IF(RAND()&lt;0.5,_xlfn.TEXTJOIN(":",TRUE,$AI$1,"["&amp;_xlfn.TEXTJOIN(", ",TRUE,""""&amp;INDEX(צבע,_xlfn.UNIQUE(_xlfn.RANDARRAY(RANDBETWEEN(1,4),,1,ROWS(צבע),TRUE)))&amp;"""")&amp;"]"),"")</f>
        <v/>
      </c>
      <c r="AJ22" s="2" t="str" cm="1">
        <f t="array" aca="1" ref="AJ22" ca="1">IF(RAND()&lt;0.5,_xlfn.TEXTJOIN(":",TRUE,$AJ$1,""""&amp;INDEX(sizes,RANDBETWEEN(1,5))&amp;""""),"")</f>
        <v>size:"קטן"</v>
      </c>
      <c r="AK22" s="24" t="str">
        <f t="shared" ca="1" si="11"/>
        <v>{
age:2,
gender:"m",
size:"קטן"}</v>
      </c>
    </row>
    <row r="23" spans="1:37" ht="90" x14ac:dyDescent="0.25">
      <c r="A23" s="10" t="s">
        <v>366</v>
      </c>
      <c r="B23" s="11" t="s">
        <v>367</v>
      </c>
      <c r="C23" s="11" t="s">
        <v>316</v>
      </c>
      <c r="D23" s="11" t="str" cm="1">
        <f t="array" aca="1" ref="D23" ca="1">INDEX($AB$1:$AC$1,RANDBETWEEN(1,2))</f>
        <v>f</v>
      </c>
      <c r="E23" s="14" t="s">
        <v>368</v>
      </c>
      <c r="F23" s="26" t="s">
        <v>369</v>
      </c>
      <c r="G23" s="28" t="s">
        <v>370</v>
      </c>
      <c r="H23" s="23" t="s">
        <v>614</v>
      </c>
      <c r="K23" s="15" t="str">
        <f t="shared" si="0"/>
        <v>_id:"0552345678"</v>
      </c>
      <c r="L23" s="15" t="str">
        <f t="shared" si="1"/>
        <v>firstName:"עדי"</v>
      </c>
      <c r="M23" s="15" t="str">
        <f t="shared" si="2"/>
        <v>lastName:"שחרי"</v>
      </c>
      <c r="N23" s="15" t="str">
        <f t="shared" ca="1" si="3"/>
        <v>gender:"f"</v>
      </c>
      <c r="O23" s="15" t="str">
        <f t="shared" si="4"/>
        <v>email:"adi.shahar@example.com"</v>
      </c>
      <c r="P23" s="15" t="str">
        <f t="shared" si="5"/>
        <v xml:space="preserve"> userName:"AdiShahar"</v>
      </c>
      <c r="Q23" s="15" t="str">
        <f t="shared" si="6"/>
        <v>password:"Secure123!"</v>
      </c>
      <c r="R23" s="15" t="str">
        <f t="shared" si="8"/>
        <v>looksFor:{
gender:"f",
breed:["פינצר", "שיצו", "קוקר ספנייל"],
size:"קטן"}</v>
      </c>
      <c r="S23" s="23" t="str">
        <f t="shared" ca="1" si="7"/>
        <v>{_id:"0552345678",firstName:"עדי",lastName:"שחרי",gender:"f",email:"adi.shahar@example.com", userName:"AdiShahar",password:"Secure123!",looksFor:{
gender:"f",
breed:["פינצר", "שיצו", "קוקר ספנייל"],
size:"קטן"}}</v>
      </c>
      <c r="X23" s="6" t="s">
        <v>371</v>
      </c>
      <c r="Y23" s="6" t="s">
        <v>372</v>
      </c>
      <c r="Z23" s="2" t="s">
        <v>354</v>
      </c>
      <c r="AB23" s="2" t="str">
        <v>T3stP@ss!</v>
      </c>
      <c r="AF23" s="2" t="str">
        <f t="shared" ca="1" si="9"/>
        <v/>
      </c>
      <c r="AG23" s="2" t="str">
        <f t="shared" ca="1" si="10"/>
        <v/>
      </c>
      <c r="AH23" s="2" t="str" cm="1">
        <f t="array" aca="1" ref="AH23" ca="1">IF(RAND()&lt;0.5,_xlfn.TEXTJOIN(":",TRUE,$AH$1,"["&amp;_xlfn.TEXTJOIN(", ",TRUE,""""&amp;INDEX(allBreeds,_xlfn.UNIQUE(_xlfn.RANDARRAY(RANDBETWEEN(1,4),,1,ROWS(allBreeds),TRUE)))&amp;"""")&amp;"]"),"")</f>
        <v/>
      </c>
      <c r="AI23" s="2" t="str" cm="1">
        <f t="array" aca="1" ref="AI23" ca="1">IF(RAND()&lt;0.5,_xlfn.TEXTJOIN(":",TRUE,$AI$1,"["&amp;_xlfn.TEXTJOIN(", ",TRUE,""""&amp;INDEX(צבע,_xlfn.UNIQUE(_xlfn.RANDARRAY(RANDBETWEEN(1,4),,1,ROWS(צבע),TRUE)))&amp;"""")&amp;"]"),"")</f>
        <v/>
      </c>
      <c r="AJ23" s="2" t="str" cm="1">
        <f t="array" aca="1" ref="AJ23" ca="1">IF(RAND()&lt;0.5,_xlfn.TEXTJOIN(":",TRUE,$AJ$1,""""&amp;INDEX(sizes,RANDBETWEEN(1,5))&amp;""""),"")</f>
        <v>size:"בינוני"</v>
      </c>
      <c r="AK23" s="24" t="str">
        <f t="shared" ca="1" si="11"/>
        <v>{
size:"בינוני"}</v>
      </c>
    </row>
    <row r="24" spans="1:37" ht="105" x14ac:dyDescent="0.25">
      <c r="A24" s="10" t="s">
        <v>373</v>
      </c>
      <c r="B24" s="11" t="s">
        <v>300</v>
      </c>
      <c r="C24" s="11" t="s">
        <v>269</v>
      </c>
      <c r="D24" s="11" t="str" cm="1">
        <f t="array" aca="1" ref="D24" ca="1">INDEX($AB$1:$AC$1,RANDBETWEEN(1,2))</f>
        <v>f</v>
      </c>
      <c r="E24" s="13" t="s">
        <v>374</v>
      </c>
      <c r="F24" s="29" t="s">
        <v>375</v>
      </c>
      <c r="G24" s="27" t="s">
        <v>376</v>
      </c>
      <c r="H24" s="23" t="s">
        <v>579</v>
      </c>
      <c r="K24" s="15" t="str">
        <f t="shared" si="0"/>
        <v>_id:"0583456789"</v>
      </c>
      <c r="L24" s="15" t="str">
        <f t="shared" si="1"/>
        <v>firstName:"שירן"</v>
      </c>
      <c r="M24" s="15" t="str">
        <f t="shared" si="2"/>
        <v>lastName:"פרידמן"</v>
      </c>
      <c r="N24" s="15" t="str">
        <f t="shared" ca="1" si="3"/>
        <v>gender:"f"</v>
      </c>
      <c r="O24" s="15" t="str">
        <f t="shared" si="4"/>
        <v>email:"shiran.fridman@example.com"</v>
      </c>
      <c r="P24" s="15" t="str">
        <f t="shared" si="5"/>
        <v xml:space="preserve"> userName:"ShiranFridman"</v>
      </c>
      <c r="Q24" s="15" t="str">
        <f t="shared" si="6"/>
        <v>password:"123T3st!"</v>
      </c>
      <c r="R24" s="15" t="str">
        <f t="shared" si="8"/>
        <v>looksFor:{
age:4,
breed:["בוקסר", "בולדוג צרפתי", "שיצו"],
color:["אפור"],
size:"בינוני_גדול"}</v>
      </c>
      <c r="S24" s="23" t="str">
        <f t="shared" ca="1" si="7"/>
        <v>{_id:"0583456789",firstName:"שירן",lastName:"פרידמן",gender:"f",email:"shiran.fridman@example.com", userName:"ShiranFridman",password:"123T3st!",looksFor:{
age:4,
breed:["בוקסר", "בולדוג צרפתי", "שיצו"],
color:["אפור"],
size:"בינוני_גדול"}}</v>
      </c>
      <c r="X24" s="6" t="s">
        <v>367</v>
      </c>
      <c r="Y24" s="6" t="s">
        <v>265</v>
      </c>
      <c r="Z24" s="2" t="s">
        <v>348</v>
      </c>
      <c r="AB24" s="2" t="str">
        <v>Passw0rd!</v>
      </c>
      <c r="AF24" s="2" t="str">
        <f t="shared" ca="1" si="9"/>
        <v/>
      </c>
      <c r="AG24" s="2" t="str">
        <f t="shared" ca="1" si="10"/>
        <v>gender:"f"</v>
      </c>
      <c r="AH24" s="2" t="str" cm="1">
        <f t="array" aca="1" ref="AH24" ca="1">IF(RAND()&lt;0.5,_xlfn.TEXTJOIN(":",TRUE,$AH$1,"["&amp;_xlfn.TEXTJOIN(", ",TRUE,""""&amp;INDEX(allBreeds,_xlfn.UNIQUE(_xlfn.RANDARRAY(RANDBETWEEN(1,4),,1,ROWS(allBreeds),TRUE)))&amp;"""")&amp;"]"),"")</f>
        <v>breed:["יורקשייר טרייר", "טרייר"]</v>
      </c>
      <c r="AI24" s="2" t="str" cm="1">
        <f t="array" aca="1" ref="AI24" ca="1">IF(RAND()&lt;0.5,_xlfn.TEXTJOIN(":",TRUE,$AI$1,"["&amp;_xlfn.TEXTJOIN(", ",TRUE,""""&amp;INDEX(צבע,_xlfn.UNIQUE(_xlfn.RANDARRAY(RANDBETWEEN(1,4),,1,ROWS(צבע),TRUE)))&amp;"""")&amp;"]"),"")</f>
        <v/>
      </c>
      <c r="AJ24" s="2" t="str" cm="1">
        <f t="array" aca="1" ref="AJ24" ca="1">IF(RAND()&lt;0.5,_xlfn.TEXTJOIN(":",TRUE,$AJ$1,""""&amp;INDEX(sizes,RANDBETWEEN(1,5))&amp;""""),"")</f>
        <v>size:"בינוני"</v>
      </c>
      <c r="AK24" s="24" t="str">
        <f t="shared" ca="1" si="11"/>
        <v>{
gender:"f",
breed:["יורקשייר טרייר", "טרייר"],
size:"בינוני"}</v>
      </c>
    </row>
    <row r="25" spans="1:37" ht="90" x14ac:dyDescent="0.25">
      <c r="A25" s="10" t="s">
        <v>377</v>
      </c>
      <c r="B25" s="11" t="s">
        <v>265</v>
      </c>
      <c r="C25" s="11" t="s">
        <v>260</v>
      </c>
      <c r="D25" s="11" t="str" cm="1">
        <f t="array" aca="1" ref="D25" ca="1">INDEX($AB$1:$AC$1,RANDBETWEEN(1,2))</f>
        <v>m</v>
      </c>
      <c r="E25" s="14" t="s">
        <v>378</v>
      </c>
      <c r="F25" s="26" t="s">
        <v>379</v>
      </c>
      <c r="G25" s="28" t="s">
        <v>380</v>
      </c>
      <c r="H25" s="23" t="s">
        <v>580</v>
      </c>
      <c r="K25" s="15" t="str">
        <f t="shared" si="0"/>
        <v>_id:"0584567890"</v>
      </c>
      <c r="L25" s="15" t="str">
        <f t="shared" si="1"/>
        <v>firstName:"אורן"</v>
      </c>
      <c r="M25" s="15" t="str">
        <f t="shared" si="2"/>
        <v>lastName:"רוזנפלד"</v>
      </c>
      <c r="N25" s="15" t="str">
        <f t="shared" ca="1" si="3"/>
        <v>gender:"m"</v>
      </c>
      <c r="O25" s="15" t="str">
        <f t="shared" si="4"/>
        <v>email:"oran.rozental@example.com"</v>
      </c>
      <c r="P25" s="15" t="str">
        <f t="shared" si="5"/>
        <v xml:space="preserve"> userName:"OranRozental"</v>
      </c>
      <c r="Q25" s="15" t="str">
        <f t="shared" si="6"/>
        <v>password:"MyP@55w0rd"</v>
      </c>
      <c r="R25" s="15" t="str">
        <f t="shared" si="8"/>
        <v>looksFor:{
age:0,
gender:"f",
breed:["האסקי סיבירי"]}</v>
      </c>
      <c r="S25" s="23" t="str">
        <f t="shared" ca="1" si="7"/>
        <v>{_id:"0584567890",firstName:"אורן",lastName:"רוזנפלד",gender:"m",email:"oran.rozental@example.com", userName:"OranRozental",password:"MyP@55w0rd",looksFor:{
age:0,
gender:"f",
breed:["האסקי סיבירי"]}}</v>
      </c>
      <c r="X25" s="6" t="s">
        <v>381</v>
      </c>
      <c r="Y25" s="6" t="s">
        <v>240</v>
      </c>
      <c r="Z25" s="2" t="s">
        <v>382</v>
      </c>
      <c r="AB25" s="2" t="str">
        <v>Secure123!</v>
      </c>
      <c r="AF25" s="2" t="str">
        <f t="shared" ca="1" si="9"/>
        <v/>
      </c>
      <c r="AG25" s="2" t="str">
        <f t="shared" ca="1" si="10"/>
        <v/>
      </c>
      <c r="AH25" s="2" t="str" cm="1">
        <f t="array" aca="1" ref="AH25" ca="1">IF(RAND()&lt;0.5,_xlfn.TEXTJOIN(":",TRUE,$AH$1,"["&amp;_xlfn.TEXTJOIN(", ",TRUE,""""&amp;INDEX(allBreeds,_xlfn.UNIQUE(_xlfn.RANDARRAY(RANDBETWEEN(1,4),,1,ROWS(allBreeds),TRUE)))&amp;"""")&amp;"]"),"")</f>
        <v>breed:["רוטווילר"]</v>
      </c>
      <c r="AI25" s="2" t="str" cm="1">
        <f t="array" aca="1" ref="AI25" ca="1">IF(RAND()&lt;0.5,_xlfn.TEXTJOIN(":",TRUE,$AI$1,"["&amp;_xlfn.TEXTJOIN(", ",TRUE,""""&amp;INDEX(צבע,_xlfn.UNIQUE(_xlfn.RANDARRAY(RANDBETWEEN(1,4),,1,ROWS(צבע),TRUE)))&amp;"""")&amp;"]"),"")</f>
        <v/>
      </c>
      <c r="AJ25" s="2" t="str" cm="1">
        <f t="array" aca="1" ref="AJ25" ca="1">IF(RAND()&lt;0.5,_xlfn.TEXTJOIN(":",TRUE,$AJ$1,""""&amp;INDEX(sizes,RANDBETWEEN(1,5))&amp;""""),"")</f>
        <v/>
      </c>
      <c r="AK25" s="24" t="str">
        <f t="shared" ca="1" si="11"/>
        <v>{
breed:["רוטווילר"]}</v>
      </c>
    </row>
    <row r="26" spans="1:37" ht="75" x14ac:dyDescent="0.25">
      <c r="A26" s="10" t="s">
        <v>383</v>
      </c>
      <c r="B26" s="11" t="s">
        <v>346</v>
      </c>
      <c r="C26" s="11" t="s">
        <v>316</v>
      </c>
      <c r="D26" s="11" t="str" cm="1">
        <f t="array" aca="1" ref="D26" ca="1">INDEX($AB$1:$AC$1,RANDBETWEEN(1,2))</f>
        <v>f</v>
      </c>
      <c r="E26" s="13" t="s">
        <v>384</v>
      </c>
      <c r="F26" s="29" t="s">
        <v>385</v>
      </c>
      <c r="G26" s="27" t="s">
        <v>386</v>
      </c>
      <c r="H26" s="23" t="s">
        <v>615</v>
      </c>
      <c r="K26" s="15" t="str">
        <f t="shared" si="0"/>
        <v>_id:"0505678901"</v>
      </c>
      <c r="L26" s="15" t="str">
        <f t="shared" si="1"/>
        <v>firstName:"מאיה"</v>
      </c>
      <c r="M26" s="15" t="str">
        <f t="shared" si="2"/>
        <v>lastName:"שחרי"</v>
      </c>
      <c r="N26" s="15" t="str">
        <f t="shared" ca="1" si="3"/>
        <v>gender:"f"</v>
      </c>
      <c r="O26" s="15" t="str">
        <f t="shared" si="4"/>
        <v>email:"maya.shahar@example.com"</v>
      </c>
      <c r="P26" s="15" t="str">
        <f t="shared" si="5"/>
        <v xml:space="preserve"> userName:"MayaShahar"</v>
      </c>
      <c r="Q26" s="15" t="str">
        <f t="shared" si="6"/>
        <v>password:"Str0ng!P@ss"</v>
      </c>
      <c r="R26" s="15" t="str">
        <f t="shared" si="8"/>
        <v>looksFor:{
breed:["רוטווילר", "לברדור", "ציואהואה"],
color:["חום בהיר", "אפור", "זהב", "אדום"]}</v>
      </c>
      <c r="S26" s="23" t="str">
        <f t="shared" ca="1" si="7"/>
        <v>{_id:"0505678901",firstName:"מאיה",lastName:"שחרי",gender:"f",email:"maya.shahar@example.com", userName:"MayaShahar",password:"Str0ng!P@ss",looksFor:{
breed:["רוטווילר", "לברדור", "ציואהואה"],
color:["חום בהיר", "אפור", "זהב", "אדום"]}}</v>
      </c>
      <c r="X26" s="6" t="s">
        <v>328</v>
      </c>
      <c r="Y26" s="6" t="s">
        <v>387</v>
      </c>
      <c r="Z26" s="2" t="s">
        <v>260</v>
      </c>
      <c r="AB26" s="2" t="str">
        <v>123T3st!</v>
      </c>
      <c r="AF26" s="2" t="str">
        <f t="shared" ca="1" si="9"/>
        <v/>
      </c>
      <c r="AG26" s="2" t="str">
        <f t="shared" ca="1" si="10"/>
        <v/>
      </c>
      <c r="AH26" s="2" t="str" cm="1">
        <f t="array" aca="1" ref="AH26" ca="1">IF(RAND()&lt;0.5,_xlfn.TEXTJOIN(":",TRUE,$AH$1,"["&amp;_xlfn.TEXTJOIN(", ",TRUE,""""&amp;INDEX(allBreeds,_xlfn.UNIQUE(_xlfn.RANDARRAY(RANDBETWEEN(1,4),,1,ROWS(allBreeds),TRUE)))&amp;"""")&amp;"]"),"")</f>
        <v/>
      </c>
      <c r="AI26" s="2" t="str" cm="1">
        <f t="array" aca="1" ref="AI26" ca="1">IF(RAND()&lt;0.5,_xlfn.TEXTJOIN(":",TRUE,$AI$1,"["&amp;_xlfn.TEXTJOIN(", ",TRUE,""""&amp;INDEX(צבע,_xlfn.UNIQUE(_xlfn.RANDARRAY(RANDBETWEEN(1,4),,1,ROWS(צבע),TRUE)))&amp;"""")&amp;"]"),"")</f>
        <v>color:["לבן", "אדום"]</v>
      </c>
      <c r="AJ26" s="2" t="str" cm="1">
        <f t="array" aca="1" ref="AJ26" ca="1">IF(RAND()&lt;0.5,_xlfn.TEXTJOIN(":",TRUE,$AJ$1,""""&amp;INDEX(sizes,RANDBETWEEN(1,5))&amp;""""),"")</f>
        <v>size:"גדול"</v>
      </c>
      <c r="AK26" s="24" t="str">
        <f t="shared" ca="1" si="11"/>
        <v>{
color:["לבן", "אדום"],
size:"גדול"}</v>
      </c>
    </row>
    <row r="27" spans="1:37" ht="60" x14ac:dyDescent="0.25">
      <c r="A27" s="10" t="s">
        <v>388</v>
      </c>
      <c r="B27" s="11" t="s">
        <v>367</v>
      </c>
      <c r="C27" s="11" t="s">
        <v>389</v>
      </c>
      <c r="D27" s="11" t="str" cm="1">
        <f t="array" aca="1" ref="D27" ca="1">INDEX($AB$1:$AC$1,RANDBETWEEN(1,2))</f>
        <v>f</v>
      </c>
      <c r="E27" s="14" t="s">
        <v>390</v>
      </c>
      <c r="F27" s="26" t="s">
        <v>391</v>
      </c>
      <c r="G27" s="28" t="s">
        <v>392</v>
      </c>
      <c r="H27" s="23" t="s">
        <v>581</v>
      </c>
      <c r="K27" s="15" t="str">
        <f t="shared" si="0"/>
        <v>_id:"0506789012"</v>
      </c>
      <c r="L27" s="15" t="str">
        <f t="shared" si="1"/>
        <v>firstName:"עדי"</v>
      </c>
      <c r="M27" s="15" t="str">
        <f t="shared" si="2"/>
        <v>lastName:"פריד"</v>
      </c>
      <c r="N27" s="15" t="str">
        <f t="shared" ca="1" si="3"/>
        <v>gender:"f"</v>
      </c>
      <c r="O27" s="15" t="str">
        <f t="shared" si="4"/>
        <v>email:"adi.frid@example.com"</v>
      </c>
      <c r="P27" s="15" t="str">
        <f t="shared" si="5"/>
        <v xml:space="preserve"> userName:"AdiFrid"</v>
      </c>
      <c r="Q27" s="15" t="str">
        <f t="shared" si="6"/>
        <v>password:"P@ss!123"</v>
      </c>
      <c r="R27" s="15" t="str">
        <f t="shared" si="8"/>
        <v>looksFor:{
gender:"f",
breed:["רועה קווקאזי", "כנעני", "דוברמן", "רועה גרמני"]}</v>
      </c>
      <c r="S27" s="23" t="str">
        <f t="shared" ca="1" si="7"/>
        <v>{_id:"0506789012",firstName:"עדי",lastName:"פריד",gender:"f",email:"adi.frid@example.com", userName:"AdiFrid",password:"P@ss!123",looksFor:{
gender:"f",
breed:["רועה קווקאזי", "כנעני", "דוברמן", "רועה גרמני"]}}</v>
      </c>
      <c r="X27" s="6" t="s">
        <v>296</v>
      </c>
      <c r="Y27" s="6" t="s">
        <v>393</v>
      </c>
      <c r="Z27" s="2" t="s">
        <v>389</v>
      </c>
      <c r="AB27" s="2" t="str">
        <v>MyP@55w0rd</v>
      </c>
      <c r="AF27" s="2" t="str">
        <f t="shared" ca="1" si="9"/>
        <v/>
      </c>
      <c r="AG27" s="2" t="str">
        <f t="shared" ca="1" si="10"/>
        <v>gender:"m"</v>
      </c>
      <c r="AH27" s="2" t="str" cm="1">
        <f t="array" aca="1" ref="AH27" ca="1">IF(RAND()&lt;0.5,_xlfn.TEXTJOIN(":",TRUE,$AH$1,"["&amp;_xlfn.TEXTJOIN(", ",TRUE,""""&amp;INDEX(allBreeds,_xlfn.UNIQUE(_xlfn.RANDARRAY(RANDBETWEEN(1,4),,1,ROWS(allBreeds),TRUE)))&amp;"""")&amp;"]"),"")</f>
        <v>breed:["בולדוג צרפתי", "קוקר ספנייל", "בולדוג"]</v>
      </c>
      <c r="AI27" s="2" t="str" cm="1">
        <f t="array" aca="1" ref="AI27" ca="1">IF(RAND()&lt;0.5,_xlfn.TEXTJOIN(":",TRUE,$AI$1,"["&amp;_xlfn.TEXTJOIN(", ",TRUE,""""&amp;INDEX(צבע,_xlfn.UNIQUE(_xlfn.RANDARRAY(RANDBETWEEN(1,4),,1,ROWS(צבע),TRUE)))&amp;"""")&amp;"]"),"")</f>
        <v/>
      </c>
      <c r="AJ27" s="2" t="str" cm="1">
        <f t="array" aca="1" ref="AJ27" ca="1">IF(RAND()&lt;0.5,_xlfn.TEXTJOIN(":",TRUE,$AJ$1,""""&amp;INDEX(sizes,RANDBETWEEN(1,5))&amp;""""),"")</f>
        <v/>
      </c>
      <c r="AK27" s="24" t="str">
        <f t="shared" ca="1" si="11"/>
        <v>{
gender:"m",
breed:["בולדוג צרפתי", "קוקר ספנייל", "בולדוג"]}</v>
      </c>
    </row>
    <row r="28" spans="1:37" ht="60" x14ac:dyDescent="0.25">
      <c r="A28" s="10" t="s">
        <v>394</v>
      </c>
      <c r="B28" s="11" t="s">
        <v>301</v>
      </c>
      <c r="C28" s="11" t="s">
        <v>341</v>
      </c>
      <c r="D28" s="11" t="str" cm="1">
        <f t="array" aca="1" ref="D28" ca="1">INDEX($AB$1:$AC$1,RANDBETWEEN(1,2))</f>
        <v>f</v>
      </c>
      <c r="E28" s="13" t="s">
        <v>395</v>
      </c>
      <c r="F28" s="29" t="s">
        <v>396</v>
      </c>
      <c r="G28" s="27" t="s">
        <v>397</v>
      </c>
      <c r="H28" s="23" t="s">
        <v>582</v>
      </c>
      <c r="K28" s="15" t="str">
        <f t="shared" si="0"/>
        <v>_id:"0527890123"</v>
      </c>
      <c r="L28" s="15" t="str">
        <f t="shared" si="1"/>
        <v>firstName:"טל"</v>
      </c>
      <c r="M28" s="15" t="str">
        <f t="shared" si="2"/>
        <v>lastName:"גור"</v>
      </c>
      <c r="N28" s="15" t="str">
        <f t="shared" ca="1" si="3"/>
        <v>gender:"f"</v>
      </c>
      <c r="O28" s="15" t="str">
        <f t="shared" si="4"/>
        <v>email:"tal.gor@example.com"</v>
      </c>
      <c r="P28" s="15" t="str">
        <f t="shared" si="5"/>
        <v xml:space="preserve"> userName:"TalGor"</v>
      </c>
      <c r="Q28" s="15" t="str">
        <f t="shared" si="6"/>
        <v>password:"W0rld123!"</v>
      </c>
      <c r="R28" s="15" t="str">
        <f t="shared" si="8"/>
        <v>looksFor:{
color:["אפור", "שחור"],
size:"קטן_בינוני"}</v>
      </c>
      <c r="S28" s="23" t="str">
        <f t="shared" ca="1" si="7"/>
        <v>{_id:"0527890123",firstName:"טל",lastName:"גור",gender:"f",email:"tal.gor@example.com", userName:"TalGor",password:"W0rld123!",looksFor:{
color:["אפור", "שחור"],
size:"קטן_בינוני"}}</v>
      </c>
      <c r="X28" s="6" t="s">
        <v>398</v>
      </c>
      <c r="Y28" s="6" t="s">
        <v>360</v>
      </c>
      <c r="Z28" s="2" t="s">
        <v>252</v>
      </c>
      <c r="AB28" s="2" t="str">
        <v>Str0ng!P@ss</v>
      </c>
      <c r="AF28" s="2" t="str">
        <f t="shared" ca="1" si="9"/>
        <v/>
      </c>
      <c r="AG28" s="2" t="str">
        <f t="shared" ca="1" si="10"/>
        <v>gender:"f"</v>
      </c>
      <c r="AH28" s="2" t="str" cm="1">
        <f t="array" aca="1" ref="AH28" ca="1">IF(RAND()&lt;0.5,_xlfn.TEXTJOIN(":",TRUE,$AH$1,"["&amp;_xlfn.TEXTJOIN(", ",TRUE,""""&amp;INDEX(allBreeds,_xlfn.UNIQUE(_xlfn.RANDARRAY(RANDBETWEEN(1,4),,1,ROWS(allBreeds),TRUE)))&amp;"""")&amp;"]"),"")</f>
        <v>breed:["שיצו"]</v>
      </c>
      <c r="AI28" s="2" t="str" cm="1">
        <f t="array" aca="1" ref="AI28" ca="1">IF(RAND()&lt;0.5,_xlfn.TEXTJOIN(":",TRUE,$AI$1,"["&amp;_xlfn.TEXTJOIN(", ",TRUE,""""&amp;INDEX(צבע,_xlfn.UNIQUE(_xlfn.RANDARRAY(RANDBETWEEN(1,4),,1,ROWS(צבע),TRUE)))&amp;"""")&amp;"]"),"")</f>
        <v/>
      </c>
      <c r="AJ28" s="2" t="str" cm="1">
        <f t="array" aca="1" ref="AJ28" ca="1">IF(RAND()&lt;0.5,_xlfn.TEXTJOIN(":",TRUE,$AJ$1,""""&amp;INDEX(sizes,RANDBETWEEN(1,5))&amp;""""),"")</f>
        <v>size:"בינוני_גדול"</v>
      </c>
      <c r="AK28" s="24" t="str">
        <f t="shared" ca="1" si="11"/>
        <v>{
gender:"f",
breed:["שיצו"],
size:"בינוני_גדול"}</v>
      </c>
    </row>
    <row r="29" spans="1:37" ht="90" x14ac:dyDescent="0.25">
      <c r="A29" s="10" t="s">
        <v>399</v>
      </c>
      <c r="B29" s="11" t="s">
        <v>346</v>
      </c>
      <c r="C29" s="11" t="s">
        <v>252</v>
      </c>
      <c r="D29" s="11" t="str" cm="1">
        <f t="array" aca="1" ref="D29" ca="1">INDEX($AB$1:$AC$1,RANDBETWEEN(1,2))</f>
        <v>f</v>
      </c>
      <c r="E29" s="14" t="s">
        <v>400</v>
      </c>
      <c r="F29" s="26" t="s">
        <v>401</v>
      </c>
      <c r="G29" s="28" t="s">
        <v>402</v>
      </c>
      <c r="H29" s="23" t="s">
        <v>583</v>
      </c>
      <c r="K29" s="15" t="str">
        <f t="shared" si="0"/>
        <v>_id:"0528901234"</v>
      </c>
      <c r="L29" s="15" t="str">
        <f t="shared" si="1"/>
        <v>firstName:"מאיה"</v>
      </c>
      <c r="M29" s="15" t="str">
        <f t="shared" si="2"/>
        <v>lastName:"גל"</v>
      </c>
      <c r="N29" s="15" t="str">
        <f t="shared" ca="1" si="3"/>
        <v>gender:"f"</v>
      </c>
      <c r="O29" s="15" t="str">
        <f t="shared" si="4"/>
        <v>email:"maya.gal@example.com"</v>
      </c>
      <c r="P29" s="15" t="str">
        <f t="shared" si="5"/>
        <v xml:space="preserve"> userName:"MayaGal"</v>
      </c>
      <c r="Q29" s="15" t="str">
        <f t="shared" si="6"/>
        <v>password:"S@feP@ssw0rd"</v>
      </c>
      <c r="R29" s="15" t="str">
        <f t="shared" si="8"/>
        <v>looksFor:{
breed:["רועה בלגי", "טרייר", "רועה גרמני", "שיצו"],
color:["בז", "אפור"],
size:"גדול"}</v>
      </c>
      <c r="S29" s="23" t="str">
        <f t="shared" ca="1" si="7"/>
        <v>{_id:"0528901234",firstName:"מאיה",lastName:"גל",gender:"f",email:"maya.gal@example.com", userName:"MayaGal",password:"S@feP@ssw0rd",looksFor:{
breed:["רועה בלגי", "טרייר", "רועה גרמני", "שיצו"],
color:["בז", "אפור"],
size:"גדול"}}</v>
      </c>
      <c r="X29" s="6" t="s">
        <v>288</v>
      </c>
      <c r="Y29" s="6" t="s">
        <v>323</v>
      </c>
      <c r="Z29" s="2" t="s">
        <v>225</v>
      </c>
      <c r="AB29" s="2" t="str">
        <v>P@ss!123</v>
      </c>
      <c r="AF29" s="2" t="str">
        <f t="shared" ca="1" si="9"/>
        <v>age:4</v>
      </c>
      <c r="AG29" s="2" t="str">
        <f t="shared" ca="1" si="10"/>
        <v/>
      </c>
      <c r="AH29" s="2" t="str" cm="1">
        <f t="array" aca="1" ref="AH29" ca="1">IF(RAND()&lt;0.5,_xlfn.TEXTJOIN(":",TRUE,$AH$1,"["&amp;_xlfn.TEXTJOIN(", ",TRUE,""""&amp;INDEX(allBreeds,_xlfn.UNIQUE(_xlfn.RANDARRAY(RANDBETWEEN(1,4),,1,ROWS(allBreeds),TRUE)))&amp;"""")&amp;"]"),"")</f>
        <v/>
      </c>
      <c r="AI29" s="2" t="str" cm="1">
        <f t="array" aca="1" ref="AI29" ca="1">IF(RAND()&lt;0.5,_xlfn.TEXTJOIN(":",TRUE,$AI$1,"["&amp;_xlfn.TEXTJOIN(", ",TRUE,""""&amp;INDEX(צבע,_xlfn.UNIQUE(_xlfn.RANDARRAY(RANDBETWEEN(1,4),,1,ROWS(צבע),TRUE)))&amp;"""")&amp;"]"),"")</f>
        <v>color:["זהב", "אפור", "חום"]</v>
      </c>
      <c r="AJ29" s="2" t="str" cm="1">
        <f t="array" aca="1" ref="AJ29" ca="1">IF(RAND()&lt;0.5,_xlfn.TEXTJOIN(":",TRUE,$AJ$1,""""&amp;INDEX(sizes,RANDBETWEEN(1,5))&amp;""""),"")</f>
        <v>size:"בינוני_גדול"</v>
      </c>
      <c r="AK29" s="24" t="str">
        <f t="shared" ca="1" si="11"/>
        <v>{
age:4,
color:["זהב", "אפור", "חום"],
size:"בינוני_גדול"}</v>
      </c>
    </row>
    <row r="30" spans="1:37" ht="90" x14ac:dyDescent="0.25">
      <c r="A30" s="10" t="s">
        <v>403</v>
      </c>
      <c r="B30" s="11" t="s">
        <v>248</v>
      </c>
      <c r="C30" s="11" t="s">
        <v>258</v>
      </c>
      <c r="D30" s="11" t="str" cm="1">
        <f t="array" aca="1" ref="D30" ca="1">INDEX($AB$1:$AC$1,RANDBETWEEN(1,2))</f>
        <v>f</v>
      </c>
      <c r="E30" s="13" t="s">
        <v>404</v>
      </c>
      <c r="F30" s="29" t="s">
        <v>405</v>
      </c>
      <c r="G30" s="27" t="s">
        <v>406</v>
      </c>
      <c r="H30" s="23" t="s">
        <v>584</v>
      </c>
      <c r="K30" s="15" t="str">
        <f t="shared" si="0"/>
        <v>_id:"0539012345"</v>
      </c>
      <c r="L30" s="15" t="str">
        <f t="shared" si="1"/>
        <v>firstName:"אורית"</v>
      </c>
      <c r="M30" s="15" t="str">
        <f t="shared" si="2"/>
        <v>lastName:"שמעון"</v>
      </c>
      <c r="N30" s="15" t="str">
        <f t="shared" ca="1" si="3"/>
        <v>gender:"f"</v>
      </c>
      <c r="O30" s="15" t="str">
        <f t="shared" si="4"/>
        <v>email:"orit.shimon@example.com"</v>
      </c>
      <c r="P30" s="15" t="str">
        <f t="shared" si="5"/>
        <v xml:space="preserve"> userName:"OritShimon"</v>
      </c>
      <c r="Q30" s="15" t="str">
        <f t="shared" si="6"/>
        <v>password:"P@ss123w0rd"</v>
      </c>
      <c r="R30" s="15" t="str">
        <f t="shared" si="8"/>
        <v>looksFor:{
breed:["קוקר ספנייל"],
color:["אדום", "לבן"],
size:"בינוני_גדול"}</v>
      </c>
      <c r="S30" s="23" t="str">
        <f t="shared" ca="1" si="7"/>
        <v>{_id:"0539012345",firstName:"אורית",lastName:"שמעון",gender:"f",email:"orit.shimon@example.com", userName:"OritShimon",password:"P@ss123w0rd",looksFor:{
breed:["קוקר ספנייל"],
color:["אדום", "לבן"],
size:"בינוני_גדול"}}</v>
      </c>
      <c r="X30" s="6" t="s">
        <v>256</v>
      </c>
      <c r="Y30" s="6" t="s">
        <v>407</v>
      </c>
      <c r="Z30" s="2" t="s">
        <v>316</v>
      </c>
      <c r="AB30" s="2" t="str">
        <v>W0rld123!</v>
      </c>
      <c r="AF30" s="2" t="str">
        <f t="shared" ca="1" si="9"/>
        <v/>
      </c>
      <c r="AG30" s="2" t="str">
        <f t="shared" ca="1" si="10"/>
        <v>gender:"f"</v>
      </c>
      <c r="AH30" s="2" t="str" cm="1">
        <f t="array" aca="1" ref="AH30" ca="1">IF(RAND()&lt;0.5,_xlfn.TEXTJOIN(":",TRUE,$AH$1,"["&amp;_xlfn.TEXTJOIN(", ",TRUE,""""&amp;INDEX(allBreeds,_xlfn.UNIQUE(_xlfn.RANDARRAY(RANDBETWEEN(1,4),,1,ROWS(allBreeds),TRUE)))&amp;"""")&amp;"]"),"")</f>
        <v>breed:["טרייר"]</v>
      </c>
      <c r="AI30" s="2" t="str" cm="1">
        <f t="array" aca="1" ref="AI30" ca="1">IF(RAND()&lt;0.5,_xlfn.TEXTJOIN(":",TRUE,$AI$1,"["&amp;_xlfn.TEXTJOIN(", ",TRUE,""""&amp;INDEX(צבע,_xlfn.UNIQUE(_xlfn.RANDARRAY(RANDBETWEEN(1,4),,1,ROWS(צבע),TRUE)))&amp;"""")&amp;"]"),"")</f>
        <v/>
      </c>
      <c r="AJ30" s="2" t="str" cm="1">
        <f t="array" aca="1" ref="AJ30" ca="1">IF(RAND()&lt;0.5,_xlfn.TEXTJOIN(":",TRUE,$AJ$1,""""&amp;INDEX(sizes,RANDBETWEEN(1,5))&amp;""""),"")</f>
        <v>size:"בינוני"</v>
      </c>
      <c r="AK30" s="24" t="str">
        <f t="shared" ca="1" si="11"/>
        <v>{
gender:"f",
breed:["טרייר"],
size:"בינוני"}</v>
      </c>
    </row>
    <row r="31" spans="1:37" ht="60" x14ac:dyDescent="0.25">
      <c r="A31" s="10" t="s">
        <v>408</v>
      </c>
      <c r="B31" s="11" t="s">
        <v>367</v>
      </c>
      <c r="C31" s="11" t="s">
        <v>365</v>
      </c>
      <c r="D31" s="11" t="str" cm="1">
        <f t="array" aca="1" ref="D31" ca="1">INDEX($AB$1:$AC$1,RANDBETWEEN(1,2))</f>
        <v>f</v>
      </c>
      <c r="E31" s="14" t="s">
        <v>409</v>
      </c>
      <c r="F31" s="26" t="s">
        <v>410</v>
      </c>
      <c r="G31" s="28" t="s">
        <v>411</v>
      </c>
      <c r="H31" s="23" t="s">
        <v>527</v>
      </c>
      <c r="K31" s="15" t="str">
        <f t="shared" si="0"/>
        <v>_id:"0530123456"</v>
      </c>
      <c r="L31" s="15" t="str">
        <f t="shared" si="1"/>
        <v>firstName:"עדי"</v>
      </c>
      <c r="M31" s="15" t="str">
        <f t="shared" si="2"/>
        <v>lastName:"רוזן"</v>
      </c>
      <c r="N31" s="15" t="str">
        <f t="shared" ca="1" si="3"/>
        <v>gender:"f"</v>
      </c>
      <c r="O31" s="15" t="str">
        <f t="shared" si="4"/>
        <v>email:"adi.rozen@example.com"</v>
      </c>
      <c r="P31" s="15" t="str">
        <f t="shared" si="5"/>
        <v xml:space="preserve"> userName:"AdiRozen"</v>
      </c>
      <c r="Q31" s="15" t="str">
        <f t="shared" si="6"/>
        <v>password:"3x@mpl3P@55"</v>
      </c>
      <c r="R31" s="15" t="str">
        <f t="shared" si="8"/>
        <v>looksFor:{
}</v>
      </c>
      <c r="S31" s="23" t="str">
        <f t="shared" ca="1" si="7"/>
        <v>{_id:"0530123456",firstName:"עדי",lastName:"רוזן",gender:"f",email:"adi.rozen@example.com", userName:"AdiRozen",password:"3x@mpl3P@55",looksFor:{
}}</v>
      </c>
      <c r="X31" s="6" t="s">
        <v>346</v>
      </c>
      <c r="Y31" s="6" t="s">
        <v>412</v>
      </c>
      <c r="Z31" s="2" t="s">
        <v>413</v>
      </c>
      <c r="AB31" s="2" t="str">
        <v>S@feP@ssw0rd</v>
      </c>
      <c r="AF31" s="2" t="str">
        <f t="shared" ca="1" si="9"/>
        <v>age:0</v>
      </c>
      <c r="AG31" s="2" t="str">
        <f t="shared" ca="1" si="10"/>
        <v/>
      </c>
      <c r="AH31" s="2" t="str" cm="1">
        <f t="array" aca="1" ref="AH31" ca="1">IF(RAND()&lt;0.5,_xlfn.TEXTJOIN(":",TRUE,$AH$1,"["&amp;_xlfn.TEXTJOIN(", ",TRUE,""""&amp;INDEX(allBreeds,_xlfn.UNIQUE(_xlfn.RANDARRAY(RANDBETWEEN(1,4),,1,ROWS(allBreeds),TRUE)))&amp;"""")&amp;"]"),"")</f>
        <v>breed:["רועה בלגי", "טרייר", "פודל", "רועה גרמני"]</v>
      </c>
      <c r="AI31" s="2" t="str" cm="1">
        <f t="array" aca="1" ref="AI31" ca="1">IF(RAND()&lt;0.5,_xlfn.TEXTJOIN(":",TRUE,$AI$1,"["&amp;_xlfn.TEXTJOIN(", ",TRUE,""""&amp;INDEX(צבע,_xlfn.UNIQUE(_xlfn.RANDARRAY(RANDBETWEEN(1,4),,1,ROWS(צבע),TRUE)))&amp;"""")&amp;"]"),"")</f>
        <v>color:["זהב", "אפור", "אדום", "בז"]</v>
      </c>
      <c r="AJ31" s="2" t="str" cm="1">
        <f t="array" aca="1" ref="AJ31" ca="1">IF(RAND()&lt;0.5,_xlfn.TEXTJOIN(":",TRUE,$AJ$1,""""&amp;INDEX(sizes,RANDBETWEEN(1,5))&amp;""""),"")</f>
        <v/>
      </c>
      <c r="AK31" s="24" t="str">
        <f t="shared" ca="1" si="11"/>
        <v>{
age:0,
breed:["רועה בלגי", "טרייר", "פודל", "רועה גרמני"],
color:["זהב", "אפור", "אדום", "בז"]}</v>
      </c>
    </row>
    <row r="32" spans="1:37" ht="75" x14ac:dyDescent="0.25">
      <c r="A32" s="10" t="s">
        <v>414</v>
      </c>
      <c r="B32" s="11" t="s">
        <v>257</v>
      </c>
      <c r="C32" s="11" t="s">
        <v>389</v>
      </c>
      <c r="D32" s="11" t="str" cm="1">
        <f t="array" aca="1" ref="D32" ca="1">INDEX($AB$1:$AC$1,RANDBETWEEN(1,2))</f>
        <v>f</v>
      </c>
      <c r="E32" s="13" t="s">
        <v>415</v>
      </c>
      <c r="F32" s="29" t="s">
        <v>416</v>
      </c>
      <c r="G32" s="27" t="s">
        <v>417</v>
      </c>
      <c r="H32" s="23" t="s">
        <v>585</v>
      </c>
      <c r="K32" s="15" t="str">
        <f t="shared" si="0"/>
        <v>_id:"0541234567"</v>
      </c>
      <c r="L32" s="15" t="str">
        <f t="shared" si="1"/>
        <v>firstName:"דורון"</v>
      </c>
      <c r="M32" s="15" t="str">
        <f t="shared" si="2"/>
        <v>lastName:"פריד"</v>
      </c>
      <c r="N32" s="15" t="str">
        <f t="shared" ca="1" si="3"/>
        <v>gender:"f"</v>
      </c>
      <c r="O32" s="15" t="str">
        <f t="shared" si="4"/>
        <v>email:"doron.frid@example.com"</v>
      </c>
      <c r="P32" s="15" t="str">
        <f t="shared" si="5"/>
        <v xml:space="preserve"> userName:"DoronFrid"</v>
      </c>
      <c r="Q32" s="15" t="str">
        <f t="shared" si="6"/>
        <v>password:"MyS3cure!"</v>
      </c>
      <c r="R32" s="15" t="str">
        <f t="shared" si="8"/>
        <v>looksFor:{
age:0,
size:"בינוני_גדול"}</v>
      </c>
      <c r="S32" s="23" t="str">
        <f t="shared" ca="1" si="7"/>
        <v>{_id:"0541234567",firstName:"דורון",lastName:"פריד",gender:"f",email:"doron.frid@example.com", userName:"DoronFrid",password:"MyS3cure!",looksFor:{
age:0,
size:"בינוני_גדול"}}</v>
      </c>
      <c r="AB32" s="2" t="str">
        <v>P@ss123w0rd</v>
      </c>
      <c r="AF32" s="2" t="str">
        <f t="shared" ca="1" si="9"/>
        <v>age:2</v>
      </c>
      <c r="AG32" s="2" t="str">
        <f t="shared" ca="1" si="10"/>
        <v>gender:"f"</v>
      </c>
      <c r="AH32" s="2" t="str" cm="1">
        <f t="array" aca="1" ref="AH32" ca="1">IF(RAND()&lt;0.5,_xlfn.TEXTJOIN(":",TRUE,$AH$1,"["&amp;_xlfn.TEXTJOIN(", ",TRUE,""""&amp;INDEX(allBreeds,_xlfn.UNIQUE(_xlfn.RANDARRAY(RANDBETWEEN(1,4),,1,ROWS(allBreeds),TRUE)))&amp;"""")&amp;"]"),"")</f>
        <v>breed:["צ'יואהואה", "פודל", "פינצ'ר"]</v>
      </c>
      <c r="AI32" s="2" t="str" cm="1">
        <f t="array" aca="1" ref="AI32" ca="1">IF(RAND()&lt;0.5,_xlfn.TEXTJOIN(":",TRUE,$AI$1,"["&amp;_xlfn.TEXTJOIN(", ",TRUE,""""&amp;INDEX(צבע,_xlfn.UNIQUE(_xlfn.RANDARRAY(RANDBETWEEN(1,4),,1,ROWS(צבע),TRUE)))&amp;"""")&amp;"]"),"")</f>
        <v/>
      </c>
      <c r="AJ32" s="2" t="str" cm="1">
        <f t="array" aca="1" ref="AJ32" ca="1">IF(RAND()&lt;0.5,_xlfn.TEXTJOIN(":",TRUE,$AJ$1,""""&amp;INDEX(sizes,RANDBETWEEN(1,5))&amp;""""),"")</f>
        <v/>
      </c>
      <c r="AK32" s="24" t="str">
        <f t="shared" ca="1" si="11"/>
        <v>{
age:2,
gender:"f",
breed:["צ'יואהואה", "פודל", "פינצ'ר"]}</v>
      </c>
    </row>
    <row r="33" spans="1:37" ht="75" x14ac:dyDescent="0.25">
      <c r="A33" s="10" t="s">
        <v>418</v>
      </c>
      <c r="B33" s="11" t="s">
        <v>328</v>
      </c>
      <c r="C33" s="11" t="s">
        <v>284</v>
      </c>
      <c r="D33" s="11" t="str" cm="1">
        <f t="array" aca="1" ref="D33" ca="1">INDEX($AB$1:$AC$1,RANDBETWEEN(1,2))</f>
        <v>f</v>
      </c>
      <c r="E33" s="14" t="s">
        <v>419</v>
      </c>
      <c r="F33" s="26" t="s">
        <v>420</v>
      </c>
      <c r="G33" s="28" t="s">
        <v>421</v>
      </c>
      <c r="H33" s="23" t="s">
        <v>586</v>
      </c>
      <c r="K33" s="15" t="str">
        <f t="shared" si="0"/>
        <v>_id:"0542345678"</v>
      </c>
      <c r="L33" s="15" t="str">
        <f t="shared" si="1"/>
        <v>firstName:"רוני"</v>
      </c>
      <c r="M33" s="15" t="str">
        <f t="shared" si="2"/>
        <v>lastName:"רוזנטל"</v>
      </c>
      <c r="N33" s="15" t="str">
        <f t="shared" ca="1" si="3"/>
        <v>gender:"f"</v>
      </c>
      <c r="O33" s="15" t="str">
        <f t="shared" si="4"/>
        <v>email:"roni.rozental@example.com"</v>
      </c>
      <c r="P33" s="15" t="str">
        <f t="shared" si="5"/>
        <v xml:space="preserve"> userName:"RoniRozental"</v>
      </c>
      <c r="Q33" s="15" t="str">
        <f t="shared" si="6"/>
        <v>password:"P@ssw0rd!123"</v>
      </c>
      <c r="R33" s="15" t="str">
        <f t="shared" si="8"/>
        <v>looksFor:{
gender:"f",
color:["אדום", "בז"]}</v>
      </c>
      <c r="S33" s="23" t="str">
        <f t="shared" ca="1" si="7"/>
        <v>{_id:"0542345678",firstName:"רוני",lastName:"רוזנטל",gender:"f",email:"roni.rozental@example.com", userName:"RoniRozental",password:"P@ssw0rd!123",looksFor:{
gender:"f",
color:["אדום", "בז"]}}</v>
      </c>
      <c r="AB33" s="2" t="str">
        <v>3x@mpl3P@55</v>
      </c>
      <c r="AF33" s="2" t="str">
        <f t="shared" ca="1" si="9"/>
        <v/>
      </c>
      <c r="AG33" s="2" t="str">
        <f t="shared" ca="1" si="10"/>
        <v/>
      </c>
      <c r="AH33" s="2" t="str" cm="1">
        <f t="array" aca="1" ref="AH33" ca="1">IF(RAND()&lt;0.5,_xlfn.TEXTJOIN(":",TRUE,$AH$1,"["&amp;_xlfn.TEXTJOIN(", ",TRUE,""""&amp;INDEX(allBreeds,_xlfn.UNIQUE(_xlfn.RANDARRAY(RANDBETWEEN(1,4),,1,ROWS(allBreeds),TRUE)))&amp;"""")&amp;"]"),"")</f>
        <v/>
      </c>
      <c r="AI33" s="2" t="str" cm="1">
        <f t="array" aca="1" ref="AI33" ca="1">IF(RAND()&lt;0.5,_xlfn.TEXTJOIN(":",TRUE,$AI$1,"["&amp;_xlfn.TEXTJOIN(", ",TRUE,""""&amp;INDEX(צבע,_xlfn.UNIQUE(_xlfn.RANDARRAY(RANDBETWEEN(1,4),,1,ROWS(צבע),TRUE)))&amp;"""")&amp;"]"),"")</f>
        <v>color:["אפור", "אדום", "זהב"]</v>
      </c>
      <c r="AJ33" s="2" t="str" cm="1">
        <f t="array" aca="1" ref="AJ33" ca="1">IF(RAND()&lt;0.5,_xlfn.TEXTJOIN(":",TRUE,$AJ$1,""""&amp;INDEX(sizes,RANDBETWEEN(1,5))&amp;""""),"")</f>
        <v>size:"בינוני"</v>
      </c>
      <c r="AK33" s="24" t="str">
        <f t="shared" ca="1" si="11"/>
        <v>{
color:["אפור", "אדום", "זהב"],
size:"בינוני"}</v>
      </c>
    </row>
    <row r="34" spans="1:37" ht="60" x14ac:dyDescent="0.25">
      <c r="A34" s="10" t="s">
        <v>422</v>
      </c>
      <c r="B34" s="11" t="s">
        <v>221</v>
      </c>
      <c r="C34" s="11" t="s">
        <v>250</v>
      </c>
      <c r="D34" s="11" t="str" cm="1">
        <f t="array" aca="1" ref="D34" ca="1">INDEX($AB$1:$AC$1,RANDBETWEEN(1,2))</f>
        <v>m</v>
      </c>
      <c r="E34" s="13" t="s">
        <v>423</v>
      </c>
      <c r="F34" s="29" t="s">
        <v>424</v>
      </c>
      <c r="G34" s="27" t="s">
        <v>425</v>
      </c>
      <c r="H34" s="23" t="s">
        <v>587</v>
      </c>
      <c r="K34" s="15" t="str">
        <f t="shared" ref="K34:K60" si="12">A$1&amp;":"""&amp;A34&amp;""""</f>
        <v>_id:"0553456789"</v>
      </c>
      <c r="L34" s="15" t="str">
        <f t="shared" ref="L34:L60" si="13">B$1&amp;":"""&amp;B34&amp;""""</f>
        <v>firstName:"יוסי"</v>
      </c>
      <c r="M34" s="15" t="str">
        <f t="shared" ref="M34:M60" si="14">C$1&amp;":"""&amp;C34&amp;""""</f>
        <v>lastName:"גולן"</v>
      </c>
      <c r="N34" s="15" t="str">
        <f t="shared" ref="N34:N60" ca="1" si="15">D$1&amp;":"""&amp;D34&amp;""""</f>
        <v>gender:"m"</v>
      </c>
      <c r="O34" s="15" t="str">
        <f t="shared" ref="O34:O60" si="16">E$1&amp;":"""&amp;E34&amp;""""</f>
        <v>email:"yossi.golan@example.com"</v>
      </c>
      <c r="P34" s="15" t="str">
        <f t="shared" ref="P34:P60" si="17">F$1&amp;":"""&amp;F34&amp;""""</f>
        <v xml:space="preserve"> userName:"YossiGolan"</v>
      </c>
      <c r="Q34" s="15" t="str">
        <f t="shared" ref="Q34:Q60" si="18">G$1&amp;":"""&amp;G34&amp;""""</f>
        <v>password:"Secur3P@ss!"</v>
      </c>
      <c r="R34" s="15" t="str">
        <f t="shared" si="8"/>
        <v>looksFor:{
color:["לבן", "אפור"]}</v>
      </c>
      <c r="S34" s="23" t="str">
        <f t="shared" ref="S34:S60" ca="1" si="19">"{"&amp;_xlfn.TEXTJOIN(",",TRUE,K34:R34)&amp;"}"</f>
        <v>{_id:"0553456789",firstName:"יוסי",lastName:"גולן",gender:"m",email:"yossi.golan@example.com", userName:"YossiGolan",password:"Secur3P@ss!",looksFor:{
color:["לבן", "אפור"]}}</v>
      </c>
      <c r="AB34" s="2" t="str">
        <v>MyS3cure!</v>
      </c>
      <c r="AF34" s="2" t="str">
        <f t="shared" ca="1" si="9"/>
        <v/>
      </c>
      <c r="AG34" s="2" t="str">
        <f t="shared" ca="1" si="10"/>
        <v>gender:"m"</v>
      </c>
      <c r="AH34" s="2" t="str" cm="1">
        <f t="array" aca="1" ref="AH34" ca="1">IF(RAND()&lt;0.5,_xlfn.TEXTJOIN(":",TRUE,$AH$1,"["&amp;_xlfn.TEXTJOIN(", ",TRUE,""""&amp;INDEX(allBreeds,_xlfn.UNIQUE(_xlfn.RANDARRAY(RANDBETWEEN(1,4),,1,ROWS(allBreeds),TRUE)))&amp;"""")&amp;"]"),"")</f>
        <v>breed:["פודל", "רועה קווקאזי", "יורקשייר טרייר"]</v>
      </c>
      <c r="AI34" s="2" t="str" cm="1">
        <f t="array" aca="1" ref="AI34" ca="1">IF(RAND()&lt;0.5,_xlfn.TEXTJOIN(":",TRUE,$AI$1,"["&amp;_xlfn.TEXTJOIN(", ",TRUE,""""&amp;INDEX(צבע,_xlfn.UNIQUE(_xlfn.RANDARRAY(RANDBETWEEN(1,4),,1,ROWS(צבע),TRUE)))&amp;"""")&amp;"]"),"")</f>
        <v>color:["אדום"]</v>
      </c>
      <c r="AJ34" s="2" t="str" cm="1">
        <f t="array" aca="1" ref="AJ34" ca="1">IF(RAND()&lt;0.5,_xlfn.TEXTJOIN(":",TRUE,$AJ$1,""""&amp;INDEX(sizes,RANDBETWEEN(1,5))&amp;""""),"")</f>
        <v>size:"גדול"</v>
      </c>
      <c r="AK34" s="24" t="str">
        <f t="shared" ca="1" si="11"/>
        <v>{
gender:"m",
breed:["פודל", "רועה קווקאזי", "יורקשייר טרייר"],
color:["אדום"],
size:"גדול"}</v>
      </c>
    </row>
    <row r="35" spans="1:37" ht="75" x14ac:dyDescent="0.25">
      <c r="A35" s="10" t="s">
        <v>426</v>
      </c>
      <c r="B35" s="11" t="s">
        <v>265</v>
      </c>
      <c r="C35" s="11" t="s">
        <v>225</v>
      </c>
      <c r="D35" s="11" t="str" cm="1">
        <f t="array" aca="1" ref="D35" ca="1">INDEX($AB$1:$AC$1,RANDBETWEEN(1,2))</f>
        <v>f</v>
      </c>
      <c r="E35" s="14" t="s">
        <v>427</v>
      </c>
      <c r="F35" s="26" t="s">
        <v>428</v>
      </c>
      <c r="G35" s="28" t="s">
        <v>429</v>
      </c>
      <c r="H35" s="23" t="s">
        <v>616</v>
      </c>
      <c r="K35" s="15" t="str">
        <f t="shared" si="12"/>
        <v>_id:"0554567890"</v>
      </c>
      <c r="L35" s="15" t="str">
        <f t="shared" si="13"/>
        <v>firstName:"אורן"</v>
      </c>
      <c r="M35" s="15" t="str">
        <f t="shared" si="14"/>
        <v>lastName:"בר"</v>
      </c>
      <c r="N35" s="15" t="str">
        <f t="shared" ca="1" si="15"/>
        <v>gender:"f"</v>
      </c>
      <c r="O35" s="15" t="str">
        <f t="shared" si="16"/>
        <v>email:"oran.bar@example.com"</v>
      </c>
      <c r="P35" s="15" t="str">
        <f t="shared" si="17"/>
        <v xml:space="preserve"> userName:"OranBar"</v>
      </c>
      <c r="Q35" s="15" t="str">
        <f t="shared" si="18"/>
        <v>password:"T3st123!"</v>
      </c>
      <c r="R35" s="15" t="str">
        <f t="shared" si="8"/>
        <v>looksFor:{
breed:["בולדוג צרפתי", "פינצר", "לברדור"],
color:["חום בהיר", "לבן", "שחור"]}</v>
      </c>
      <c r="S35" s="23" t="str">
        <f t="shared" ca="1" si="19"/>
        <v>{_id:"0554567890",firstName:"אורן",lastName:"בר",gender:"f",email:"oran.bar@example.com", userName:"OranBar",password:"T3st123!",looksFor:{
breed:["בולדוג צרפתי", "פינצר", "לברדור"],
color:["חום בהיר", "לבן", "שחור"]}}</v>
      </c>
      <c r="X35"/>
      <c r="AB35" s="2" t="str">
        <v>P@ssw0rd!123</v>
      </c>
      <c r="AF35" s="2" t="str">
        <f t="shared" ca="1" si="9"/>
        <v>age:5</v>
      </c>
      <c r="AG35" s="2" t="str">
        <f t="shared" ca="1" si="10"/>
        <v>gender:"f"</v>
      </c>
      <c r="AH35" s="2" t="str" cm="1">
        <f t="array" aca="1" ref="AH35" ca="1">IF(RAND()&lt;0.5,_xlfn.TEXTJOIN(":",TRUE,$AH$1,"["&amp;_xlfn.TEXTJOIN(", ",TRUE,""""&amp;INDEX(allBreeds,_xlfn.UNIQUE(_xlfn.RANDARRAY(RANDBETWEEN(1,4),,1,ROWS(allBreeds),TRUE)))&amp;"""")&amp;"]"),"")</f>
        <v>breed:["שיצו", "כנעני"]</v>
      </c>
      <c r="AI35" s="2" t="str" cm="1">
        <f t="array" aca="1" ref="AI35" ca="1">IF(RAND()&lt;0.5,_xlfn.TEXTJOIN(":",TRUE,$AI$1,"["&amp;_xlfn.TEXTJOIN(", ",TRUE,""""&amp;INDEX(צבע,_xlfn.UNIQUE(_xlfn.RANDARRAY(RANDBETWEEN(1,4),,1,ROWS(צבע),TRUE)))&amp;"""")&amp;"]"),"")</f>
        <v>color:["בז", "חום בהיר", "כתום"]</v>
      </c>
      <c r="AJ35" s="2" t="str" cm="1">
        <f t="array" aca="1" ref="AJ35" ca="1">IF(RAND()&lt;0.5,_xlfn.TEXTJOIN(":",TRUE,$AJ$1,""""&amp;INDEX(sizes,RANDBETWEEN(1,5))&amp;""""),"")</f>
        <v>size:"בינוני"</v>
      </c>
      <c r="AK35" s="24" t="str">
        <f t="shared" ca="1" si="11"/>
        <v>{
age:5,
gender:"f",
breed:["שיצו", "כנעני"],
color:["בז", "חום בהיר", "כתום"],
size:"בינוני"}</v>
      </c>
    </row>
    <row r="36" spans="1:37" ht="75" x14ac:dyDescent="0.25">
      <c r="A36" s="10" t="s">
        <v>430</v>
      </c>
      <c r="B36" s="11" t="s">
        <v>296</v>
      </c>
      <c r="C36" s="11" t="s">
        <v>269</v>
      </c>
      <c r="D36" s="11" t="str" cm="1">
        <f t="array" aca="1" ref="D36" ca="1">INDEX($AB$1:$AC$1,RANDBETWEEN(1,2))</f>
        <v>f</v>
      </c>
      <c r="E36" s="13" t="s">
        <v>431</v>
      </c>
      <c r="F36" s="29" t="s">
        <v>432</v>
      </c>
      <c r="G36" s="27" t="s">
        <v>433</v>
      </c>
      <c r="H36" s="23" t="s">
        <v>588</v>
      </c>
      <c r="K36" s="15" t="str">
        <f t="shared" si="12"/>
        <v>_id:"0585678901"</v>
      </c>
      <c r="L36" s="15" t="str">
        <f t="shared" si="13"/>
        <v>firstName:"ענבל"</v>
      </c>
      <c r="M36" s="15" t="str">
        <f t="shared" si="14"/>
        <v>lastName:"פרידמן"</v>
      </c>
      <c r="N36" s="15" t="str">
        <f t="shared" ca="1" si="15"/>
        <v>gender:"f"</v>
      </c>
      <c r="O36" s="15" t="str">
        <f t="shared" si="16"/>
        <v>email:"inbal.fridman@example.com"</v>
      </c>
      <c r="P36" s="15" t="str">
        <f t="shared" si="17"/>
        <v xml:space="preserve"> userName:"InbalFridman"</v>
      </c>
      <c r="Q36" s="15" t="str">
        <f t="shared" si="18"/>
        <v>password:"Pass!w0rd"</v>
      </c>
      <c r="R36" s="15" t="str">
        <f t="shared" si="8"/>
        <v>looksFor:{
age:2,
color:["חום", "אדום", "בז"]}</v>
      </c>
      <c r="S36" s="23" t="str">
        <f t="shared" ca="1" si="19"/>
        <v>{_id:"0585678901",firstName:"ענבל",lastName:"פרידמן",gender:"f",email:"inbal.fridman@example.com", userName:"InbalFridman",password:"Pass!w0rd",looksFor:{
age:2,
color:["חום", "אדום", "בז"]}}</v>
      </c>
      <c r="X36" s="7"/>
      <c r="AB36" s="2" t="str">
        <v>Secur3P@ss!</v>
      </c>
      <c r="AF36" s="2" t="str">
        <f t="shared" ca="1" si="9"/>
        <v/>
      </c>
      <c r="AG36" s="2" t="str">
        <f t="shared" ca="1" si="10"/>
        <v>gender:"m"</v>
      </c>
      <c r="AH36" s="2" t="str" cm="1">
        <f t="array" aca="1" ref="AH36" ca="1">IF(RAND()&lt;0.5,_xlfn.TEXTJOIN(":",TRUE,$AH$1,"["&amp;_xlfn.TEXTJOIN(", ",TRUE,""""&amp;INDEX(allBreeds,_xlfn.UNIQUE(_xlfn.RANDARRAY(RANDBETWEEN(1,4),,1,ROWS(allBreeds),TRUE)))&amp;"""")&amp;"]"),"")</f>
        <v>breed:["פינצ'ר", "בולדוג צרפתי"]</v>
      </c>
      <c r="AI36" s="2" t="str" cm="1">
        <f t="array" aca="1" ref="AI36" ca="1">IF(RAND()&lt;0.5,_xlfn.TEXTJOIN(":",TRUE,$AI$1,"["&amp;_xlfn.TEXTJOIN(", ",TRUE,""""&amp;INDEX(צבע,_xlfn.UNIQUE(_xlfn.RANDARRAY(RANDBETWEEN(1,4),,1,ROWS(צבע),TRUE)))&amp;"""")&amp;"]"),"")</f>
        <v>color:["אפור", "שחור", "חום בהיר"]</v>
      </c>
      <c r="AJ36" s="2" t="str" cm="1">
        <f t="array" aca="1" ref="AJ36" ca="1">IF(RAND()&lt;0.5,_xlfn.TEXTJOIN(":",TRUE,$AJ$1,""""&amp;INDEX(sizes,RANDBETWEEN(1,5))&amp;""""),"")</f>
        <v>size:"בינוני"</v>
      </c>
      <c r="AK36" s="24" t="str">
        <f t="shared" ca="1" si="11"/>
        <v>{
gender:"m",
breed:["פינצ'ר", "בולדוג צרפתי"],
color:["אפור", "שחור", "חום בהיר"],
size:"בינוני"}</v>
      </c>
    </row>
    <row r="37" spans="1:37" ht="90" x14ac:dyDescent="0.25">
      <c r="A37" s="10" t="s">
        <v>434</v>
      </c>
      <c r="B37" s="11" t="s">
        <v>371</v>
      </c>
      <c r="C37" s="11" t="s">
        <v>365</v>
      </c>
      <c r="D37" s="11" t="str" cm="1">
        <f t="array" aca="1" ref="D37" ca="1">INDEX($AB$1:$AC$1,RANDBETWEEN(1,2))</f>
        <v>m</v>
      </c>
      <c r="E37" s="14" t="s">
        <v>435</v>
      </c>
      <c r="F37" s="26" t="s">
        <v>436</v>
      </c>
      <c r="G37" s="28" t="s">
        <v>437</v>
      </c>
      <c r="H37" s="23" t="s">
        <v>589</v>
      </c>
      <c r="K37" s="15" t="str">
        <f t="shared" si="12"/>
        <v>_id:"0586789012"</v>
      </c>
      <c r="L37" s="15" t="str">
        <f t="shared" si="13"/>
        <v>firstName:"אורטל"</v>
      </c>
      <c r="M37" s="15" t="str">
        <f t="shared" si="14"/>
        <v>lastName:"רוזן"</v>
      </c>
      <c r="N37" s="15" t="str">
        <f t="shared" ca="1" si="15"/>
        <v>gender:"m"</v>
      </c>
      <c r="O37" s="15" t="str">
        <f t="shared" si="16"/>
        <v>email:"ortal.rozen@example.com"</v>
      </c>
      <c r="P37" s="15" t="str">
        <f t="shared" si="17"/>
        <v xml:space="preserve"> userName:"OrtalRozen"</v>
      </c>
      <c r="Q37" s="15" t="str">
        <f t="shared" si="18"/>
        <v>password:"123Secure"</v>
      </c>
      <c r="R37" s="15" t="str">
        <f t="shared" si="8"/>
        <v>looksFor:{
gender:"m",
color:["כתום", "אדום", "חום", "בז"],
size:"בינוני"}</v>
      </c>
      <c r="S37" s="23" t="str">
        <f t="shared" ca="1" si="19"/>
        <v>{_id:"0586789012",firstName:"אורטל",lastName:"רוזן",gender:"m",email:"ortal.rozen@example.com", userName:"OrtalRozen",password:"123Secure",looksFor:{
gender:"m",
color:["כתום", "אדום", "חום", "בז"],
size:"בינוני"}}</v>
      </c>
      <c r="X37" s="8"/>
      <c r="AB37" s="2" t="str">
        <v>T3st123!</v>
      </c>
      <c r="AF37" s="2" t="str">
        <f t="shared" ca="1" si="9"/>
        <v>age:5</v>
      </c>
      <c r="AG37" s="2" t="str">
        <f t="shared" ca="1" si="10"/>
        <v/>
      </c>
      <c r="AH37" s="2" t="str" cm="1">
        <f t="array" aca="1" ref="AH37" ca="1">IF(RAND()&lt;0.5,_xlfn.TEXTJOIN(":",TRUE,$AH$1,"["&amp;_xlfn.TEXTJOIN(", ",TRUE,""""&amp;INDEX(allBreeds,_xlfn.UNIQUE(_xlfn.RANDARRAY(RANDBETWEEN(1,4),,1,ROWS(allBreeds),TRUE)))&amp;"""")&amp;"]"),"")</f>
        <v/>
      </c>
      <c r="AI37" s="2" t="str" cm="1">
        <f t="array" aca="1" ref="AI37" ca="1">IF(RAND()&lt;0.5,_xlfn.TEXTJOIN(":",TRUE,$AI$1,"["&amp;_xlfn.TEXTJOIN(", ",TRUE,""""&amp;INDEX(צבע,_xlfn.UNIQUE(_xlfn.RANDARRAY(RANDBETWEEN(1,4),,1,ROWS(צבע),TRUE)))&amp;"""")&amp;"]"),"")</f>
        <v/>
      </c>
      <c r="AJ37" s="2" t="str" cm="1">
        <f t="array" aca="1" ref="AJ37" ca="1">IF(RAND()&lt;0.5,_xlfn.TEXTJOIN(":",TRUE,$AJ$1,""""&amp;INDEX(sizes,RANDBETWEEN(1,5))&amp;""""),"")</f>
        <v>size:"קטן_בינוני"</v>
      </c>
      <c r="AK37" s="24" t="str">
        <f t="shared" ca="1" si="11"/>
        <v>{
age:5,
size:"קטן_בינוני"}</v>
      </c>
    </row>
    <row r="38" spans="1:37" ht="75" x14ac:dyDescent="0.25">
      <c r="A38" s="10" t="s">
        <v>438</v>
      </c>
      <c r="B38" s="11" t="s">
        <v>367</v>
      </c>
      <c r="C38" s="11" t="s">
        <v>316</v>
      </c>
      <c r="D38" s="11" t="str" cm="1">
        <f t="array" aca="1" ref="D38" ca="1">INDEX($AB$1:$AC$1,RANDBETWEEN(1,2))</f>
        <v>f</v>
      </c>
      <c r="E38" s="13" t="s">
        <v>368</v>
      </c>
      <c r="F38" s="29" t="s">
        <v>369</v>
      </c>
      <c r="G38" s="27" t="s">
        <v>439</v>
      </c>
      <c r="H38" s="23" t="s">
        <v>590</v>
      </c>
      <c r="K38" s="15" t="str">
        <f t="shared" si="12"/>
        <v>_id:"0507890123"</v>
      </c>
      <c r="L38" s="15" t="str">
        <f t="shared" si="13"/>
        <v>firstName:"עדי"</v>
      </c>
      <c r="M38" s="15" t="str">
        <f t="shared" si="14"/>
        <v>lastName:"שחרי"</v>
      </c>
      <c r="N38" s="15" t="str">
        <f t="shared" ca="1" si="15"/>
        <v>gender:"f"</v>
      </c>
      <c r="O38" s="15" t="str">
        <f t="shared" si="16"/>
        <v>email:"adi.shahar@example.com"</v>
      </c>
      <c r="P38" s="15" t="str">
        <f t="shared" si="17"/>
        <v xml:space="preserve"> userName:"AdiShahar"</v>
      </c>
      <c r="Q38" s="15" t="str">
        <f t="shared" si="18"/>
        <v>password:"P@55w0rd!"</v>
      </c>
      <c r="R38" s="15" t="str">
        <f t="shared" si="8"/>
        <v>looksFor:{
age:5,
color:["כתום", "חום בהיר"]}</v>
      </c>
      <c r="S38" s="23" t="str">
        <f t="shared" ca="1" si="19"/>
        <v>{_id:"0507890123",firstName:"עדי",lastName:"שחרי",gender:"f",email:"adi.shahar@example.com", userName:"AdiShahar",password:"P@55w0rd!",looksFor:{
age:5,
color:["כתום", "חום בהיר"]}}</v>
      </c>
      <c r="AB38" s="2" t="str">
        <v>Pass!w0rd</v>
      </c>
      <c r="AF38" s="2" t="str">
        <f t="shared" ca="1" si="9"/>
        <v/>
      </c>
      <c r="AG38" s="2" t="str">
        <f t="shared" ca="1" si="10"/>
        <v/>
      </c>
      <c r="AH38" s="2" t="str" cm="1">
        <f t="array" aca="1" ref="AH38" ca="1">IF(RAND()&lt;0.5,_xlfn.TEXTJOIN(":",TRUE,$AH$1,"["&amp;_xlfn.TEXTJOIN(", ",TRUE,""""&amp;INDEX(allBreeds,_xlfn.UNIQUE(_xlfn.RANDARRAY(RANDBETWEEN(1,4),,1,ROWS(allBreeds),TRUE)))&amp;"""")&amp;"]"),"")</f>
        <v/>
      </c>
      <c r="AI38" s="2" t="str" cm="1">
        <f t="array" aca="1" ref="AI38" ca="1">IF(RAND()&lt;0.5,_xlfn.TEXTJOIN(":",TRUE,$AI$1,"["&amp;_xlfn.TEXTJOIN(", ",TRUE,""""&amp;INDEX(צבע,_xlfn.UNIQUE(_xlfn.RANDARRAY(RANDBETWEEN(1,4),,1,ROWS(צבע),TRUE)))&amp;"""")&amp;"]"),"")</f>
        <v>color:["חום בהיר", "חום"]</v>
      </c>
      <c r="AJ38" s="2" t="str" cm="1">
        <f t="array" aca="1" ref="AJ38" ca="1">IF(RAND()&lt;0.5,_xlfn.TEXTJOIN(":",TRUE,$AJ$1,""""&amp;INDEX(sizes,RANDBETWEEN(1,5))&amp;""""),"")</f>
        <v>size:"בינוני_גדול"</v>
      </c>
      <c r="AK38" s="24" t="str">
        <f t="shared" ca="1" si="11"/>
        <v>{
color:["חום בהיר", "חום"],
size:"בינוני_גדול"}</v>
      </c>
    </row>
    <row r="39" spans="1:37" ht="60" x14ac:dyDescent="0.25">
      <c r="A39" s="10" t="s">
        <v>440</v>
      </c>
      <c r="B39" s="11" t="s">
        <v>273</v>
      </c>
      <c r="C39" s="11" t="s">
        <v>365</v>
      </c>
      <c r="D39" s="11" t="str" cm="1">
        <f t="array" aca="1" ref="D39" ca="1">INDEX($AB$1:$AC$1,RANDBETWEEN(1,2))</f>
        <v>m</v>
      </c>
      <c r="E39" s="14" t="s">
        <v>441</v>
      </c>
      <c r="F39" s="26" t="s">
        <v>442</v>
      </c>
      <c r="G39" s="28" t="s">
        <v>443</v>
      </c>
      <c r="H39" s="23" t="s">
        <v>527</v>
      </c>
      <c r="K39" s="15" t="str">
        <f t="shared" si="12"/>
        <v>_id:"0508901234"</v>
      </c>
      <c r="L39" s="15" t="str">
        <f t="shared" si="13"/>
        <v>firstName:"מיכל"</v>
      </c>
      <c r="M39" s="15" t="str">
        <f t="shared" si="14"/>
        <v>lastName:"רוזן"</v>
      </c>
      <c r="N39" s="15" t="str">
        <f t="shared" ca="1" si="15"/>
        <v>gender:"m"</v>
      </c>
      <c r="O39" s="15" t="str">
        <f t="shared" si="16"/>
        <v>email:"michal.rozen@example.com"</v>
      </c>
      <c r="P39" s="15" t="str">
        <f t="shared" si="17"/>
        <v xml:space="preserve"> userName:"MichalRozen"</v>
      </c>
      <c r="Q39" s="15" t="str">
        <f t="shared" si="18"/>
        <v>password:"Str0ngPassw0rd"</v>
      </c>
      <c r="R39" s="15" t="str">
        <f t="shared" si="8"/>
        <v>looksFor:{
}</v>
      </c>
      <c r="S39" s="23" t="str">
        <f t="shared" ca="1" si="19"/>
        <v>{_id:"0508901234",firstName:"מיכל",lastName:"רוזן",gender:"m",email:"michal.rozen@example.com", userName:"MichalRozen",password:"Str0ngPassw0rd",looksFor:{
}}</v>
      </c>
      <c r="AB39" s="2" t="str">
        <v>123Secure</v>
      </c>
      <c r="AF39" s="2" t="str">
        <f t="shared" ca="1" si="9"/>
        <v>age:5</v>
      </c>
      <c r="AG39" s="2" t="str">
        <f t="shared" ca="1" si="10"/>
        <v/>
      </c>
      <c r="AH39" s="2" t="str" cm="1">
        <f t="array" aca="1" ref="AH39" ca="1">IF(RAND()&lt;0.5,_xlfn.TEXTJOIN(":",TRUE,$AH$1,"["&amp;_xlfn.TEXTJOIN(", ",TRUE,""""&amp;INDEX(allBreeds,_xlfn.UNIQUE(_xlfn.RANDARRAY(RANDBETWEEN(1,4),,1,ROWS(allBreeds),TRUE)))&amp;"""")&amp;"]"),"")</f>
        <v>breed:["דוברמן", "פינצ'ר"]</v>
      </c>
      <c r="AI39" s="2" t="str" cm="1">
        <f t="array" aca="1" ref="AI39" ca="1">IF(RAND()&lt;0.5,_xlfn.TEXTJOIN(":",TRUE,$AI$1,"["&amp;_xlfn.TEXTJOIN(", ",TRUE,""""&amp;INDEX(צבע,_xlfn.UNIQUE(_xlfn.RANDARRAY(RANDBETWEEN(1,4),,1,ROWS(צבע),TRUE)))&amp;"""")&amp;"]"),"")</f>
        <v/>
      </c>
      <c r="AJ39" s="2" t="str" cm="1">
        <f t="array" aca="1" ref="AJ39" ca="1">IF(RAND()&lt;0.5,_xlfn.TEXTJOIN(":",TRUE,$AJ$1,""""&amp;INDEX(sizes,RANDBETWEEN(1,5))&amp;""""),"")</f>
        <v>size:"קטן"</v>
      </c>
      <c r="AK39" s="24" t="str">
        <f t="shared" ca="1" si="11"/>
        <v>{
age:5,
breed:["דוברמן", "פינצ'ר"],
size:"קטן"}</v>
      </c>
    </row>
    <row r="40" spans="1:37" ht="75" x14ac:dyDescent="0.25">
      <c r="A40" s="10" t="s">
        <v>444</v>
      </c>
      <c r="B40" s="11" t="s">
        <v>288</v>
      </c>
      <c r="C40" s="11" t="s">
        <v>365</v>
      </c>
      <c r="D40" s="11" t="str" cm="1">
        <f t="array" aca="1" ref="D40" ca="1">INDEX($AB$1:$AC$1,RANDBETWEEN(1,2))</f>
        <v>f</v>
      </c>
      <c r="E40" s="13" t="s">
        <v>445</v>
      </c>
      <c r="F40" s="29" t="s">
        <v>446</v>
      </c>
      <c r="G40" s="27" t="s">
        <v>447</v>
      </c>
      <c r="H40" s="23" t="s">
        <v>591</v>
      </c>
      <c r="K40" s="15" t="str">
        <f t="shared" si="12"/>
        <v>_id:"0529012345"</v>
      </c>
      <c r="L40" s="15" t="str">
        <f t="shared" si="13"/>
        <v>firstName:"יעל"</v>
      </c>
      <c r="M40" s="15" t="str">
        <f t="shared" si="14"/>
        <v>lastName:"רוזן"</v>
      </c>
      <c r="N40" s="15" t="str">
        <f t="shared" ca="1" si="15"/>
        <v>gender:"f"</v>
      </c>
      <c r="O40" s="15" t="str">
        <f t="shared" si="16"/>
        <v>email:"yael.rozen@example.com"</v>
      </c>
      <c r="P40" s="15" t="str">
        <f t="shared" si="17"/>
        <v xml:space="preserve"> userName:"YaelRozen"</v>
      </c>
      <c r="Q40" s="15" t="str">
        <f t="shared" si="18"/>
        <v>password:"Secure!123"</v>
      </c>
      <c r="R40" s="15" t="str">
        <f t="shared" si="8"/>
        <v>looksFor:{
color:["אפור"],
size:"קטן"}</v>
      </c>
      <c r="S40" s="23" t="str">
        <f t="shared" ca="1" si="19"/>
        <v>{_id:"0529012345",firstName:"יעל",lastName:"רוזן",gender:"f",email:"yael.rozen@example.com", userName:"YaelRozen",password:"Secure!123",looksFor:{
color:["אפור"],
size:"קטן"}}</v>
      </c>
      <c r="AB40" s="2" t="str">
        <v>P@55w0rd!</v>
      </c>
      <c r="AF40" s="2" t="str">
        <f t="shared" ca="1" si="9"/>
        <v/>
      </c>
      <c r="AG40" s="2" t="str">
        <f t="shared" ca="1" si="10"/>
        <v/>
      </c>
      <c r="AH40" s="2" t="str" cm="1">
        <f t="array" aca="1" ref="AH40" ca="1">IF(RAND()&lt;0.5,_xlfn.TEXTJOIN(":",TRUE,$AH$1,"["&amp;_xlfn.TEXTJOIN(", ",TRUE,""""&amp;INDEX(allBreeds,_xlfn.UNIQUE(_xlfn.RANDARRAY(RANDBETWEEN(1,4),,1,ROWS(allBreeds),TRUE)))&amp;"""")&amp;"]"),"")</f>
        <v/>
      </c>
      <c r="AI40" s="2" t="str" cm="1">
        <f t="array" aca="1" ref="AI40" ca="1">IF(RAND()&lt;0.5,_xlfn.TEXTJOIN(":",TRUE,$AI$1,"["&amp;_xlfn.TEXTJOIN(", ",TRUE,""""&amp;INDEX(צבע,_xlfn.UNIQUE(_xlfn.RANDARRAY(RANDBETWEEN(1,4),,1,ROWS(צבע),TRUE)))&amp;"""")&amp;"]"),"")</f>
        <v>color:["שחור"]</v>
      </c>
      <c r="AJ40" s="2" t="str" cm="1">
        <f t="array" aca="1" ref="AJ40" ca="1">IF(RAND()&lt;0.5,_xlfn.TEXTJOIN(":",TRUE,$AJ$1,""""&amp;INDEX(sizes,RANDBETWEEN(1,5))&amp;""""),"")</f>
        <v/>
      </c>
      <c r="AK40" s="24" t="str">
        <f t="shared" ca="1" si="11"/>
        <v>{
color:["שחור"]}</v>
      </c>
    </row>
    <row r="41" spans="1:37" ht="90" x14ac:dyDescent="0.25">
      <c r="A41" s="10" t="s">
        <v>448</v>
      </c>
      <c r="B41" s="11" t="s">
        <v>220</v>
      </c>
      <c r="C41" s="11" t="s">
        <v>284</v>
      </c>
      <c r="D41" s="11" t="str" cm="1">
        <f t="array" aca="1" ref="D41" ca="1">INDEX($AB$1:$AC$1,RANDBETWEEN(1,2))</f>
        <v>f</v>
      </c>
      <c r="E41" s="14" t="s">
        <v>449</v>
      </c>
      <c r="F41" s="26" t="s">
        <v>450</v>
      </c>
      <c r="G41" s="28" t="s">
        <v>451</v>
      </c>
      <c r="H41" s="23" t="s">
        <v>592</v>
      </c>
      <c r="K41" s="15" t="str">
        <f t="shared" si="12"/>
        <v>_id:"0520123456"</v>
      </c>
      <c r="L41" s="15" t="str">
        <f t="shared" si="13"/>
        <v>firstName:"שירה"</v>
      </c>
      <c r="M41" s="15" t="str">
        <f t="shared" si="14"/>
        <v>lastName:"רוזנטל"</v>
      </c>
      <c r="N41" s="15" t="str">
        <f t="shared" ca="1" si="15"/>
        <v>gender:"f"</v>
      </c>
      <c r="O41" s="15" t="str">
        <f t="shared" si="16"/>
        <v>email:"shira.rozenthal@example.com"</v>
      </c>
      <c r="P41" s="15" t="str">
        <f t="shared" si="17"/>
        <v xml:space="preserve"> userName:"ShiraRozenthal"</v>
      </c>
      <c r="Q41" s="15" t="str">
        <f t="shared" si="18"/>
        <v>password:"T3stP@55!"</v>
      </c>
      <c r="R41" s="15" t="str">
        <f t="shared" si="8"/>
        <v>looksFor:{
age:4,
color:["חום", "שחור", "חום בהיר"],
size:"גדול"}</v>
      </c>
      <c r="S41" s="23" t="str">
        <f t="shared" ca="1" si="19"/>
        <v>{_id:"0520123456",firstName:"שירה",lastName:"רוזנטל",gender:"f",email:"shira.rozenthal@example.com", userName:"ShiraRozenthal",password:"T3stP@55!",looksFor:{
age:4,
color:["חום", "שחור", "חום בהיר"],
size:"גדול"}}</v>
      </c>
      <c r="AB41" s="2" t="str">
        <v>Str0ngPassw0rd</v>
      </c>
      <c r="AF41" s="2" t="str">
        <f t="shared" ca="1" si="9"/>
        <v>age:2</v>
      </c>
      <c r="AG41" s="2" t="str">
        <f t="shared" ca="1" si="10"/>
        <v/>
      </c>
      <c r="AH41" s="2" t="str" cm="1">
        <f t="array" aca="1" ref="AH41" ca="1">IF(RAND()&lt;0.5,_xlfn.TEXTJOIN(":",TRUE,$AH$1,"["&amp;_xlfn.TEXTJOIN(", ",TRUE,""""&amp;INDEX(allBreeds,_xlfn.UNIQUE(_xlfn.RANDARRAY(RANDBETWEEN(1,4),,1,ROWS(allBreeds),TRUE)))&amp;"""")&amp;"]"),"")</f>
        <v>breed:["דוברמן", "יורקשייר טרייר"]</v>
      </c>
      <c r="AI41" s="2" t="str" cm="1">
        <f t="array" aca="1" ref="AI41" ca="1">IF(RAND()&lt;0.5,_xlfn.TEXTJOIN(":",TRUE,$AI$1,"["&amp;_xlfn.TEXTJOIN(", ",TRUE,""""&amp;INDEX(צבע,_xlfn.UNIQUE(_xlfn.RANDARRAY(RANDBETWEEN(1,4),,1,ROWS(צבע),TRUE)))&amp;"""")&amp;"]"),"")</f>
        <v>color:["זהב", "חום", "אפור"]</v>
      </c>
      <c r="AJ41" s="2" t="str" cm="1">
        <f t="array" aca="1" ref="AJ41" ca="1">IF(RAND()&lt;0.5,_xlfn.TEXTJOIN(":",TRUE,$AJ$1,""""&amp;INDEX(sizes,RANDBETWEEN(1,5))&amp;""""),"")</f>
        <v>size:"בינוני_גדול"</v>
      </c>
      <c r="AK41" s="24" t="str">
        <f t="shared" ca="1" si="11"/>
        <v>{
age:2,
breed:["דוברמן", "יורקשייר טרייר"],
color:["זהב", "חום", "אפור"],
size:"בינוני_גדול"}</v>
      </c>
    </row>
    <row r="42" spans="1:37" ht="105" x14ac:dyDescent="0.25">
      <c r="A42" s="10" t="s">
        <v>452</v>
      </c>
      <c r="B42" s="11" t="s">
        <v>265</v>
      </c>
      <c r="C42" s="11" t="s">
        <v>335</v>
      </c>
      <c r="D42" s="11" t="str" cm="1">
        <f t="array" aca="1" ref="D42" ca="1">INDEX($AB$1:$AC$1,RANDBETWEEN(1,2))</f>
        <v>m</v>
      </c>
      <c r="E42" s="13" t="s">
        <v>453</v>
      </c>
      <c r="F42" s="29" t="s">
        <v>454</v>
      </c>
      <c r="G42" s="27" t="s">
        <v>455</v>
      </c>
      <c r="H42" s="23" t="s">
        <v>593</v>
      </c>
      <c r="K42" s="15" t="str">
        <f t="shared" si="12"/>
        <v>_id:"0531234567"</v>
      </c>
      <c r="L42" s="15" t="str">
        <f t="shared" si="13"/>
        <v>firstName:"אורן"</v>
      </c>
      <c r="M42" s="15" t="str">
        <f t="shared" si="14"/>
        <v>lastName:"ריבלין"</v>
      </c>
      <c r="N42" s="15" t="str">
        <f t="shared" ca="1" si="15"/>
        <v>gender:"m"</v>
      </c>
      <c r="O42" s="15" t="str">
        <f t="shared" si="16"/>
        <v>email:"oran.riblin@example.com"</v>
      </c>
      <c r="P42" s="15" t="str">
        <f t="shared" si="17"/>
        <v xml:space="preserve"> userName:"OranRiblin"</v>
      </c>
      <c r="Q42" s="15" t="str">
        <f t="shared" si="18"/>
        <v>password:"P@ssw0rd!1"</v>
      </c>
      <c r="R42" s="15" t="str">
        <f t="shared" si="8"/>
        <v>looksFor:{
age:2,
gender:"m",
breed:["שיצו", "טרייר"],
color:["אפור"]}</v>
      </c>
      <c r="S42" s="23" t="str">
        <f t="shared" ca="1" si="19"/>
        <v>{_id:"0531234567",firstName:"אורן",lastName:"ריבלין",gender:"m",email:"oran.riblin@example.com", userName:"OranRiblin",password:"P@ssw0rd!1",looksFor:{
age:2,
gender:"m",
breed:["שיצו", "טרייר"],
color:["אפור"]}}</v>
      </c>
      <c r="AB42" s="2" t="str">
        <v>Secure!123</v>
      </c>
      <c r="AF42" s="2" t="str">
        <f t="shared" ca="1" si="9"/>
        <v>age:1</v>
      </c>
      <c r="AG42" s="2" t="str">
        <f t="shared" ca="1" si="10"/>
        <v/>
      </c>
      <c r="AH42" s="2" t="str" cm="1">
        <f t="array" aca="1" ref="AH42" ca="1">IF(RAND()&lt;0.5,_xlfn.TEXTJOIN(":",TRUE,$AH$1,"["&amp;_xlfn.TEXTJOIN(", ",TRUE,""""&amp;INDEX(allBreeds,_xlfn.UNIQUE(_xlfn.RANDARRAY(RANDBETWEEN(1,4),,1,ROWS(allBreeds),TRUE)))&amp;"""")&amp;"]"),"")</f>
        <v/>
      </c>
      <c r="AI42" s="2" t="str" cm="1">
        <f t="array" aca="1" ref="AI42" ca="1">IF(RAND()&lt;0.5,_xlfn.TEXTJOIN(":",TRUE,$AI$1,"["&amp;_xlfn.TEXTJOIN(", ",TRUE,""""&amp;INDEX(צבע,_xlfn.UNIQUE(_xlfn.RANDARRAY(RANDBETWEEN(1,4),,1,ROWS(צבע),TRUE)))&amp;"""")&amp;"]"),"")</f>
        <v>color:["אפור", "חום", "חום בהיר", "זהב"]</v>
      </c>
      <c r="AJ42" s="2" t="str" cm="1">
        <f t="array" aca="1" ref="AJ42" ca="1">IF(RAND()&lt;0.5,_xlfn.TEXTJOIN(":",TRUE,$AJ$1,""""&amp;INDEX(sizes,RANDBETWEEN(1,5))&amp;""""),"")</f>
        <v/>
      </c>
      <c r="AK42" s="24" t="str">
        <f t="shared" ca="1" si="11"/>
        <v>{
age:1,
color:["אפור", "חום", "חום בהיר", "זהב"]}</v>
      </c>
    </row>
    <row r="43" spans="1:37" ht="105" x14ac:dyDescent="0.25">
      <c r="A43" s="10" t="s">
        <v>456</v>
      </c>
      <c r="B43" s="11" t="s">
        <v>257</v>
      </c>
      <c r="C43" s="11" t="s">
        <v>266</v>
      </c>
      <c r="D43" s="11" t="str" cm="1">
        <f t="array" aca="1" ref="D43" ca="1">INDEX($AB$1:$AC$1,RANDBETWEEN(1,2))</f>
        <v>f</v>
      </c>
      <c r="E43" s="14" t="s">
        <v>457</v>
      </c>
      <c r="F43" s="26" t="s">
        <v>458</v>
      </c>
      <c r="G43" s="28" t="s">
        <v>459</v>
      </c>
      <c r="H43" s="23" t="s">
        <v>594</v>
      </c>
      <c r="K43" s="15" t="str">
        <f t="shared" si="12"/>
        <v>_id:"0532345678"</v>
      </c>
      <c r="L43" s="15" t="str">
        <f t="shared" si="13"/>
        <v>firstName:"דורון"</v>
      </c>
      <c r="M43" s="15" t="str">
        <f t="shared" si="14"/>
        <v>lastName:"דהן"</v>
      </c>
      <c r="N43" s="15" t="str">
        <f t="shared" ca="1" si="15"/>
        <v>gender:"f"</v>
      </c>
      <c r="O43" s="15" t="str">
        <f t="shared" si="16"/>
        <v>email:"doron.dehan@example.com"</v>
      </c>
      <c r="P43" s="15" t="str">
        <f t="shared" si="17"/>
        <v xml:space="preserve"> userName:"DoronDehan"</v>
      </c>
      <c r="Q43" s="15" t="str">
        <f t="shared" si="18"/>
        <v>password:"1234P@ssw0rd"</v>
      </c>
      <c r="R43" s="15" t="str">
        <f t="shared" si="8"/>
        <v>looksFor:{
age:0,
breed:["שיצו"],
color:["אפור", "כתום"],
size:"גדול"}</v>
      </c>
      <c r="S43" s="23" t="str">
        <f t="shared" ca="1" si="19"/>
        <v>{_id:"0532345678",firstName:"דורון",lastName:"דהן",gender:"f",email:"doron.dehan@example.com", userName:"DoronDehan",password:"1234P@ssw0rd",looksFor:{
age:0,
breed:["שיצו"],
color:["אפור", "כתום"],
size:"גדול"}}</v>
      </c>
      <c r="AB43" s="2" t="str">
        <v>T3stP@55!</v>
      </c>
      <c r="AF43" s="2" t="str">
        <f t="shared" ca="1" si="9"/>
        <v/>
      </c>
      <c r="AG43" s="2" t="str">
        <f t="shared" ca="1" si="10"/>
        <v>gender:"f"</v>
      </c>
      <c r="AH43" s="2" t="str" cm="1">
        <f t="array" aca="1" ref="AH43" ca="1">IF(RAND()&lt;0.5,_xlfn.TEXTJOIN(":",TRUE,$AH$1,"["&amp;_xlfn.TEXTJOIN(", ",TRUE,""""&amp;INDEX(allBreeds,_xlfn.UNIQUE(_xlfn.RANDARRAY(RANDBETWEEN(1,4),,1,ROWS(allBreeds),TRUE)))&amp;"""")&amp;"]"),"")</f>
        <v>breed:["רועה בלגי"]</v>
      </c>
      <c r="AI43" s="2" t="str" cm="1">
        <f t="array" aca="1" ref="AI43" ca="1">IF(RAND()&lt;0.5,_xlfn.TEXTJOIN(":",TRUE,$AI$1,"["&amp;_xlfn.TEXTJOIN(", ",TRUE,""""&amp;INDEX(צבע,_xlfn.UNIQUE(_xlfn.RANDARRAY(RANDBETWEEN(1,4),,1,ROWS(צבע),TRUE)))&amp;"""")&amp;"]"),"")</f>
        <v>color:["חום בהיר", "שחור"]</v>
      </c>
      <c r="AJ43" s="2" t="str" cm="1">
        <f t="array" aca="1" ref="AJ43" ca="1">IF(RAND()&lt;0.5,_xlfn.TEXTJOIN(":",TRUE,$AJ$1,""""&amp;INDEX(sizes,RANDBETWEEN(1,5))&amp;""""),"")</f>
        <v>size:"בינוני_גדול"</v>
      </c>
      <c r="AK43" s="24" t="str">
        <f t="shared" ca="1" si="11"/>
        <v>{
gender:"f",
breed:["רועה בלגי"],
color:["חום בהיר", "שחור"],
size:"בינוני_גדול"}</v>
      </c>
    </row>
    <row r="44" spans="1:37" ht="120" x14ac:dyDescent="0.25">
      <c r="A44" s="10" t="s">
        <v>460</v>
      </c>
      <c r="B44" s="11" t="s">
        <v>256</v>
      </c>
      <c r="C44" s="11" t="s">
        <v>241</v>
      </c>
      <c r="D44" s="11" t="str" cm="1">
        <f t="array" aca="1" ref="D44" ca="1">INDEX($AB$1:$AC$1,RANDBETWEEN(1,2))</f>
        <v>m</v>
      </c>
      <c r="E44" s="13" t="s">
        <v>461</v>
      </c>
      <c r="F44" s="29" t="s">
        <v>462</v>
      </c>
      <c r="G44" s="27" t="s">
        <v>463</v>
      </c>
      <c r="H44" s="23" t="s">
        <v>617</v>
      </c>
      <c r="K44" s="15" t="str">
        <f t="shared" si="12"/>
        <v>_id:"0543456789"</v>
      </c>
      <c r="L44" s="15" t="str">
        <f t="shared" si="13"/>
        <v>firstName:"נועה"</v>
      </c>
      <c r="M44" s="15" t="str">
        <f t="shared" si="14"/>
        <v>lastName:"ברק"</v>
      </c>
      <c r="N44" s="15" t="str">
        <f t="shared" ca="1" si="15"/>
        <v>gender:"m"</v>
      </c>
      <c r="O44" s="15" t="str">
        <f t="shared" si="16"/>
        <v>email:"noa.barak@example.com"</v>
      </c>
      <c r="P44" s="15" t="str">
        <f t="shared" si="17"/>
        <v xml:space="preserve"> userName:"NoaBarak"</v>
      </c>
      <c r="Q44" s="15" t="str">
        <f t="shared" si="18"/>
        <v>password:"Str0ng!Passw0rd"</v>
      </c>
      <c r="R44" s="15" t="str">
        <f t="shared" si="8"/>
        <v>looksFor:{
age:4,
gender:"f",
breed:["פינצר", "קוקר ספנייל", "בוקסר", "דוברמן"],
color:["בז", "אפור"],
size:"קטן"}</v>
      </c>
      <c r="S44" s="23" t="str">
        <f t="shared" ca="1" si="19"/>
        <v>{_id:"0543456789",firstName:"נועה",lastName:"ברק",gender:"m",email:"noa.barak@example.com", userName:"NoaBarak",password:"Str0ng!Passw0rd",looksFor:{
age:4,
gender:"f",
breed:["פינצר", "קוקר ספנייל", "בוקסר", "דוברמן"],
color:["בז", "אפור"],
size:"קטן"}}</v>
      </c>
      <c r="AB44" s="2" t="str">
        <v>P@ssw0rd!1</v>
      </c>
      <c r="AF44" s="2" t="str">
        <f t="shared" ca="1" si="9"/>
        <v>age:2</v>
      </c>
      <c r="AG44" s="2" t="str">
        <f t="shared" ca="1" si="10"/>
        <v>gender:"f"</v>
      </c>
      <c r="AH44" s="2" t="str" cm="1">
        <f t="array" aca="1" ref="AH44" ca="1">IF(RAND()&lt;0.5,_xlfn.TEXTJOIN(":",TRUE,$AH$1,"["&amp;_xlfn.TEXTJOIN(", ",TRUE,""""&amp;INDEX(allBreeds,_xlfn.UNIQUE(_xlfn.RANDARRAY(RANDBETWEEN(1,4),,1,ROWS(allBreeds),TRUE)))&amp;"""")&amp;"]"),"")</f>
        <v/>
      </c>
      <c r="AI44" s="2" t="str" cm="1">
        <f t="array" aca="1" ref="AI44" ca="1">IF(RAND()&lt;0.5,_xlfn.TEXTJOIN(":",TRUE,$AI$1,"["&amp;_xlfn.TEXTJOIN(", ",TRUE,""""&amp;INDEX(צבע,_xlfn.UNIQUE(_xlfn.RANDARRAY(RANDBETWEEN(1,4),,1,ROWS(צבע),TRUE)))&amp;"""")&amp;"]"),"")</f>
        <v/>
      </c>
      <c r="AJ44" s="2" t="str" cm="1">
        <f t="array" aca="1" ref="AJ44" ca="1">IF(RAND()&lt;0.5,_xlfn.TEXTJOIN(":",TRUE,$AJ$1,""""&amp;INDEX(sizes,RANDBETWEEN(1,5))&amp;""""),"")</f>
        <v/>
      </c>
      <c r="AK44" s="24" t="str">
        <f t="shared" ca="1" si="11"/>
        <v>{
age:2,
gender:"f"}</v>
      </c>
    </row>
    <row r="45" spans="1:37" ht="75" x14ac:dyDescent="0.25">
      <c r="A45" s="10" t="s">
        <v>464</v>
      </c>
      <c r="B45" s="11" t="s">
        <v>328</v>
      </c>
      <c r="C45" s="11" t="s">
        <v>284</v>
      </c>
      <c r="D45" s="11" t="str" cm="1">
        <f t="array" aca="1" ref="D45" ca="1">INDEX($AB$1:$AC$1,RANDBETWEEN(1,2))</f>
        <v>m</v>
      </c>
      <c r="E45" s="14" t="s">
        <v>465</v>
      </c>
      <c r="F45" s="26" t="s">
        <v>466</v>
      </c>
      <c r="G45" s="28" t="s">
        <v>467</v>
      </c>
      <c r="H45" s="23" t="s">
        <v>595</v>
      </c>
      <c r="K45" s="15" t="str">
        <f t="shared" si="12"/>
        <v>_id:"0544567890"</v>
      </c>
      <c r="L45" s="15" t="str">
        <f t="shared" si="13"/>
        <v>firstName:"רוני"</v>
      </c>
      <c r="M45" s="15" t="str">
        <f t="shared" si="14"/>
        <v>lastName:"רוזנטל"</v>
      </c>
      <c r="N45" s="15" t="str">
        <f t="shared" ca="1" si="15"/>
        <v>gender:"m"</v>
      </c>
      <c r="O45" s="15" t="str">
        <f t="shared" si="16"/>
        <v>email:"roni.rozenthal@example.com"</v>
      </c>
      <c r="P45" s="15" t="str">
        <f t="shared" si="17"/>
        <v xml:space="preserve"> userName:"RoniRozenthal"</v>
      </c>
      <c r="Q45" s="15" t="str">
        <f t="shared" si="18"/>
        <v>password:"P@ss!w0rd123"</v>
      </c>
      <c r="R45" s="15" t="str">
        <f t="shared" si="8"/>
        <v>looksFor:{
age:2,
breed:["רועה בלגי", "טרייר"]}</v>
      </c>
      <c r="S45" s="23" t="str">
        <f t="shared" ca="1" si="19"/>
        <v>{_id:"0544567890",firstName:"רוני",lastName:"רוזנטל",gender:"m",email:"roni.rozenthal@example.com", userName:"RoniRozenthal",password:"P@ss!w0rd123",looksFor:{
age:2,
breed:["רועה בלגי", "טרייר"]}}</v>
      </c>
      <c r="AB45" s="2" t="str">
        <v>1234P@ssw0rd</v>
      </c>
      <c r="AF45" s="2" t="str">
        <f t="shared" ca="1" si="9"/>
        <v/>
      </c>
      <c r="AG45" s="2" t="str">
        <f t="shared" ca="1" si="10"/>
        <v>gender:"m"</v>
      </c>
      <c r="AH45" s="2" t="str" cm="1">
        <f t="array" aca="1" ref="AH45" ca="1">IF(RAND()&lt;0.5,_xlfn.TEXTJOIN(":",TRUE,$AH$1,"["&amp;_xlfn.TEXTJOIN(", ",TRUE,""""&amp;INDEX(allBreeds,_xlfn.UNIQUE(_xlfn.RANDARRAY(RANDBETWEEN(1,4),,1,ROWS(allBreeds),TRUE)))&amp;"""")&amp;"]"),"")</f>
        <v>breed:["רועה גרמני", "קוקר ספנייל", "לברדור", "רועה קווקאזי"]</v>
      </c>
      <c r="AI45" s="2" t="str" cm="1">
        <f t="array" aca="1" ref="AI45" ca="1">IF(RAND()&lt;0.5,_xlfn.TEXTJOIN(":",TRUE,$AI$1,"["&amp;_xlfn.TEXTJOIN(", ",TRUE,""""&amp;INDEX(צבע,_xlfn.UNIQUE(_xlfn.RANDARRAY(RANDBETWEEN(1,4),,1,ROWS(צבע),TRUE)))&amp;"""")&amp;"]"),"")</f>
        <v/>
      </c>
      <c r="AJ45" s="2" t="str" cm="1">
        <f t="array" aca="1" ref="AJ45" ca="1">IF(RAND()&lt;0.5,_xlfn.TEXTJOIN(":",TRUE,$AJ$1,""""&amp;INDEX(sizes,RANDBETWEEN(1,5))&amp;""""),"")</f>
        <v/>
      </c>
      <c r="AK45" s="24" t="str">
        <f t="shared" ca="1" si="11"/>
        <v>{
gender:"m",
breed:["רועה גרמני", "קוקר ספנייל", "לברדור", "רועה קווקאזי"]}</v>
      </c>
    </row>
    <row r="46" spans="1:37" ht="60" x14ac:dyDescent="0.25">
      <c r="A46" s="10" t="s">
        <v>468</v>
      </c>
      <c r="B46" s="11" t="s">
        <v>307</v>
      </c>
      <c r="C46" s="11" t="s">
        <v>277</v>
      </c>
      <c r="D46" s="11" t="str" cm="1">
        <f t="array" aca="1" ref="D46" ca="1">INDEX($AB$1:$AC$1,RANDBETWEEN(1,2))</f>
        <v>m</v>
      </c>
      <c r="E46" s="14" t="s">
        <v>469</v>
      </c>
      <c r="F46" s="29" t="s">
        <v>470</v>
      </c>
      <c r="G46" s="27" t="s">
        <v>471</v>
      </c>
      <c r="H46" s="23" t="s">
        <v>528</v>
      </c>
      <c r="K46" s="15" t="str">
        <f t="shared" si="12"/>
        <v>_id:"0555678901"</v>
      </c>
      <c r="L46" s="15" t="str">
        <f t="shared" si="13"/>
        <v>firstName:"עידו"</v>
      </c>
      <c r="M46" s="15" t="str">
        <f t="shared" si="14"/>
        <v>lastName:"שוורץ"</v>
      </c>
      <c r="N46" s="15" t="str">
        <f t="shared" ca="1" si="15"/>
        <v>gender:"m"</v>
      </c>
      <c r="O46" s="15" t="str">
        <f t="shared" si="16"/>
        <v>email:"ido.schwartz@example.com"</v>
      </c>
      <c r="P46" s="15" t="str">
        <f t="shared" si="17"/>
        <v xml:space="preserve"> userName:"IdoSchwartz"</v>
      </c>
      <c r="Q46" s="15" t="str">
        <f t="shared" si="18"/>
        <v>password:"123Secur3!"</v>
      </c>
      <c r="R46" s="15" t="str">
        <f t="shared" si="8"/>
        <v>looksFor:{
gender:"m"}</v>
      </c>
      <c r="S46" s="23" t="str">
        <f t="shared" ca="1" si="19"/>
        <v>{_id:"0555678901",firstName:"עידו",lastName:"שוורץ",gender:"m",email:"ido.schwartz@example.com", userName:"IdoSchwartz",password:"123Secur3!",looksFor:{
gender:"m"}}</v>
      </c>
      <c r="AB46" s="2" t="str">
        <v>Str0ng!Passw0rd</v>
      </c>
      <c r="AF46" s="2" t="str">
        <f t="shared" ca="1" si="9"/>
        <v>age:2</v>
      </c>
      <c r="AG46" s="2" t="str">
        <f t="shared" ca="1" si="10"/>
        <v>gender:"m"</v>
      </c>
      <c r="AH46" s="2" t="str" cm="1">
        <f t="array" aca="1" ref="AH46" ca="1">IF(RAND()&lt;0.5,_xlfn.TEXTJOIN(":",TRUE,$AH$1,"["&amp;_xlfn.TEXTJOIN(", ",TRUE,""""&amp;INDEX(allBreeds,_xlfn.UNIQUE(_xlfn.RANDARRAY(RANDBETWEEN(1,4),,1,ROWS(allBreeds),TRUE)))&amp;"""")&amp;"]"),"")</f>
        <v>breed:["בולדוג צרפתי", "דוברמן"]</v>
      </c>
      <c r="AI46" s="2" t="str" cm="1">
        <f t="array" aca="1" ref="AI46" ca="1">IF(RAND()&lt;0.5,_xlfn.TEXTJOIN(":",TRUE,$AI$1,"["&amp;_xlfn.TEXTJOIN(", ",TRUE,""""&amp;INDEX(צבע,_xlfn.UNIQUE(_xlfn.RANDARRAY(RANDBETWEEN(1,4),,1,ROWS(צבע),TRUE)))&amp;"""")&amp;"]"),"")</f>
        <v/>
      </c>
      <c r="AJ46" s="2" t="str" cm="1">
        <f t="array" aca="1" ref="AJ46" ca="1">IF(RAND()&lt;0.5,_xlfn.TEXTJOIN(":",TRUE,$AJ$1,""""&amp;INDEX(sizes,RANDBETWEEN(1,5))&amp;""""),"")</f>
        <v>size:"בינוני"</v>
      </c>
      <c r="AK46" s="24" t="str">
        <f t="shared" ca="1" si="11"/>
        <v>{
age:2,
gender:"m",
breed:["בולדוג צרפתי", "דוברמן"],
size:"בינוני"}</v>
      </c>
    </row>
    <row r="47" spans="1:37" ht="105" x14ac:dyDescent="0.25">
      <c r="A47" s="10" t="s">
        <v>472</v>
      </c>
      <c r="B47" s="11" t="s">
        <v>256</v>
      </c>
      <c r="C47" s="11" t="s">
        <v>284</v>
      </c>
      <c r="D47" s="11" t="str" cm="1">
        <f t="array" aca="1" ref="D47" ca="1">INDEX($AB$1:$AC$1,RANDBETWEEN(1,2))</f>
        <v>m</v>
      </c>
      <c r="E47" s="14" t="s">
        <v>473</v>
      </c>
      <c r="F47" s="26" t="s">
        <v>474</v>
      </c>
      <c r="G47" s="28" t="s">
        <v>475</v>
      </c>
      <c r="H47" s="23" t="s">
        <v>596</v>
      </c>
      <c r="K47" s="15" t="str">
        <f t="shared" si="12"/>
        <v>_id:"0556789012"</v>
      </c>
      <c r="L47" s="15" t="str">
        <f t="shared" si="13"/>
        <v>firstName:"נועה"</v>
      </c>
      <c r="M47" s="15" t="str">
        <f t="shared" si="14"/>
        <v>lastName:"רוזנטל"</v>
      </c>
      <c r="N47" s="15" t="str">
        <f t="shared" ca="1" si="15"/>
        <v>gender:"m"</v>
      </c>
      <c r="O47" s="15" t="str">
        <f t="shared" si="16"/>
        <v>email:"noa.rozenthal@example.com"</v>
      </c>
      <c r="P47" s="15" t="str">
        <f t="shared" si="17"/>
        <v xml:space="preserve"> userName:"NoaRozenthal"</v>
      </c>
      <c r="Q47" s="15" t="str">
        <f t="shared" si="18"/>
        <v>password:"T3st!P@ss"</v>
      </c>
      <c r="R47" s="15" t="str">
        <f t="shared" si="8"/>
        <v>looksFor:{
gender:"m",
breed:["יורקשייר טרייר"],
color:["זהב", "לבן", "שחור", "בז"],
size:"גדול"}</v>
      </c>
      <c r="S47" s="23" t="str">
        <f t="shared" ca="1" si="19"/>
        <v>{_id:"0556789012",firstName:"נועה",lastName:"רוזנטל",gender:"m",email:"noa.rozenthal@example.com", userName:"NoaRozenthal",password:"T3st!P@ss",looksFor:{
gender:"m",
breed:["יורקשייר טרייר"],
color:["זהב", "לבן", "שחור", "בז"],
size:"גדול"}}</v>
      </c>
      <c r="AB47" s="2" t="str">
        <v>P@ss!w0rd123</v>
      </c>
      <c r="AF47" s="2" t="str">
        <f t="shared" ca="1" si="9"/>
        <v>age:0</v>
      </c>
      <c r="AG47" s="2" t="str">
        <f t="shared" ca="1" si="10"/>
        <v/>
      </c>
      <c r="AH47" s="2" t="str" cm="1">
        <f t="array" aca="1" ref="AH47" ca="1">IF(RAND()&lt;0.5,_xlfn.TEXTJOIN(":",TRUE,$AH$1,"["&amp;_xlfn.TEXTJOIN(", ",TRUE,""""&amp;INDEX(allBreeds,_xlfn.UNIQUE(_xlfn.RANDARRAY(RANDBETWEEN(1,4),,1,ROWS(allBreeds),TRUE)))&amp;"""")&amp;"]"),"")</f>
        <v>breed:["שיצו"]</v>
      </c>
      <c r="AI47" s="2" t="str" cm="1">
        <f t="array" aca="1" ref="AI47" ca="1">IF(RAND()&lt;0.5,_xlfn.TEXTJOIN(":",TRUE,$AI$1,"["&amp;_xlfn.TEXTJOIN(", ",TRUE,""""&amp;INDEX(צבע,_xlfn.UNIQUE(_xlfn.RANDARRAY(RANDBETWEEN(1,4),,1,ROWS(צבע),TRUE)))&amp;"""")&amp;"]"),"")</f>
        <v>color:["אפור", "חום בהיר", "לבן"]</v>
      </c>
      <c r="AJ47" s="2" t="str" cm="1">
        <f t="array" aca="1" ref="AJ47" ca="1">IF(RAND()&lt;0.5,_xlfn.TEXTJOIN(":",TRUE,$AJ$1,""""&amp;INDEX(sizes,RANDBETWEEN(1,5))&amp;""""),"")</f>
        <v>size:"קטן_בינוני"</v>
      </c>
      <c r="AK47" s="24" t="str">
        <f t="shared" ca="1" si="11"/>
        <v>{
age:0,
breed:["שיצו"],
color:["אפור", "חום בהיר", "לבן"],
size:"קטן_בינוני"}</v>
      </c>
    </row>
    <row r="48" spans="1:37" ht="75" x14ac:dyDescent="0.25">
      <c r="A48" s="10" t="s">
        <v>476</v>
      </c>
      <c r="B48" s="11" t="s">
        <v>300</v>
      </c>
      <c r="C48" s="11" t="s">
        <v>260</v>
      </c>
      <c r="D48" s="11" t="str" cm="1">
        <f t="array" aca="1" ref="D48" ca="1">INDEX($AB$1:$AC$1,RANDBETWEEN(1,2))</f>
        <v>f</v>
      </c>
      <c r="E48" s="14" t="s">
        <v>477</v>
      </c>
      <c r="F48" s="29" t="s">
        <v>478</v>
      </c>
      <c r="G48" s="27" t="s">
        <v>479</v>
      </c>
      <c r="H48" s="23" t="s">
        <v>597</v>
      </c>
      <c r="K48" s="15" t="str">
        <f t="shared" si="12"/>
        <v>_id:"0587890123"</v>
      </c>
      <c r="L48" s="15" t="str">
        <f t="shared" si="13"/>
        <v>firstName:"שירן"</v>
      </c>
      <c r="M48" s="15" t="str">
        <f t="shared" si="14"/>
        <v>lastName:"רוזנפלד"</v>
      </c>
      <c r="N48" s="15" t="str">
        <f t="shared" ca="1" si="15"/>
        <v>gender:"f"</v>
      </c>
      <c r="O48" s="15" t="str">
        <f t="shared" si="16"/>
        <v>email:"shiran.rozenfeld@example.com"</v>
      </c>
      <c r="P48" s="15" t="str">
        <f t="shared" si="17"/>
        <v xml:space="preserve"> userName:"ShiranRozenfeld"</v>
      </c>
      <c r="Q48" s="15" t="str">
        <f t="shared" si="18"/>
        <v>password:"Secure123"</v>
      </c>
      <c r="R48" s="15" t="str">
        <f t="shared" si="8"/>
        <v>looksFor:{
age:5,
size:"קטן_בינוני"}</v>
      </c>
      <c r="S48" s="23" t="str">
        <f t="shared" ca="1" si="19"/>
        <v>{_id:"0587890123",firstName:"שירן",lastName:"רוזנפלד",gender:"f",email:"shiran.rozenfeld@example.com", userName:"ShiranRozenfeld",password:"Secure123",looksFor:{
age:5,
size:"קטן_בינוני"}}</v>
      </c>
      <c r="AB48" s="2" t="str">
        <v>123Secur3!</v>
      </c>
      <c r="AF48" s="2" t="str">
        <f t="shared" ca="1" si="9"/>
        <v>age:1</v>
      </c>
      <c r="AG48" s="2" t="str">
        <f t="shared" ca="1" si="10"/>
        <v>gender:"f"</v>
      </c>
      <c r="AH48" s="2" t="str" cm="1">
        <f t="array" aca="1" ref="AH48" ca="1">IF(RAND()&lt;0.5,_xlfn.TEXTJOIN(":",TRUE,$AH$1,"["&amp;_xlfn.TEXTJOIN(", ",TRUE,""""&amp;INDEX(allBreeds,_xlfn.UNIQUE(_xlfn.RANDARRAY(RANDBETWEEN(1,4),,1,ROWS(allBreeds),TRUE)))&amp;"""")&amp;"]"),"")</f>
        <v/>
      </c>
      <c r="AI48" s="2" t="str" cm="1">
        <f t="array" aca="1" ref="AI48" ca="1">IF(RAND()&lt;0.5,_xlfn.TEXTJOIN(":",TRUE,$AI$1,"["&amp;_xlfn.TEXTJOIN(", ",TRUE,""""&amp;INDEX(צבע,_xlfn.UNIQUE(_xlfn.RANDARRAY(RANDBETWEEN(1,4),,1,ROWS(צבע),TRUE)))&amp;"""")&amp;"]"),"")</f>
        <v>color:["בז", "כתום", "זהב", "אפור"]</v>
      </c>
      <c r="AJ48" s="2" t="str" cm="1">
        <f t="array" aca="1" ref="AJ48" ca="1">IF(RAND()&lt;0.5,_xlfn.TEXTJOIN(":",TRUE,$AJ$1,""""&amp;INDEX(sizes,RANDBETWEEN(1,5))&amp;""""),"")</f>
        <v/>
      </c>
      <c r="AK48" s="24" t="str">
        <f t="shared" ca="1" si="11"/>
        <v>{
age:1,
gender:"f",
color:["בז", "כתום", "זהב", "אפור"]}</v>
      </c>
    </row>
    <row r="49" spans="1:37" ht="105" x14ac:dyDescent="0.25">
      <c r="A49" s="10" t="s">
        <v>480</v>
      </c>
      <c r="B49" s="11" t="s">
        <v>289</v>
      </c>
      <c r="C49" s="11" t="s">
        <v>252</v>
      </c>
      <c r="D49" s="11" t="str" cm="1">
        <f t="array" aca="1" ref="D49" ca="1">INDEX($AB$1:$AC$1,RANDBETWEEN(1,2))</f>
        <v>m</v>
      </c>
      <c r="E49" s="13" t="s">
        <v>481</v>
      </c>
      <c r="F49" s="26" t="s">
        <v>482</v>
      </c>
      <c r="G49" s="28" t="s">
        <v>483</v>
      </c>
      <c r="H49" s="23" t="s">
        <v>598</v>
      </c>
      <c r="K49" s="15" t="str">
        <f t="shared" si="12"/>
        <v>_id:"0588901234"</v>
      </c>
      <c r="L49" s="15" t="str">
        <f t="shared" si="13"/>
        <v>firstName:"עדן"</v>
      </c>
      <c r="M49" s="15" t="str">
        <f t="shared" si="14"/>
        <v>lastName:"גל"</v>
      </c>
      <c r="N49" s="15" t="str">
        <f t="shared" ca="1" si="15"/>
        <v>gender:"m"</v>
      </c>
      <c r="O49" s="15" t="str">
        <f t="shared" si="16"/>
        <v>email:"eden.gal@example.com"</v>
      </c>
      <c r="P49" s="15" t="str">
        <f t="shared" si="17"/>
        <v xml:space="preserve"> userName:"EdenGal"</v>
      </c>
      <c r="Q49" s="15" t="str">
        <f t="shared" si="18"/>
        <v>password:"MyP@ss!123"</v>
      </c>
      <c r="R49" s="15" t="str">
        <f t="shared" si="8"/>
        <v>looksFor:{
gender:"m",
breed:["שיצו", "יורקשייר טרייר"],
color:["בז", "אדום"],
size:"קטן"}</v>
      </c>
      <c r="S49" s="23" t="str">
        <f t="shared" ca="1" si="19"/>
        <v>{_id:"0588901234",firstName:"עדן",lastName:"גל",gender:"m",email:"eden.gal@example.com", userName:"EdenGal",password:"MyP@ss!123",looksFor:{
gender:"m",
breed:["שיצו", "יורקשייר טרייר"],
color:["בז", "אדום"],
size:"קטן"}}</v>
      </c>
      <c r="AB49" s="2" t="str">
        <v>T3st!P@ss</v>
      </c>
      <c r="AF49" s="2" t="str">
        <f t="shared" ca="1" si="9"/>
        <v>age:5</v>
      </c>
      <c r="AG49" s="2" t="str">
        <f t="shared" ca="1" si="10"/>
        <v>gender:"m"</v>
      </c>
      <c r="AH49" s="2" t="str" cm="1">
        <f t="array" aca="1" ref="AH49" ca="1">IF(RAND()&lt;0.5,_xlfn.TEXTJOIN(":",TRUE,$AH$1,"["&amp;_xlfn.TEXTJOIN(", ",TRUE,""""&amp;INDEX(allBreeds,_xlfn.UNIQUE(_xlfn.RANDARRAY(RANDBETWEEN(1,4),,1,ROWS(allBreeds),TRUE)))&amp;"""")&amp;"]"),"")</f>
        <v>breed:["פינצ'ר", "רועה גרמני", "בוקסר"]</v>
      </c>
      <c r="AI49" s="2" t="str" cm="1">
        <f t="array" aca="1" ref="AI49" ca="1">IF(RAND()&lt;0.5,_xlfn.TEXTJOIN(":",TRUE,$AI$1,"["&amp;_xlfn.TEXTJOIN(", ",TRUE,""""&amp;INDEX(צבע,_xlfn.UNIQUE(_xlfn.RANDARRAY(RANDBETWEEN(1,4),,1,ROWS(צבע),TRUE)))&amp;"""")&amp;"]"),"")</f>
        <v/>
      </c>
      <c r="AJ49" s="2" t="str" cm="1">
        <f t="array" aca="1" ref="AJ49" ca="1">IF(RAND()&lt;0.5,_xlfn.TEXTJOIN(":",TRUE,$AJ$1,""""&amp;INDEX(sizes,RANDBETWEEN(1,5))&amp;""""),"")</f>
        <v>size:"קטן"</v>
      </c>
      <c r="AK49" s="24" t="str">
        <f t="shared" ca="1" si="11"/>
        <v>{
age:5,
gender:"m",
breed:["פינצ'ר", "רועה גרמני", "בוקסר"],
size:"קטן"}</v>
      </c>
    </row>
    <row r="50" spans="1:37" ht="90" x14ac:dyDescent="0.25">
      <c r="A50" s="10" t="s">
        <v>484</v>
      </c>
      <c r="B50" s="11" t="s">
        <v>265</v>
      </c>
      <c r="C50" s="11" t="s">
        <v>241</v>
      </c>
      <c r="D50" s="11" t="str" cm="1">
        <f t="array" aca="1" ref="D50" ca="1">INDEX($AB$1:$AC$1,RANDBETWEEN(1,2))</f>
        <v>m</v>
      </c>
      <c r="E50" s="14" t="s">
        <v>485</v>
      </c>
      <c r="F50" s="29" t="s">
        <v>486</v>
      </c>
      <c r="G50" s="27" t="s">
        <v>487</v>
      </c>
      <c r="H50" s="23" t="s">
        <v>599</v>
      </c>
      <c r="K50" s="15" t="str">
        <f t="shared" si="12"/>
        <v>_id:"0509012345"</v>
      </c>
      <c r="L50" s="15" t="str">
        <f t="shared" si="13"/>
        <v>firstName:"אורן"</v>
      </c>
      <c r="M50" s="15" t="str">
        <f t="shared" si="14"/>
        <v>lastName:"ברק"</v>
      </c>
      <c r="N50" s="15" t="str">
        <f t="shared" ca="1" si="15"/>
        <v>gender:"m"</v>
      </c>
      <c r="O50" s="15" t="str">
        <f t="shared" si="16"/>
        <v>email:"oran.barak@example.com"</v>
      </c>
      <c r="P50" s="15" t="str">
        <f t="shared" si="17"/>
        <v xml:space="preserve"> userName:"OranBarak"</v>
      </c>
      <c r="Q50" s="15" t="str">
        <f t="shared" si="18"/>
        <v>password:"Str0ng!P@55"</v>
      </c>
      <c r="R50" s="15" t="str">
        <f t="shared" si="8"/>
        <v>looksFor:{
age:5,
gender:"m",
breed:["כנעני", "יורקשייר טרייר", "טרייר", "רוטווילר"]}</v>
      </c>
      <c r="S50" s="23" t="str">
        <f t="shared" ca="1" si="19"/>
        <v>{_id:"0509012345",firstName:"אורן",lastName:"ברק",gender:"m",email:"oran.barak@example.com", userName:"OranBarak",password:"Str0ng!P@55",looksFor:{
age:5,
gender:"m",
breed:["כנעני", "יורקשייר טרייר", "טרייר", "רוטווילר"]}}</v>
      </c>
      <c r="AB50" s="2" t="str">
        <v>Secure123</v>
      </c>
      <c r="AF50" s="2" t="str">
        <f t="shared" ca="1" si="9"/>
        <v>age:3</v>
      </c>
      <c r="AG50" s="2" t="str">
        <f t="shared" ca="1" si="10"/>
        <v/>
      </c>
      <c r="AH50" s="2" t="str" cm="1">
        <f t="array" aca="1" ref="AH50" ca="1">IF(RAND()&lt;0.5,_xlfn.TEXTJOIN(":",TRUE,$AH$1,"["&amp;_xlfn.TEXTJOIN(", ",TRUE,""""&amp;INDEX(allBreeds,_xlfn.UNIQUE(_xlfn.RANDARRAY(RANDBETWEEN(1,4),,1,ROWS(allBreeds),TRUE)))&amp;"""")&amp;"]"),"")</f>
        <v/>
      </c>
      <c r="AI50" s="2" t="str" cm="1">
        <f t="array" aca="1" ref="AI50" ca="1">IF(RAND()&lt;0.5,_xlfn.TEXTJOIN(":",TRUE,$AI$1,"["&amp;_xlfn.TEXTJOIN(", ",TRUE,""""&amp;INDEX(צבע,_xlfn.UNIQUE(_xlfn.RANDARRAY(RANDBETWEEN(1,4),,1,ROWS(צבע),TRUE)))&amp;"""")&amp;"]"),"")</f>
        <v/>
      </c>
      <c r="AJ50" s="2" t="str" cm="1">
        <f t="array" aca="1" ref="AJ50" ca="1">IF(RAND()&lt;0.5,_xlfn.TEXTJOIN(":",TRUE,$AJ$1,""""&amp;INDEX(sizes,RANDBETWEEN(1,5))&amp;""""),"")</f>
        <v/>
      </c>
      <c r="AK50" s="24" t="str">
        <f t="shared" ca="1" si="11"/>
        <v>{
age:3}</v>
      </c>
    </row>
    <row r="51" spans="1:37" ht="105" x14ac:dyDescent="0.25">
      <c r="A51" s="10" t="s">
        <v>488</v>
      </c>
      <c r="B51" s="11" t="s">
        <v>323</v>
      </c>
      <c r="C51" s="11" t="s">
        <v>252</v>
      </c>
      <c r="D51" s="11" t="str" cm="1">
        <f t="array" aca="1" ref="D51" ca="1">INDEX($AB$1:$AC$1,RANDBETWEEN(1,2))</f>
        <v>m</v>
      </c>
      <c r="E51" s="13" t="s">
        <v>324</v>
      </c>
      <c r="F51" s="26" t="s">
        <v>325</v>
      </c>
      <c r="G51" s="28" t="s">
        <v>219</v>
      </c>
      <c r="H51" s="23" t="s">
        <v>600</v>
      </c>
      <c r="K51" s="15" t="str">
        <f t="shared" si="12"/>
        <v>_id:"0500123456"</v>
      </c>
      <c r="L51" s="15" t="str">
        <f t="shared" si="13"/>
        <v>firstName:"עמיר"</v>
      </c>
      <c r="M51" s="15" t="str">
        <f t="shared" si="14"/>
        <v>lastName:"גל"</v>
      </c>
      <c r="N51" s="15" t="str">
        <f t="shared" ca="1" si="15"/>
        <v>gender:"m"</v>
      </c>
      <c r="O51" s="15" t="str">
        <f t="shared" si="16"/>
        <v>email:"amir.gal@example.com"</v>
      </c>
      <c r="P51" s="15" t="str">
        <f t="shared" si="17"/>
        <v xml:space="preserve"> userName:"AmirGal"</v>
      </c>
      <c r="Q51" s="15" t="str">
        <f t="shared" si="18"/>
        <v>password:"P@ssw0rd123!"</v>
      </c>
      <c r="R51" s="15" t="str">
        <f t="shared" si="8"/>
        <v>looksFor:{
age:5,
gender:"f",
breed:["רועה קווקאזי", "רועה גרמני", "לברדור", "פודל"],
size:"קטן_בינוני"}</v>
      </c>
      <c r="S51" s="23" t="str">
        <f t="shared" ca="1" si="19"/>
        <v>{_id:"0500123456",firstName:"עמיר",lastName:"גל",gender:"m",email:"amir.gal@example.com", userName:"AmirGal",password:"P@ssw0rd123!",looksFor:{
age:5,
gender:"f",
breed:["רועה קווקאזי", "רועה גרמני", "לברדור", "פודל"],
size:"קטן_בינוני"}}</v>
      </c>
      <c r="AB51" s="2" t="str">
        <v>MyP@ss!123</v>
      </c>
      <c r="AF51" s="2" t="str">
        <f t="shared" ca="1" si="9"/>
        <v>age:0</v>
      </c>
      <c r="AG51" s="2" t="str">
        <f t="shared" ca="1" si="10"/>
        <v/>
      </c>
      <c r="AH51" s="2" t="str" cm="1">
        <f t="array" aca="1" ref="AH51" ca="1">IF(RAND()&lt;0.5,_xlfn.TEXTJOIN(":",TRUE,$AH$1,"["&amp;_xlfn.TEXTJOIN(", ",TRUE,""""&amp;INDEX(allBreeds,_xlfn.UNIQUE(_xlfn.RANDARRAY(RANDBETWEEN(1,4),,1,ROWS(allBreeds),TRUE)))&amp;"""")&amp;"]"),"")</f>
        <v>breed:["כנעני"]</v>
      </c>
      <c r="AI51" s="2" t="str" cm="1">
        <f t="array" aca="1" ref="AI51" ca="1">IF(RAND()&lt;0.5,_xlfn.TEXTJOIN(":",TRUE,$AI$1,"["&amp;_xlfn.TEXTJOIN(", ",TRUE,""""&amp;INDEX(צבע,_xlfn.UNIQUE(_xlfn.RANDARRAY(RANDBETWEEN(1,4),,1,ROWS(צבע),TRUE)))&amp;"""")&amp;"]"),"")</f>
        <v/>
      </c>
      <c r="AJ51" s="2" t="str" cm="1">
        <f t="array" aca="1" ref="AJ51" ca="1">IF(RAND()&lt;0.5,_xlfn.TEXTJOIN(":",TRUE,$AJ$1,""""&amp;INDEX(sizes,RANDBETWEEN(1,5))&amp;""""),"")</f>
        <v>size:"בינוני"</v>
      </c>
      <c r="AK51" s="24" t="str">
        <f t="shared" ca="1" si="11"/>
        <v>{
age:0,
breed:["כנעני"],
size:"בינוני"}</v>
      </c>
    </row>
    <row r="52" spans="1:37" ht="75" x14ac:dyDescent="0.25">
      <c r="A52" s="10" t="s">
        <v>489</v>
      </c>
      <c r="B52" s="11" t="s">
        <v>407</v>
      </c>
      <c r="C52" s="11" t="s">
        <v>308</v>
      </c>
      <c r="D52" s="11" t="str" cm="1">
        <f t="array" aca="1" ref="D52" ca="1">INDEX($AB$1:$AC$1,RANDBETWEEN(1,2))</f>
        <v>m</v>
      </c>
      <c r="E52" s="14" t="s">
        <v>490</v>
      </c>
      <c r="F52" s="29" t="s">
        <v>491</v>
      </c>
      <c r="G52" s="27" t="s">
        <v>492</v>
      </c>
      <c r="H52" s="23" t="s">
        <v>601</v>
      </c>
      <c r="K52" s="15" t="str">
        <f t="shared" si="12"/>
        <v>_id:"0521234567"</v>
      </c>
      <c r="L52" s="15" t="str">
        <f t="shared" si="13"/>
        <v>firstName:"אור"</v>
      </c>
      <c r="M52" s="15" t="str">
        <f t="shared" si="14"/>
        <v>lastName:"גרוס"</v>
      </c>
      <c r="N52" s="15" t="str">
        <f t="shared" ca="1" si="15"/>
        <v>gender:"m"</v>
      </c>
      <c r="O52" s="15" t="str">
        <f t="shared" si="16"/>
        <v>email:"or.gross@example.com"</v>
      </c>
      <c r="P52" s="15" t="str">
        <f t="shared" si="17"/>
        <v xml:space="preserve"> userName:"OrGross"</v>
      </c>
      <c r="Q52" s="15" t="str">
        <f t="shared" si="18"/>
        <v>password:"S@fe123!"</v>
      </c>
      <c r="R52" s="15" t="str">
        <f t="shared" si="8"/>
        <v>looksFor:{
gender:"m",
breed:["דוברמן"],
color:["שחור", "חום בהיר", "זהב"]}</v>
      </c>
      <c r="S52" s="23" t="str">
        <f t="shared" ca="1" si="19"/>
        <v>{_id:"0521234567",firstName:"אור",lastName:"גרוס",gender:"m",email:"or.gross@example.com", userName:"OrGross",password:"S@fe123!",looksFor:{
gender:"m",
breed:["דוברמן"],
color:["שחור", "חום בהיר", "זהב"]}}</v>
      </c>
      <c r="AB52" s="2" t="str">
        <v>Str0ng!P@55</v>
      </c>
      <c r="AF52" s="2" t="str">
        <f t="shared" ca="1" si="9"/>
        <v/>
      </c>
      <c r="AG52" s="2" t="str">
        <f t="shared" ca="1" si="10"/>
        <v>gender:"m"</v>
      </c>
      <c r="AH52" s="2" t="str" cm="1">
        <f t="array" aca="1" ref="AH52" ca="1">IF(RAND()&lt;0.5,_xlfn.TEXTJOIN(":",TRUE,$AH$1,"["&amp;_xlfn.TEXTJOIN(", ",TRUE,""""&amp;INDEX(allBreeds,_xlfn.UNIQUE(_xlfn.RANDARRAY(RANDBETWEEN(1,4),,1,ROWS(allBreeds),TRUE)))&amp;"""")&amp;"]"),"")</f>
        <v>breed:["פינצ'ר", "האסקי סיבירי", "כנעני"]</v>
      </c>
      <c r="AI52" s="2" t="str" cm="1">
        <f t="array" aca="1" ref="AI52" ca="1">IF(RAND()&lt;0.5,_xlfn.TEXTJOIN(":",TRUE,$AI$1,"["&amp;_xlfn.TEXTJOIN(", ",TRUE,""""&amp;INDEX(צבע,_xlfn.UNIQUE(_xlfn.RANDARRAY(RANDBETWEEN(1,4),,1,ROWS(צבע),TRUE)))&amp;"""")&amp;"]"),"")</f>
        <v/>
      </c>
      <c r="AJ52" s="2" t="str" cm="1">
        <f t="array" aca="1" ref="AJ52" ca="1">IF(RAND()&lt;0.5,_xlfn.TEXTJOIN(":",TRUE,$AJ$1,""""&amp;INDEX(sizes,RANDBETWEEN(1,5))&amp;""""),"")</f>
        <v>size:"קטן"</v>
      </c>
      <c r="AK52" s="24" t="str">
        <f t="shared" ca="1" si="11"/>
        <v>{
gender:"m",
breed:["פינצ'ר", "האסקי סיבירי", "כנעני"],
size:"קטן"}</v>
      </c>
    </row>
    <row r="53" spans="1:37" ht="75" x14ac:dyDescent="0.25">
      <c r="A53" s="10" t="s">
        <v>493</v>
      </c>
      <c r="B53" s="11" t="s">
        <v>307</v>
      </c>
      <c r="C53" s="11" t="s">
        <v>316</v>
      </c>
      <c r="D53" s="11" t="str" cm="1">
        <f t="array" aca="1" ref="D53" ca="1">INDEX($AB$1:$AC$1,RANDBETWEEN(1,2))</f>
        <v>m</v>
      </c>
      <c r="E53" s="13" t="s">
        <v>494</v>
      </c>
      <c r="F53" s="26" t="s">
        <v>495</v>
      </c>
      <c r="G53" s="28" t="s">
        <v>496</v>
      </c>
      <c r="H53" s="23" t="s">
        <v>602</v>
      </c>
      <c r="K53" s="15" t="str">
        <f t="shared" si="12"/>
        <v>_id:"0522345678"</v>
      </c>
      <c r="L53" s="15" t="str">
        <f t="shared" si="13"/>
        <v>firstName:"עידו"</v>
      </c>
      <c r="M53" s="15" t="str">
        <f t="shared" si="14"/>
        <v>lastName:"שחרי"</v>
      </c>
      <c r="N53" s="15" t="str">
        <f t="shared" ca="1" si="15"/>
        <v>gender:"m"</v>
      </c>
      <c r="O53" s="15" t="str">
        <f t="shared" si="16"/>
        <v>email:"ido.shahar@example.com"</v>
      </c>
      <c r="P53" s="15" t="str">
        <f t="shared" si="17"/>
        <v xml:space="preserve"> userName:"IdoShahar"</v>
      </c>
      <c r="Q53" s="15" t="str">
        <f t="shared" si="18"/>
        <v>password:"3x@mpl3P@55!"</v>
      </c>
      <c r="R53" s="15" t="str">
        <f t="shared" si="8"/>
        <v>looksFor:{
color:["אפור", "לבן"],
size:"בינוני_גדול"}</v>
      </c>
      <c r="S53" s="23" t="str">
        <f t="shared" ca="1" si="19"/>
        <v>{_id:"0522345678",firstName:"עידו",lastName:"שחרי",gender:"m",email:"ido.shahar@example.com", userName:"IdoShahar",password:"3x@mpl3P@55!",looksFor:{
color:["אפור", "לבן"],
size:"בינוני_גדול"}}</v>
      </c>
      <c r="AB53" s="2" t="str">
        <v>P@ssw0rd123!</v>
      </c>
      <c r="AF53" s="2" t="str">
        <f t="shared" ca="1" si="9"/>
        <v/>
      </c>
      <c r="AG53" s="2" t="str">
        <f t="shared" ca="1" si="10"/>
        <v/>
      </c>
      <c r="AH53" s="2" t="str" cm="1">
        <f t="array" aca="1" ref="AH53" ca="1">IF(RAND()&lt;0.5,_xlfn.TEXTJOIN(":",TRUE,$AH$1,"["&amp;_xlfn.TEXTJOIN(", ",TRUE,""""&amp;INDEX(allBreeds,_xlfn.UNIQUE(_xlfn.RANDARRAY(RANDBETWEEN(1,4),,1,ROWS(allBreeds),TRUE)))&amp;"""")&amp;"]"),"")</f>
        <v>breed:["בולדוג צרפתי", "רוטווילר"]</v>
      </c>
      <c r="AI53" s="2" t="str" cm="1">
        <f t="array" aca="1" ref="AI53" ca="1">IF(RAND()&lt;0.5,_xlfn.TEXTJOIN(":",TRUE,$AI$1,"["&amp;_xlfn.TEXTJOIN(", ",TRUE,""""&amp;INDEX(צבע,_xlfn.UNIQUE(_xlfn.RANDARRAY(RANDBETWEEN(1,4),,1,ROWS(צבע),TRUE)))&amp;"""")&amp;"]"),"")</f>
        <v/>
      </c>
      <c r="AJ53" s="2" t="str" cm="1">
        <f t="array" aca="1" ref="AJ53" ca="1">IF(RAND()&lt;0.5,_xlfn.TEXTJOIN(":",TRUE,$AJ$1,""""&amp;INDEX(sizes,RANDBETWEEN(1,5))&amp;""""),"")</f>
        <v>size:"קטן_בינוני"</v>
      </c>
      <c r="AK53" s="24" t="str">
        <f t="shared" ca="1" si="11"/>
        <v>{
breed:["בולדוג צרפתי", "רוטווילר"],
size:"קטן_בינוני"}</v>
      </c>
    </row>
    <row r="54" spans="1:37" ht="75" x14ac:dyDescent="0.25">
      <c r="A54" s="10" t="s">
        <v>497</v>
      </c>
      <c r="B54" s="11" t="s">
        <v>346</v>
      </c>
      <c r="C54" s="11" t="s">
        <v>341</v>
      </c>
      <c r="D54" s="11" t="str" cm="1">
        <f t="array" aca="1" ref="D54" ca="1">INDEX($AB$1:$AC$1,RANDBETWEEN(1,2))</f>
        <v>m</v>
      </c>
      <c r="E54" s="14" t="s">
        <v>498</v>
      </c>
      <c r="F54" s="29" t="s">
        <v>499</v>
      </c>
      <c r="G54" s="27" t="s">
        <v>500</v>
      </c>
      <c r="H54" s="23" t="s">
        <v>603</v>
      </c>
      <c r="K54" s="15" t="str">
        <f t="shared" si="12"/>
        <v>_id:"0533456789"</v>
      </c>
      <c r="L54" s="15" t="str">
        <f t="shared" si="13"/>
        <v>firstName:"מאיה"</v>
      </c>
      <c r="M54" s="15" t="str">
        <f t="shared" si="14"/>
        <v>lastName:"גור"</v>
      </c>
      <c r="N54" s="15" t="str">
        <f t="shared" ca="1" si="15"/>
        <v>gender:"m"</v>
      </c>
      <c r="O54" s="15" t="str">
        <f t="shared" si="16"/>
        <v>email:"maya.gor@example.com"</v>
      </c>
      <c r="P54" s="15" t="str">
        <f t="shared" si="17"/>
        <v xml:space="preserve"> userName:"MayaGor"</v>
      </c>
      <c r="Q54" s="15" t="str">
        <f t="shared" si="18"/>
        <v>password:"MySecur3!"</v>
      </c>
      <c r="R54" s="15" t="str">
        <f t="shared" si="8"/>
        <v>looksFor:{
breed:["רוטווילר"],
size:"בינוני"}</v>
      </c>
      <c r="S54" s="23" t="str">
        <f t="shared" ca="1" si="19"/>
        <v>{_id:"0533456789",firstName:"מאיה",lastName:"גור",gender:"m",email:"maya.gor@example.com", userName:"MayaGor",password:"MySecur3!",looksFor:{
breed:["רוטווילר"],
size:"בינוני"}}</v>
      </c>
      <c r="AB54" s="2" t="str">
        <v>S@fe123!</v>
      </c>
      <c r="AF54" s="2" t="str">
        <f t="shared" ca="1" si="9"/>
        <v/>
      </c>
      <c r="AG54" s="2" t="str">
        <f t="shared" ca="1" si="10"/>
        <v/>
      </c>
      <c r="AH54" s="2" t="str" cm="1">
        <f t="array" aca="1" ref="AH54" ca="1">IF(RAND()&lt;0.5,_xlfn.TEXTJOIN(":",TRUE,$AH$1,"["&amp;_xlfn.TEXTJOIN(", ",TRUE,""""&amp;INDEX(allBreeds,_xlfn.UNIQUE(_xlfn.RANDARRAY(RANDBETWEEN(1,4),,1,ROWS(allBreeds),TRUE)))&amp;"""")&amp;"]"),"")</f>
        <v>breed:["רוטווילר"]</v>
      </c>
      <c r="AI54" s="2" t="str" cm="1">
        <f t="array" aca="1" ref="AI54" ca="1">IF(RAND()&lt;0.5,_xlfn.TEXTJOIN(":",TRUE,$AI$1,"["&amp;_xlfn.TEXTJOIN(", ",TRUE,""""&amp;INDEX(צבע,_xlfn.UNIQUE(_xlfn.RANDARRAY(RANDBETWEEN(1,4),,1,ROWS(צבע),TRUE)))&amp;"""")&amp;"]"),"")</f>
        <v>color:["בז", "חום"]</v>
      </c>
      <c r="AJ54" s="2" t="str" cm="1">
        <f t="array" aca="1" ref="AJ54" ca="1">IF(RAND()&lt;0.5,_xlfn.TEXTJOIN(":",TRUE,$AJ$1,""""&amp;INDEX(sizes,RANDBETWEEN(1,5))&amp;""""),"")</f>
        <v/>
      </c>
      <c r="AK54" s="24" t="str">
        <f t="shared" ca="1" si="11"/>
        <v>{
breed:["רוטווילר"],
color:["בז", "חום"]}</v>
      </c>
    </row>
    <row r="55" spans="1:37" ht="90" x14ac:dyDescent="0.25">
      <c r="A55" s="10" t="s">
        <v>501</v>
      </c>
      <c r="B55" s="11" t="s">
        <v>229</v>
      </c>
      <c r="C55" s="11" t="s">
        <v>314</v>
      </c>
      <c r="D55" s="11" t="str" cm="1">
        <f t="array" aca="1" ref="D55" ca="1">INDEX($AB$1:$AC$1,RANDBETWEEN(1,2))</f>
        <v>m</v>
      </c>
      <c r="E55" s="13" t="s">
        <v>502</v>
      </c>
      <c r="F55" s="26" t="s">
        <v>503</v>
      </c>
      <c r="G55" s="28" t="s">
        <v>504</v>
      </c>
      <c r="H55" s="23" t="s">
        <v>604</v>
      </c>
      <c r="K55" s="15" t="str">
        <f t="shared" si="12"/>
        <v>_id:"0534567890"</v>
      </c>
      <c r="L55" s="15" t="str">
        <f t="shared" si="13"/>
        <v>firstName:"רויטל"</v>
      </c>
      <c r="M55" s="15" t="str">
        <f t="shared" si="14"/>
        <v>lastName:"שטרן"</v>
      </c>
      <c r="N55" s="15" t="str">
        <f t="shared" ca="1" si="15"/>
        <v>gender:"m"</v>
      </c>
      <c r="O55" s="15" t="str">
        <f t="shared" si="16"/>
        <v>email:"ruti.shtern@example.com"</v>
      </c>
      <c r="P55" s="15" t="str">
        <f t="shared" si="17"/>
        <v xml:space="preserve"> userName:"RutiShtern"</v>
      </c>
      <c r="Q55" s="15" t="str">
        <f t="shared" si="18"/>
        <v>password:"Str0ngP@ss!"</v>
      </c>
      <c r="R55" s="15" t="str">
        <f t="shared" si="8"/>
        <v>looksFor:{
age:2,
color:["אפור", "זהב", "לבן"],
size:"קטן_בינוני"}</v>
      </c>
      <c r="S55" s="23" t="str">
        <f t="shared" ca="1" si="19"/>
        <v>{_id:"0534567890",firstName:"רויטל",lastName:"שטרן",gender:"m",email:"ruti.shtern@example.com", userName:"RutiShtern",password:"Str0ngP@ss!",looksFor:{
age:2,
color:["אפור", "זהב", "לבן"],
size:"קטן_בינוני"}}</v>
      </c>
      <c r="AB55" s="2" t="str">
        <v>3x@mpl3P@55!</v>
      </c>
      <c r="AF55" s="2" t="str">
        <f t="shared" ca="1" si="9"/>
        <v/>
      </c>
      <c r="AG55" s="2" t="str">
        <f t="shared" ca="1" si="10"/>
        <v/>
      </c>
      <c r="AH55" s="2" t="str" cm="1">
        <f t="array" aca="1" ref="AH55" ca="1">IF(RAND()&lt;0.5,_xlfn.TEXTJOIN(":",TRUE,$AH$1,"["&amp;_xlfn.TEXTJOIN(", ",TRUE,""""&amp;INDEX(allBreeds,_xlfn.UNIQUE(_xlfn.RANDARRAY(RANDBETWEEN(1,4),,1,ROWS(allBreeds),TRUE)))&amp;"""")&amp;"]"),"")</f>
        <v>breed:["כנעני", "יורקשייר טרייר", "בולדוג צרפתי"]</v>
      </c>
      <c r="AI55" s="2" t="str" cm="1">
        <f t="array" aca="1" ref="AI55" ca="1">IF(RAND()&lt;0.5,_xlfn.TEXTJOIN(":",TRUE,$AI$1,"["&amp;_xlfn.TEXTJOIN(", ",TRUE,""""&amp;INDEX(צבע,_xlfn.UNIQUE(_xlfn.RANDARRAY(RANDBETWEEN(1,4),,1,ROWS(צבע),TRUE)))&amp;"""")&amp;"]"),"")</f>
        <v/>
      </c>
      <c r="AJ55" s="2" t="str" cm="1">
        <f t="array" aca="1" ref="AJ55" ca="1">IF(RAND()&lt;0.5,_xlfn.TEXTJOIN(":",TRUE,$AJ$1,""""&amp;INDEX(sizes,RANDBETWEEN(1,5))&amp;""""),"")</f>
        <v>size:"בינוני"</v>
      </c>
      <c r="AK55" s="24" t="str">
        <f t="shared" ca="1" si="11"/>
        <v>{
breed:["כנעני", "יורקשייר טרייר", "בולדוג צרפתי"],
size:"בינוני"}</v>
      </c>
    </row>
    <row r="56" spans="1:37" ht="90" x14ac:dyDescent="0.25">
      <c r="A56" s="10" t="s">
        <v>505</v>
      </c>
      <c r="B56" s="11" t="s">
        <v>358</v>
      </c>
      <c r="C56" s="11" t="s">
        <v>335</v>
      </c>
      <c r="D56" s="11" t="str" cm="1">
        <f t="array" aca="1" ref="D56" ca="1">INDEX($AB$1:$AC$1,RANDBETWEEN(1,2))</f>
        <v>m</v>
      </c>
      <c r="E56" s="14" t="s">
        <v>506</v>
      </c>
      <c r="F56" s="29" t="s">
        <v>507</v>
      </c>
      <c r="G56" s="27" t="s">
        <v>508</v>
      </c>
      <c r="H56" s="23" t="s">
        <v>605</v>
      </c>
      <c r="K56" s="15" t="str">
        <f t="shared" si="12"/>
        <v>_id:"0545678901"</v>
      </c>
      <c r="L56" s="15" t="str">
        <f t="shared" si="13"/>
        <v>firstName:"אביחי"</v>
      </c>
      <c r="M56" s="15" t="str">
        <f t="shared" si="14"/>
        <v>lastName:"ריבלין"</v>
      </c>
      <c r="N56" s="15" t="str">
        <f t="shared" ca="1" si="15"/>
        <v>gender:"m"</v>
      </c>
      <c r="O56" s="15" t="str">
        <f t="shared" si="16"/>
        <v>email:"avihai.riblin@example.com"</v>
      </c>
      <c r="P56" s="15" t="str">
        <f t="shared" si="17"/>
        <v xml:space="preserve"> userName:"AvihaiRiblin"</v>
      </c>
      <c r="Q56" s="15" t="str">
        <f t="shared" si="18"/>
        <v>password:"P@ss!123w0rd"</v>
      </c>
      <c r="R56" s="15" t="str">
        <f t="shared" si="8"/>
        <v>looksFor:{
age:5,
breed:["רועה קווקאזי", "טרייר", "בולדוג צרפתי"],
size:"קטן_בינוני"}</v>
      </c>
      <c r="S56" s="23" t="str">
        <f t="shared" ca="1" si="19"/>
        <v>{_id:"0545678901",firstName:"אביחי",lastName:"ריבלין",gender:"m",email:"avihai.riblin@example.com", userName:"AvihaiRiblin",password:"P@ss!123w0rd",looksFor:{
age:5,
breed:["רועה קווקאזי", "טרייר", "בולדוג צרפתי"],
size:"קטן_בינוני"}}</v>
      </c>
      <c r="AB56" s="2" t="str">
        <v>MySecur3!</v>
      </c>
      <c r="AF56" s="2" t="str">
        <f t="shared" ca="1" si="9"/>
        <v>age:1</v>
      </c>
      <c r="AG56" s="2" t="str">
        <f t="shared" ca="1" si="10"/>
        <v/>
      </c>
      <c r="AH56" s="2" t="str" cm="1">
        <f t="array" aca="1" ref="AH56" ca="1">IF(RAND()&lt;0.5,_xlfn.TEXTJOIN(":",TRUE,$AH$1,"["&amp;_xlfn.TEXTJOIN(", ",TRUE,""""&amp;INDEX(allBreeds,_xlfn.UNIQUE(_xlfn.RANDARRAY(RANDBETWEEN(1,4),,1,ROWS(allBreeds),TRUE)))&amp;"""")&amp;"]"),"")</f>
        <v/>
      </c>
      <c r="AI56" s="2" t="str" cm="1">
        <f t="array" aca="1" ref="AI56" ca="1">IF(RAND()&lt;0.5,_xlfn.TEXTJOIN(":",TRUE,$AI$1,"["&amp;_xlfn.TEXTJOIN(", ",TRUE,""""&amp;INDEX(צבע,_xlfn.UNIQUE(_xlfn.RANDARRAY(RANDBETWEEN(1,4),,1,ROWS(צבע),TRUE)))&amp;"""")&amp;"]"),"")</f>
        <v>color:["כתום", "לבן", "אפור"]</v>
      </c>
      <c r="AJ56" s="2" t="str" cm="1">
        <f t="array" aca="1" ref="AJ56" ca="1">IF(RAND()&lt;0.5,_xlfn.TEXTJOIN(":",TRUE,$AJ$1,""""&amp;INDEX(sizes,RANDBETWEEN(1,5))&amp;""""),"")</f>
        <v/>
      </c>
      <c r="AK56" s="24" t="str">
        <f t="shared" ca="1" si="11"/>
        <v>{
age:1,
color:["כתום", "לבן", "אפור"]}</v>
      </c>
    </row>
    <row r="57" spans="1:37" ht="90" x14ac:dyDescent="0.25">
      <c r="A57" s="10" t="s">
        <v>509</v>
      </c>
      <c r="B57" s="11" t="s">
        <v>273</v>
      </c>
      <c r="C57" s="11" t="s">
        <v>352</v>
      </c>
      <c r="D57" s="11" t="str" cm="1">
        <f t="array" aca="1" ref="D57" ca="1">INDEX($AB$1:$AC$1,RANDBETWEEN(1,2))</f>
        <v>f</v>
      </c>
      <c r="E57" s="13" t="s">
        <v>510</v>
      </c>
      <c r="F57" s="26" t="s">
        <v>511</v>
      </c>
      <c r="G57" s="28" t="s">
        <v>512</v>
      </c>
      <c r="H57" s="23" t="s">
        <v>606</v>
      </c>
      <c r="K57" s="15" t="str">
        <f t="shared" si="12"/>
        <v>_id:"0546789012"</v>
      </c>
      <c r="L57" s="15" t="str">
        <f t="shared" si="13"/>
        <v>firstName:"מיכל"</v>
      </c>
      <c r="M57" s="15" t="str">
        <f t="shared" si="14"/>
        <v>lastName:"רוזנברג"</v>
      </c>
      <c r="N57" s="15" t="str">
        <f t="shared" ca="1" si="15"/>
        <v>gender:"f"</v>
      </c>
      <c r="O57" s="15" t="str">
        <f t="shared" si="16"/>
        <v>email:"michal.rosenberg@example.com"</v>
      </c>
      <c r="P57" s="15" t="str">
        <f t="shared" si="17"/>
        <v xml:space="preserve"> userName:"MichalRosenberg"</v>
      </c>
      <c r="Q57" s="15" t="str">
        <f t="shared" si="18"/>
        <v>password:"1234T3st!"</v>
      </c>
      <c r="R57" s="15" t="str">
        <f t="shared" si="8"/>
        <v>looksFor:{
age:5,
breed:["רועה גרמני"],
color:["כתום"]}</v>
      </c>
      <c r="S57" s="23" t="str">
        <f t="shared" ca="1" si="19"/>
        <v>{_id:"0546789012",firstName:"מיכל",lastName:"רוזנברג",gender:"f",email:"michal.rosenberg@example.com", userName:"MichalRosenberg",password:"1234T3st!",looksFor:{
age:5,
breed:["רועה גרמני"],
color:["כתום"]}}</v>
      </c>
      <c r="AB57" s="2" t="str">
        <v>Str0ngP@ss!</v>
      </c>
      <c r="AF57" s="2" t="str">
        <f t="shared" ca="1" si="9"/>
        <v/>
      </c>
      <c r="AG57" s="2" t="str">
        <f t="shared" ca="1" si="10"/>
        <v>gender:"f"</v>
      </c>
      <c r="AH57" s="2" t="str" cm="1">
        <f t="array" aca="1" ref="AH57" ca="1">IF(RAND()&lt;0.5,_xlfn.TEXTJOIN(":",TRUE,$AH$1,"["&amp;_xlfn.TEXTJOIN(", ",TRUE,""""&amp;INDEX(allBreeds,_xlfn.UNIQUE(_xlfn.RANDARRAY(RANDBETWEEN(1,4),,1,ROWS(allBreeds),TRUE)))&amp;"""")&amp;"]"),"")</f>
        <v/>
      </c>
      <c r="AI57" s="2" t="str" cm="1">
        <f t="array" aca="1" ref="AI57" ca="1">IF(RAND()&lt;0.5,_xlfn.TEXTJOIN(":",TRUE,$AI$1,"["&amp;_xlfn.TEXTJOIN(", ",TRUE,""""&amp;INDEX(צבע,_xlfn.UNIQUE(_xlfn.RANDARRAY(RANDBETWEEN(1,4),,1,ROWS(צבע),TRUE)))&amp;"""")&amp;"]"),"")</f>
        <v>color:["חום"]</v>
      </c>
      <c r="AJ57" s="2" t="str" cm="1">
        <f t="array" aca="1" ref="AJ57" ca="1">IF(RAND()&lt;0.5,_xlfn.TEXTJOIN(":",TRUE,$AJ$1,""""&amp;INDEX(sizes,RANDBETWEEN(1,5))&amp;""""),"")</f>
        <v/>
      </c>
      <c r="AK57" s="24" t="str">
        <f t="shared" ca="1" si="11"/>
        <v>{
gender:"f",
color:["חום"]}</v>
      </c>
    </row>
    <row r="58" spans="1:37" ht="75" x14ac:dyDescent="0.25">
      <c r="A58" s="10" t="s">
        <v>513</v>
      </c>
      <c r="B58" s="11" t="s">
        <v>296</v>
      </c>
      <c r="C58" s="11" t="s">
        <v>277</v>
      </c>
      <c r="D58" s="11" t="str" cm="1">
        <f t="array" aca="1" ref="D58" ca="1">INDEX($AB$1:$AC$1,RANDBETWEEN(1,2))</f>
        <v>m</v>
      </c>
      <c r="E58" s="14" t="s">
        <v>297</v>
      </c>
      <c r="F58" s="29" t="s">
        <v>298</v>
      </c>
      <c r="G58" s="27" t="s">
        <v>380</v>
      </c>
      <c r="H58" s="23" t="s">
        <v>607</v>
      </c>
      <c r="K58" s="15" t="str">
        <f t="shared" si="12"/>
        <v>_id:"0557890123"</v>
      </c>
      <c r="L58" s="15" t="str">
        <f t="shared" si="13"/>
        <v>firstName:"ענבל"</v>
      </c>
      <c r="M58" s="15" t="str">
        <f t="shared" si="14"/>
        <v>lastName:"שוורץ"</v>
      </c>
      <c r="N58" s="15" t="str">
        <f t="shared" ca="1" si="15"/>
        <v>gender:"m"</v>
      </c>
      <c r="O58" s="15" t="str">
        <f t="shared" si="16"/>
        <v>email:"inbal.shwartz@example.com"</v>
      </c>
      <c r="P58" s="15" t="str">
        <f t="shared" si="17"/>
        <v xml:space="preserve"> userName:"InbalShwartz"</v>
      </c>
      <c r="Q58" s="15" t="str">
        <f t="shared" si="18"/>
        <v>password:"MyP@55w0rd"</v>
      </c>
      <c r="R58" s="15" t="str">
        <f t="shared" si="8"/>
        <v>looksFor:{
breed:["קוקר ספנייל", "האסקי סיבירי"],
size:"בינוני_גדול"}</v>
      </c>
      <c r="S58" s="23" t="str">
        <f t="shared" ca="1" si="19"/>
        <v>{_id:"0557890123",firstName:"ענבל",lastName:"שוורץ",gender:"m",email:"inbal.shwartz@example.com", userName:"InbalShwartz",password:"MyP@55w0rd",looksFor:{
breed:["קוקר ספנייל", "האסקי סיבירי"],
size:"בינוני_גדול"}}</v>
      </c>
      <c r="AB58" s="2" t="str">
        <v>P@ss!123w0rd</v>
      </c>
      <c r="AF58" s="2" t="str">
        <f t="shared" ca="1" si="9"/>
        <v>age:1</v>
      </c>
      <c r="AG58" s="2" t="str">
        <f t="shared" ca="1" si="10"/>
        <v/>
      </c>
      <c r="AH58" s="2" t="str" cm="1">
        <f t="array" aca="1" ref="AH58" ca="1">IF(RAND()&lt;0.5,_xlfn.TEXTJOIN(":",TRUE,$AH$1,"["&amp;_xlfn.TEXTJOIN(", ",TRUE,""""&amp;INDEX(allBreeds,_xlfn.UNIQUE(_xlfn.RANDARRAY(RANDBETWEEN(1,4),,1,ROWS(allBreeds),TRUE)))&amp;"""")&amp;"]"),"")</f>
        <v>breed:["טרייר", "פינצ'ר", "דוברמן"]</v>
      </c>
      <c r="AI58" s="2" t="str" cm="1">
        <f t="array" aca="1" ref="AI58" ca="1">IF(RAND()&lt;0.5,_xlfn.TEXTJOIN(":",TRUE,$AI$1,"["&amp;_xlfn.TEXTJOIN(", ",TRUE,""""&amp;INDEX(צבע,_xlfn.UNIQUE(_xlfn.RANDARRAY(RANDBETWEEN(1,4),,1,ROWS(צבע),TRUE)))&amp;"""")&amp;"]"),"")</f>
        <v>color:["לבן", "זהב", "אפור"]</v>
      </c>
      <c r="AJ58" s="2" t="str" cm="1">
        <f t="array" aca="1" ref="AJ58" ca="1">IF(RAND()&lt;0.5,_xlfn.TEXTJOIN(":",TRUE,$AJ$1,""""&amp;INDEX(sizes,RANDBETWEEN(1,5))&amp;""""),"")</f>
        <v/>
      </c>
      <c r="AK58" s="24" t="str">
        <f t="shared" ca="1" si="11"/>
        <v>{
age:1,
breed:["טרייר", "פינצ'ר", "דוברמן"],
color:["לבן", "זהב", "אפור"]}</v>
      </c>
    </row>
    <row r="59" spans="1:37" ht="90" x14ac:dyDescent="0.25">
      <c r="A59" s="10" t="s">
        <v>514</v>
      </c>
      <c r="B59" s="11" t="s">
        <v>265</v>
      </c>
      <c r="C59" s="11" t="s">
        <v>241</v>
      </c>
      <c r="D59" s="11" t="str" cm="1">
        <f t="array" aca="1" ref="D59" ca="1">INDEX($AB$1:$AC$1,RANDBETWEEN(1,2))</f>
        <v>f</v>
      </c>
      <c r="E59" s="13" t="s">
        <v>485</v>
      </c>
      <c r="F59" s="26" t="s">
        <v>486</v>
      </c>
      <c r="G59" s="28" t="s">
        <v>515</v>
      </c>
      <c r="H59" s="23" t="s">
        <v>618</v>
      </c>
      <c r="K59" s="15" t="str">
        <f t="shared" si="12"/>
        <v>_id:"0558901234"</v>
      </c>
      <c r="L59" s="15" t="str">
        <f t="shared" si="13"/>
        <v>firstName:"אורן"</v>
      </c>
      <c r="M59" s="15" t="str">
        <f t="shared" si="14"/>
        <v>lastName:"ברק"</v>
      </c>
      <c r="N59" s="15" t="str">
        <f t="shared" ca="1" si="15"/>
        <v>gender:"f"</v>
      </c>
      <c r="O59" s="15" t="str">
        <f t="shared" si="16"/>
        <v>email:"oran.barak@example.com"</v>
      </c>
      <c r="P59" s="15" t="str">
        <f t="shared" si="17"/>
        <v xml:space="preserve"> userName:"OranBarak"</v>
      </c>
      <c r="Q59" s="15" t="str">
        <f t="shared" si="18"/>
        <v>password:"S@feP@55w0rd"</v>
      </c>
      <c r="R59" s="15" t="str">
        <f t="shared" si="8"/>
        <v>looksFor:{
gender:"f",
breed:["ציואהואה", "בולדוג צרפתי"],
color:["זהב"]}</v>
      </c>
      <c r="S59" s="23" t="str">
        <f t="shared" ca="1" si="19"/>
        <v>{_id:"0558901234",firstName:"אורן",lastName:"ברק",gender:"f",email:"oran.barak@example.com", userName:"OranBarak",password:"S@feP@55w0rd",looksFor:{
gender:"f",
breed:["ציואהואה", "בולדוג צרפתי"],
color:["זהב"]}}</v>
      </c>
      <c r="AB59" s="2" t="str">
        <v>1234T3st!</v>
      </c>
      <c r="AF59" s="2" t="str">
        <f t="shared" ca="1" si="9"/>
        <v>age:3</v>
      </c>
      <c r="AG59" s="2" t="str">
        <f t="shared" ca="1" si="10"/>
        <v>gender:"f"</v>
      </c>
      <c r="AH59" s="2" t="str" cm="1">
        <f t="array" aca="1" ref="AH59" ca="1">IF(RAND()&lt;0.5,_xlfn.TEXTJOIN(":",TRUE,$AH$1,"["&amp;_xlfn.TEXTJOIN(", ",TRUE,""""&amp;INDEX(allBreeds,_xlfn.UNIQUE(_xlfn.RANDARRAY(RANDBETWEEN(1,4),,1,ROWS(allBreeds),TRUE)))&amp;"""")&amp;"]"),"")</f>
        <v/>
      </c>
      <c r="AI59" s="2" t="str" cm="1">
        <f t="array" aca="1" ref="AI59" ca="1">IF(RAND()&lt;0.5,_xlfn.TEXTJOIN(":",TRUE,$AI$1,"["&amp;_xlfn.TEXTJOIN(", ",TRUE,""""&amp;INDEX(צבע,_xlfn.UNIQUE(_xlfn.RANDARRAY(RANDBETWEEN(1,4),,1,ROWS(צבע),TRUE)))&amp;"""")&amp;"]"),"")</f>
        <v/>
      </c>
      <c r="AJ59" s="2" t="str" cm="1">
        <f t="array" aca="1" ref="AJ59" ca="1">IF(RAND()&lt;0.5,_xlfn.TEXTJOIN(":",TRUE,$AJ$1,""""&amp;INDEX(sizes,RANDBETWEEN(1,5))&amp;""""),"")</f>
        <v/>
      </c>
      <c r="AK59" s="24" t="str">
        <f t="shared" ca="1" si="11"/>
        <v>{
age:3,
gender:"f"}</v>
      </c>
    </row>
    <row r="60" spans="1:37" ht="120" x14ac:dyDescent="0.25">
      <c r="A60" s="10" t="s">
        <v>516</v>
      </c>
      <c r="B60" s="11" t="s">
        <v>387</v>
      </c>
      <c r="C60" s="11" t="s">
        <v>352</v>
      </c>
      <c r="D60" s="11" t="str" cm="1">
        <f t="array" aca="1" ref="D60" ca="1">INDEX($AB$1:$AC$1,RANDBETWEEN(1,2))</f>
        <v>m</v>
      </c>
      <c r="E60" s="14" t="s">
        <v>517</v>
      </c>
      <c r="F60" s="29" t="s">
        <v>518</v>
      </c>
      <c r="G60" s="27" t="s">
        <v>519</v>
      </c>
      <c r="H60" s="23" t="s">
        <v>608</v>
      </c>
      <c r="K60" s="15" t="str">
        <f t="shared" si="12"/>
        <v>_id:"0589012345"</v>
      </c>
      <c r="L60" s="15" t="str">
        <f t="shared" si="13"/>
        <v>firstName:"גלעד"</v>
      </c>
      <c r="M60" s="15" t="str">
        <f t="shared" si="14"/>
        <v>lastName:"רוזנברג"</v>
      </c>
      <c r="N60" s="15" t="str">
        <f t="shared" ca="1" si="15"/>
        <v>gender:"m"</v>
      </c>
      <c r="O60" s="15" t="str">
        <f t="shared" si="16"/>
        <v>email:"gilad.rosenberg@example.com"</v>
      </c>
      <c r="P60" s="15" t="str">
        <f t="shared" si="17"/>
        <v xml:space="preserve"> userName:"GiladRosenberg"</v>
      </c>
      <c r="Q60" s="15" t="str">
        <f t="shared" si="18"/>
        <v>password:"Str0ng123!"</v>
      </c>
      <c r="R60" s="15" t="str">
        <f t="shared" si="8"/>
        <v>looksFor:{
age:1,
gender:"m",
breed:["קוקר ספנייל", "האסקי סיבירי", "בולדוג"],
color:["אדום", "שחור"],
size:"קטן"}</v>
      </c>
      <c r="S60" s="23" t="str">
        <f t="shared" ca="1" si="19"/>
        <v>{_id:"0589012345",firstName:"גלעד",lastName:"רוזנברג",gender:"m",email:"gilad.rosenberg@example.com", userName:"GiladRosenberg",password:"Str0ng123!",looksFor:{
age:1,
gender:"m",
breed:["קוקר ספנייל", "האסקי סיבירי", "בולדוג"],
color:["אדום", "שחור"],
size:"קטן"}}</v>
      </c>
      <c r="AB60" s="2" t="str">
        <v>MyP@55w0rd</v>
      </c>
      <c r="AF60" s="2" t="str">
        <f t="shared" ca="1" si="9"/>
        <v>age:4</v>
      </c>
      <c r="AG60" s="2" t="str">
        <f t="shared" ca="1" si="10"/>
        <v/>
      </c>
      <c r="AH60" s="2" t="str" cm="1">
        <f t="array" aca="1" ref="AH60" ca="1">IF(RAND()&lt;0.5,_xlfn.TEXTJOIN(":",TRUE,$AH$1,"["&amp;_xlfn.TEXTJOIN(", ",TRUE,""""&amp;INDEX(allBreeds,_xlfn.UNIQUE(_xlfn.RANDARRAY(RANDBETWEEN(1,4),,1,ROWS(allBreeds),TRUE)))&amp;"""")&amp;"]"),"")</f>
        <v>breed:["שיצו", "פינצ'ר", "רוטווילר", "רועה גרמני"]</v>
      </c>
      <c r="AI60" s="2" t="str" cm="1">
        <f t="array" aca="1" ref="AI60" ca="1">IF(RAND()&lt;0.5,_xlfn.TEXTJOIN(":",TRUE,$AI$1,"["&amp;_xlfn.TEXTJOIN(", ",TRUE,""""&amp;INDEX(צבע,_xlfn.UNIQUE(_xlfn.RANDARRAY(RANDBETWEEN(1,4),,1,ROWS(צבע),TRUE)))&amp;"""")&amp;"]"),"")</f>
        <v>color:["אפור", "לבן"]</v>
      </c>
      <c r="AJ60" s="2" t="str" cm="1">
        <f t="array" aca="1" ref="AJ60" ca="1">IF(RAND()&lt;0.5,_xlfn.TEXTJOIN(":",TRUE,$AJ$1,""""&amp;INDEX(sizes,RANDBETWEEN(1,5))&amp;""""),"")</f>
        <v>size:"קטן"</v>
      </c>
      <c r="AK60" s="24" t="str">
        <f t="shared" ca="1" si="11"/>
        <v>{
age:4,
breed:["שיצו", "פינצ'ר", "רוטווילר", "רועה גרמני"],
color:["אפור", "לבן"],
size:"קטן"}</v>
      </c>
    </row>
    <row r="61" spans="1:37" x14ac:dyDescent="0.25">
      <c r="AB61" s="2" t="str">
        <v>S@feP@55w0rd</v>
      </c>
    </row>
    <row r="62" spans="1:37" x14ac:dyDescent="0.25">
      <c r="AB62" s="2" t="str">
        <v>Str0ng123!</v>
      </c>
    </row>
    <row r="63" spans="1:37" x14ac:dyDescent="0.25">
      <c r="AB63" s="2" t="str">
        <v>P@ssw0rd!123</v>
      </c>
    </row>
  </sheetData>
  <autoFilter ref="A1:G60" xr:uid="{8938EF1E-BF78-4643-82EB-7E3B6401DD2F}"/>
  <hyperlinks>
    <hyperlink ref="E2" r:id="rId1" xr:uid="{64073643-E009-4E6A-B608-41D2AFEDA8E5}"/>
  </hyperlinks>
  <pageMargins left="0.7" right="0.7" top="0.75" bottom="0.75" header="0.3" footer="0.3"/>
  <ignoredErrors>
    <ignoredError sqref="A2:A6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Dog shelter</vt:lpstr>
      <vt:lpstr>Dogs</vt:lpstr>
      <vt:lpstr>Sheet1</vt:lpstr>
      <vt:lpstr>PotentialAdopters</vt:lpstr>
      <vt:lpstr>allBreeds</vt:lpstr>
      <vt:lpstr>sizes</vt:lpstr>
      <vt:lpstr>בינוני</vt:lpstr>
      <vt:lpstr>בינוני_גדול</vt:lpstr>
      <vt:lpstr>גדול</vt:lpstr>
      <vt:lpstr>צבע</vt:lpstr>
      <vt:lpstr>קטן</vt:lpstr>
      <vt:lpstr>קטן_בינוני</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Roni Yehoshua</dc:creator>
  <cp:keywords/>
  <dc:description/>
  <cp:lastModifiedBy>ben shuan</cp:lastModifiedBy>
  <cp:revision/>
  <dcterms:created xsi:type="dcterms:W3CDTF">2015-06-05T18:17:20Z</dcterms:created>
  <dcterms:modified xsi:type="dcterms:W3CDTF">2024-05-07T04:30:37Z</dcterms:modified>
  <cp:category/>
  <cp:contentStatus/>
</cp:coreProperties>
</file>