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an\Documents\Projects\ClockRadio_2019\Hardware\Kicad\ClockRadio_Main\Documents\"/>
    </mc:Choice>
  </mc:AlternateContent>
  <xr:revisionPtr revIDLastSave="0" documentId="13_ncr:1_{6A789B49-1AFC-4B25-A611-84D92E34E608}" xr6:coauthVersionLast="47" xr6:coauthVersionMax="47" xr10:uidLastSave="{00000000-0000-0000-0000-000000000000}"/>
  <bookViews>
    <workbookView xWindow="-120" yWindow="-120" windowWidth="20730" windowHeight="11040" tabRatio="659" activeTab="1" xr2:uid="{0D3B0B1F-8CBE-4CFB-8606-793939580BDB}"/>
  </bookViews>
  <sheets>
    <sheet name="TOC" sheetId="5" r:id="rId1"/>
    <sheet name="I2C_Addresses" sheetId="6" r:id="rId2"/>
    <sheet name="Physical_Interface_tether" sheetId="1" r:id="rId3"/>
    <sheet name="Display_tether" sheetId="2" r:id="rId4"/>
    <sheet name="Ambient_tether" sheetId="3" r:id="rId5"/>
    <sheet name="Power Estimat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6" l="1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J21" i="6"/>
  <c r="J22" i="6"/>
  <c r="J23" i="6"/>
  <c r="J24" i="6"/>
  <c r="J25" i="6"/>
  <c r="J26" i="6"/>
  <c r="J27" i="6"/>
  <c r="J17" i="6"/>
  <c r="J16" i="6"/>
  <c r="J15" i="6"/>
  <c r="J14" i="6"/>
  <c r="J13" i="6"/>
  <c r="J18" i="6"/>
  <c r="J19" i="6"/>
  <c r="J20" i="6"/>
  <c r="J28" i="6"/>
  <c r="J4" i="6"/>
  <c r="J5" i="6"/>
  <c r="J6" i="6"/>
  <c r="J7" i="6"/>
  <c r="J8" i="6"/>
  <c r="J9" i="6"/>
  <c r="J10" i="6"/>
  <c r="J11" i="6"/>
  <c r="J12" i="6"/>
  <c r="G11" i="4"/>
  <c r="G5" i="4"/>
  <c r="E28" i="4"/>
  <c r="C8" i="2"/>
  <c r="B8" i="2"/>
  <c r="C28" i="4"/>
  <c r="C30" i="4" s="1"/>
  <c r="O4" i="4"/>
  <c r="I6" i="4"/>
  <c r="L6" i="4" s="1"/>
  <c r="I5" i="4"/>
  <c r="D6" i="4"/>
  <c r="K6" i="4" s="1"/>
  <c r="D5" i="4"/>
  <c r="C6" i="4"/>
  <c r="C5" i="4"/>
  <c r="C10" i="4"/>
  <c r="C12" i="4" s="1"/>
  <c r="C16" i="4"/>
  <c r="C18" i="4" s="1"/>
  <c r="O16" i="4"/>
  <c r="O18" i="4" s="1"/>
  <c r="AA16" i="4"/>
  <c r="AA17" i="4" s="1"/>
  <c r="AA4" i="4"/>
  <c r="AA5" i="4" s="1"/>
  <c r="O10" i="4"/>
  <c r="O12" i="4" s="1"/>
  <c r="AA10" i="4"/>
  <c r="AA11" i="4" s="1"/>
  <c r="U5" i="4"/>
  <c r="P5" i="4"/>
  <c r="AG17" i="4"/>
  <c r="AB17" i="4"/>
  <c r="U17" i="4"/>
  <c r="P17" i="4"/>
  <c r="I17" i="4"/>
  <c r="D17" i="4"/>
  <c r="AG11" i="4"/>
  <c r="AB11" i="4"/>
  <c r="U11" i="4"/>
  <c r="P11" i="4"/>
  <c r="I11" i="4"/>
  <c r="D11" i="4"/>
  <c r="AG5" i="4"/>
  <c r="AB5" i="4"/>
  <c r="U6" i="4"/>
  <c r="X6" i="4" s="1"/>
  <c r="P6" i="4"/>
  <c r="W6" i="4" s="1"/>
  <c r="X4" i="4"/>
  <c r="W4" i="4"/>
  <c r="Q4" i="4"/>
  <c r="AG18" i="4"/>
  <c r="AJ18" i="4" s="1"/>
  <c r="AB18" i="4"/>
  <c r="AI18" i="4" s="1"/>
  <c r="AA18" i="4"/>
  <c r="AJ16" i="4"/>
  <c r="AI16" i="4"/>
  <c r="AC16" i="4"/>
  <c r="AG12" i="4"/>
  <c r="AJ12" i="4" s="1"/>
  <c r="AB12" i="4"/>
  <c r="AI12" i="4" s="1"/>
  <c r="AJ10" i="4"/>
  <c r="AI10" i="4"/>
  <c r="AC10" i="4"/>
  <c r="AG6" i="4"/>
  <c r="AJ6" i="4" s="1"/>
  <c r="AB6" i="4"/>
  <c r="AI6" i="4" s="1"/>
  <c r="AJ4" i="4"/>
  <c r="AI4" i="4"/>
  <c r="AC4" i="4"/>
  <c r="U12" i="4"/>
  <c r="X12" i="4" s="1"/>
  <c r="P12" i="4"/>
  <c r="W12" i="4" s="1"/>
  <c r="X10" i="4"/>
  <c r="W10" i="4"/>
  <c r="V10" i="4" s="1"/>
  <c r="R10" i="4" s="1"/>
  <c r="Q10" i="4"/>
  <c r="U18" i="4"/>
  <c r="X18" i="4" s="1"/>
  <c r="P18" i="4"/>
  <c r="W18" i="4" s="1"/>
  <c r="X16" i="4"/>
  <c r="W16" i="4"/>
  <c r="Q16" i="4"/>
  <c r="I18" i="4"/>
  <c r="L18" i="4" s="1"/>
  <c r="D18" i="4"/>
  <c r="K18" i="4" s="1"/>
  <c r="L16" i="4"/>
  <c r="K16" i="4"/>
  <c r="E16" i="4"/>
  <c r="D12" i="4"/>
  <c r="K12" i="4" s="1"/>
  <c r="I12" i="4"/>
  <c r="L12" i="4" s="1"/>
  <c r="L10" i="4"/>
  <c r="K10" i="4"/>
  <c r="E10" i="4"/>
  <c r="E4" i="4"/>
  <c r="K4" i="4"/>
  <c r="L4" i="4"/>
  <c r="AA12" i="4" l="1"/>
  <c r="C29" i="4"/>
  <c r="AH6" i="4"/>
  <c r="AD6" i="4" s="1"/>
  <c r="V6" i="4"/>
  <c r="AA6" i="4"/>
  <c r="AH12" i="4"/>
  <c r="X5" i="4"/>
  <c r="Q5" i="4"/>
  <c r="W5" i="4"/>
  <c r="J16" i="4"/>
  <c r="F16" i="4" s="1"/>
  <c r="O17" i="4"/>
  <c r="C17" i="4"/>
  <c r="AJ17" i="4"/>
  <c r="AC17" i="4"/>
  <c r="AI17" i="4"/>
  <c r="X17" i="4"/>
  <c r="Q17" i="4"/>
  <c r="W17" i="4"/>
  <c r="L17" i="4"/>
  <c r="E17" i="4"/>
  <c r="K17" i="4"/>
  <c r="O11" i="4"/>
  <c r="C11" i="4"/>
  <c r="AJ11" i="4"/>
  <c r="AC11" i="4"/>
  <c r="AI11" i="4"/>
  <c r="X11" i="4"/>
  <c r="Q11" i="4"/>
  <c r="W11" i="4"/>
  <c r="K5" i="4"/>
  <c r="AJ5" i="4"/>
  <c r="AC5" i="4"/>
  <c r="AI5" i="4"/>
  <c r="L5" i="4"/>
  <c r="E5" i="4"/>
  <c r="V4" i="4"/>
  <c r="AH4" i="4"/>
  <c r="AD4" i="4" s="1"/>
  <c r="AH16" i="4"/>
  <c r="AD16" i="4" s="1"/>
  <c r="J18" i="4"/>
  <c r="F18" i="4" s="1"/>
  <c r="V16" i="4"/>
  <c r="R16" i="4" s="1"/>
  <c r="J4" i="4"/>
  <c r="F4" i="4" s="1"/>
  <c r="AH10" i="4"/>
  <c r="AD10" i="4" s="1"/>
  <c r="Q6" i="4"/>
  <c r="E6" i="4"/>
  <c r="AD12" i="4"/>
  <c r="AH18" i="4"/>
  <c r="AD18" i="4" s="1"/>
  <c r="J6" i="4"/>
  <c r="F6" i="4" s="1"/>
  <c r="J10" i="4"/>
  <c r="F10" i="4" s="1"/>
  <c r="G28" i="4" s="1"/>
  <c r="AC18" i="4"/>
  <c r="AC12" i="4"/>
  <c r="AC6" i="4"/>
  <c r="V12" i="4"/>
  <c r="R12" i="4" s="1"/>
  <c r="Q12" i="4"/>
  <c r="V18" i="4"/>
  <c r="R18" i="4" s="1"/>
  <c r="Q18" i="4"/>
  <c r="E18" i="4"/>
  <c r="J12" i="4"/>
  <c r="F12" i="4" s="1"/>
  <c r="E12" i="4"/>
  <c r="E30" i="4" l="1"/>
  <c r="G30" i="4" s="1"/>
  <c r="I30" i="4"/>
  <c r="I28" i="4"/>
  <c r="J17" i="4"/>
  <c r="F17" i="4" s="1"/>
  <c r="J5" i="4"/>
  <c r="F5" i="4" s="1"/>
  <c r="V5" i="4"/>
  <c r="O6" i="4"/>
  <c r="R6" i="4" s="1"/>
  <c r="O5" i="4"/>
  <c r="AH17" i="4"/>
  <c r="AD17" i="4" s="1"/>
  <c r="V17" i="4"/>
  <c r="R17" i="4" s="1"/>
  <c r="AH11" i="4"/>
  <c r="AD11" i="4" s="1"/>
  <c r="V11" i="4"/>
  <c r="R11" i="4" s="1"/>
  <c r="AH5" i="4"/>
  <c r="AD5" i="4" s="1"/>
  <c r="R4" i="4"/>
  <c r="R5" i="4" l="1"/>
  <c r="K11" i="4" s="1"/>
  <c r="E11" i="4" l="1"/>
  <c r="L11" i="4"/>
  <c r="J11" i="4" s="1"/>
  <c r="F11" i="4" s="1"/>
  <c r="E29" i="4" s="1"/>
  <c r="I29" i="4" l="1"/>
  <c r="G29" i="4"/>
</calcChain>
</file>

<file path=xl/sharedStrings.xml><?xml version="1.0" encoding="utf-8"?>
<sst xmlns="http://schemas.openxmlformats.org/spreadsheetml/2006/main" count="402" uniqueCount="167">
  <si>
    <t>Physical Interface Tether Visual ICD</t>
  </si>
  <si>
    <t>Pin 1</t>
  </si>
  <si>
    <t>Pin 2</t>
  </si>
  <si>
    <t>Pin 3</t>
  </si>
  <si>
    <t>Pin 4</t>
  </si>
  <si>
    <t>Pin 5</t>
  </si>
  <si>
    <t>Pin 7</t>
  </si>
  <si>
    <t>Pin 6</t>
  </si>
  <si>
    <t>Pin 8</t>
  </si>
  <si>
    <t>ANALOG.
PI_POT</t>
  </si>
  <si>
    <t>I2C
SCL</t>
  </si>
  <si>
    <t>SYS_EN_N</t>
  </si>
  <si>
    <t>STBY</t>
  </si>
  <si>
    <t>GND</t>
  </si>
  <si>
    <t>V6P0_PI</t>
  </si>
  <si>
    <t>ANALOG.
PI_5WAY</t>
  </si>
  <si>
    <t>I2C
SDA</t>
  </si>
  <si>
    <t>Pin 9</t>
  </si>
  <si>
    <t>Pin 10</t>
  </si>
  <si>
    <t>DET.
PI_N</t>
  </si>
  <si>
    <t>POWER</t>
  </si>
  <si>
    <t>Data</t>
  </si>
  <si>
    <t>Analog</t>
  </si>
  <si>
    <t>Semi-
Static</t>
  </si>
  <si>
    <t>Display Tether Visual ICD</t>
  </si>
  <si>
    <t>V6P0_DISP</t>
  </si>
  <si>
    <t>DET.
DISP_N</t>
  </si>
  <si>
    <t>CLK_DISP</t>
  </si>
  <si>
    <t>CLK</t>
  </si>
  <si>
    <t>EN.
DISP_OUT</t>
  </si>
  <si>
    <t>DISP_INT</t>
  </si>
  <si>
    <t>Ambient Tether Visual ICD</t>
  </si>
  <si>
    <t>V6P0_AMB</t>
  </si>
  <si>
    <t>DET.
AMB_N</t>
  </si>
  <si>
    <t>INT.
AMB_AIR_N</t>
  </si>
  <si>
    <t>INT.
AMB_TEMP_N</t>
  </si>
  <si>
    <t>INT.
AMB_LUX_N</t>
  </si>
  <si>
    <t>Min</t>
  </si>
  <si>
    <t>Max</t>
  </si>
  <si>
    <t>Resistor
Power
(W)</t>
  </si>
  <si>
    <t>Min
OR
Max</t>
  </si>
  <si>
    <t>V24P0 AMP Power Sense Estimates</t>
  </si>
  <si>
    <t>V12P0 SYS Power Sense Estimates</t>
  </si>
  <si>
    <t>V3P3 AMP Power Sense Estimates</t>
  </si>
  <si>
    <t>V3P3 I2C Power Sense Estimates</t>
  </si>
  <si>
    <t>Load
Current
(A)</t>
  </si>
  <si>
    <r>
      <t xml:space="preserve">Sense
Resistance
</t>
    </r>
    <r>
      <rPr>
        <b/>
        <sz val="12"/>
        <color theme="0"/>
        <rFont val="Calibri"/>
        <family val="2"/>
      </rPr>
      <t>(Ω)</t>
    </r>
  </si>
  <si>
    <t>Output
Voltage
(V)</t>
  </si>
  <si>
    <t>Input
Voltage
(V)</t>
  </si>
  <si>
    <t>Input
Current
(A)</t>
  </si>
  <si>
    <t>Input
Power
(W)</t>
  </si>
  <si>
    <t>Supply
Efficiency
(%)</t>
  </si>
  <si>
    <t>Resistor
Voltage
(V)</t>
  </si>
  <si>
    <t>Load
Power
(W)</t>
  </si>
  <si>
    <t>V6P0 Disp Tether Power Sense Estimates</t>
  </si>
  <si>
    <t>V3P3 Bluetooth Power Sense Estimates</t>
  </si>
  <si>
    <t>V6P0 Ambient Tether Power Sense Estimates</t>
  </si>
  <si>
    <t>Est</t>
  </si>
  <si>
    <t>V5P0 MCU Power Sense Estimates</t>
  </si>
  <si>
    <t>Input Power Estimates</t>
  </si>
  <si>
    <t>Input Current
(A)</t>
  </si>
  <si>
    <t>Input Voltage
(V)</t>
  </si>
  <si>
    <t>Input Power
(W)</t>
  </si>
  <si>
    <t>Min
Max</t>
  </si>
  <si>
    <r>
      <t xml:space="preserve">Input Resistance
</t>
    </r>
    <r>
      <rPr>
        <b/>
        <sz val="12"/>
        <rFont val="Calibri"/>
        <family val="2"/>
      </rPr>
      <t>(Ω)</t>
    </r>
  </si>
  <si>
    <t>Board</t>
  </si>
  <si>
    <t>Speed
(kHz)</t>
  </si>
  <si>
    <t>Ref
Des</t>
  </si>
  <si>
    <t>UID</t>
  </si>
  <si>
    <t>Priority
(1:High)</t>
  </si>
  <si>
    <t>Table Of I2C Addresses</t>
  </si>
  <si>
    <t>Physical Interface Rev 2</t>
  </si>
  <si>
    <t>Visual ICD Legend</t>
  </si>
  <si>
    <t>Display</t>
  </si>
  <si>
    <t>Purpose</t>
  </si>
  <si>
    <t>LUX</t>
  </si>
  <si>
    <t>LED0</t>
  </si>
  <si>
    <t>LED1</t>
  </si>
  <si>
    <t>LED2</t>
  </si>
  <si>
    <t>LED3</t>
  </si>
  <si>
    <t>LED4</t>
  </si>
  <si>
    <t>LED5</t>
  </si>
  <si>
    <t>LEDDP</t>
  </si>
  <si>
    <t>U201</t>
  </si>
  <si>
    <t>U301</t>
  </si>
  <si>
    <t>U401</t>
  </si>
  <si>
    <t>U501</t>
  </si>
  <si>
    <t>U601</t>
  </si>
  <si>
    <t>U701</t>
  </si>
  <si>
    <t>U801</t>
  </si>
  <si>
    <t>LEDPI</t>
  </si>
  <si>
    <t>U2</t>
  </si>
  <si>
    <t>PhysInt</t>
  </si>
  <si>
    <t>Amb</t>
  </si>
  <si>
    <t>TBD</t>
  </si>
  <si>
    <t>0101001</t>
  </si>
  <si>
    <t>1000000</t>
  </si>
  <si>
    <t>1000001</t>
  </si>
  <si>
    <t>1000010</t>
  </si>
  <si>
    <t>1000011</t>
  </si>
  <si>
    <t>1000100</t>
  </si>
  <si>
    <t>1000101</t>
  </si>
  <si>
    <t>1000110</t>
  </si>
  <si>
    <t>1010000</t>
  </si>
  <si>
    <t>1aaaaaaW</t>
  </si>
  <si>
    <t>0010100W</t>
  </si>
  <si>
    <t>Addr Mask
(8 bit)</t>
  </si>
  <si>
    <t>SHT35</t>
  </si>
  <si>
    <t>Humidity</t>
  </si>
  <si>
    <t>100010aW</t>
  </si>
  <si>
    <t>Address
(7 bit) / Hex</t>
  </si>
  <si>
    <t>STS35</t>
  </si>
  <si>
    <t>Ambient Temp</t>
  </si>
  <si>
    <t>100101aW</t>
  </si>
  <si>
    <t>1001010</t>
  </si>
  <si>
    <t>ICP-10111</t>
  </si>
  <si>
    <t>Pressure</t>
  </si>
  <si>
    <t>1100011</t>
  </si>
  <si>
    <t>1100011W</t>
  </si>
  <si>
    <t>VCNL4200</t>
  </si>
  <si>
    <t>Proximity</t>
  </si>
  <si>
    <t>1010001</t>
  </si>
  <si>
    <t>1010001W</t>
  </si>
  <si>
    <t>Main</t>
  </si>
  <si>
    <t>PCB Temperature</t>
  </si>
  <si>
    <t>RTC</t>
  </si>
  <si>
    <t>1001100</t>
  </si>
  <si>
    <t>1001100W</t>
  </si>
  <si>
    <t>U25</t>
  </si>
  <si>
    <t>1101000W</t>
  </si>
  <si>
    <t>1101000</t>
  </si>
  <si>
    <t>U26</t>
  </si>
  <si>
    <t>001101aW</t>
  </si>
  <si>
    <t>0011010</t>
  </si>
  <si>
    <t>Amplifier</t>
  </si>
  <si>
    <t>U28</t>
  </si>
  <si>
    <t>V6P0 Disp Vsns</t>
  </si>
  <si>
    <t>U11</t>
  </si>
  <si>
    <t>V6P0 PI Vsns</t>
  </si>
  <si>
    <t>V6P0 Amb Vsns</t>
  </si>
  <si>
    <t>U14</t>
  </si>
  <si>
    <t>V12P0 Vsns</t>
  </si>
  <si>
    <t>U17</t>
  </si>
  <si>
    <t>V3P3 I2C Vsvs</t>
  </si>
  <si>
    <t>U19</t>
  </si>
  <si>
    <t>V3P3 Amp Vsns</t>
  </si>
  <si>
    <t>VDD Amp Vsns</t>
  </si>
  <si>
    <t>U21</t>
  </si>
  <si>
    <t>U23</t>
  </si>
  <si>
    <t>U24</t>
  </si>
  <si>
    <t>IO Expander</t>
  </si>
  <si>
    <t>a11xxxaW</t>
  </si>
  <si>
    <t>0111110</t>
  </si>
  <si>
    <t>V3P3 BT Vsns</t>
  </si>
  <si>
    <t>100aaaaW</t>
  </si>
  <si>
    <t>1001000</t>
  </si>
  <si>
    <t>1001001</t>
  </si>
  <si>
    <t>Was Address
(7 bit) / Hex</t>
  </si>
  <si>
    <t>1111111</t>
  </si>
  <si>
    <t>1111110</t>
  </si>
  <si>
    <t>1111101</t>
  </si>
  <si>
    <t>1111100</t>
  </si>
  <si>
    <t>1111011</t>
  </si>
  <si>
    <t>1111010</t>
  </si>
  <si>
    <t>1111000</t>
  </si>
  <si>
    <t>1110111</t>
  </si>
  <si>
    <t>1001011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</si>
</sst>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0"/>
      <color rgb="FFFFC000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rgb="FFFF33CC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33CC"/>
      </right>
      <top style="thin">
        <color indexed="64"/>
      </top>
      <bottom style="thin">
        <color indexed="64"/>
      </bottom>
      <diagonal/>
    </border>
    <border>
      <left style="double">
        <color rgb="FFFF33CC"/>
      </left>
      <right/>
      <top style="thin">
        <color indexed="64"/>
      </top>
      <bottom style="double">
        <color rgb="FFFF33CC"/>
      </bottom>
      <diagonal/>
    </border>
    <border>
      <left/>
      <right/>
      <top style="thin">
        <color indexed="64"/>
      </top>
      <bottom style="double">
        <color rgb="FFFF33CC"/>
      </bottom>
      <diagonal/>
    </border>
    <border>
      <left/>
      <right style="double">
        <color rgb="FFFF33CC"/>
      </right>
      <top style="thin">
        <color indexed="64"/>
      </top>
      <bottom style="double">
        <color rgb="FFFF33CC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rgb="FFFF33CC"/>
      </top>
      <bottom/>
      <diagonal/>
    </border>
    <border>
      <left/>
      <right style="double">
        <color rgb="FFFF33CC"/>
      </right>
      <top/>
      <bottom style="thin">
        <color indexed="64"/>
      </bottom>
      <diagonal/>
    </border>
    <border>
      <left/>
      <right style="double">
        <color rgb="FFFF33CC"/>
      </right>
      <top style="double">
        <color rgb="FFFF33CC"/>
      </top>
      <bottom/>
      <diagonal/>
    </border>
    <border>
      <left style="double">
        <color rgb="FFFF33CC"/>
      </left>
      <right/>
      <top/>
      <bottom style="thin">
        <color indexed="64"/>
      </bottom>
      <diagonal/>
    </border>
    <border>
      <left style="double">
        <color rgb="FFFF33CC"/>
      </left>
      <right/>
      <top style="double">
        <color rgb="FFFF33CC"/>
      </top>
      <bottom/>
      <diagonal/>
    </border>
    <border>
      <left style="double">
        <color rgb="FFFF33CC"/>
      </left>
      <right/>
      <top/>
      <bottom/>
      <diagonal/>
    </border>
    <border>
      <left/>
      <right style="double">
        <color rgb="FFFF33C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3" fillId="6" borderId="1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8" borderId="9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6" borderId="13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8" borderId="13" xfId="0" applyNumberFormat="1" applyFont="1" applyFill="1" applyBorder="1" applyAlignment="1">
      <alignment horizontal="center" vertical="center" wrapText="1"/>
    </xf>
    <xf numFmtId="49" fontId="8" fillId="8" borderId="14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49" fontId="8" fillId="6" borderId="2" xfId="0" applyNumberFormat="1" applyFont="1" applyFill="1" applyBorder="1" applyAlignment="1">
      <alignment horizontal="center" vertical="center" wrapText="1"/>
    </xf>
    <xf numFmtId="49" fontId="8" fillId="8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8" borderId="11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wrapText="1"/>
    </xf>
    <xf numFmtId="0" fontId="7" fillId="5" borderId="21" xfId="0" applyFont="1" applyFill="1" applyBorder="1" applyAlignment="1">
      <alignment horizontal="center" wrapText="1"/>
    </xf>
    <xf numFmtId="0" fontId="7" fillId="5" borderId="22" xfId="0" applyFont="1" applyFill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6" fillId="9" borderId="42" xfId="0" applyFont="1" applyFill="1" applyBorder="1" applyAlignment="1">
      <alignment horizontal="center" wrapText="1"/>
    </xf>
    <xf numFmtId="1" fontId="0" fillId="0" borderId="21" xfId="0" applyNumberFormat="1" applyBorder="1"/>
    <xf numFmtId="49" fontId="0" fillId="0" borderId="3" xfId="0" applyNumberFormat="1" applyBorder="1"/>
    <xf numFmtId="1" fontId="0" fillId="0" borderId="3" xfId="0" applyNumberFormat="1" applyBorder="1"/>
    <xf numFmtId="1" fontId="0" fillId="0" borderId="23" xfId="0" applyNumberFormat="1" applyBorder="1"/>
    <xf numFmtId="49" fontId="0" fillId="0" borderId="24" xfId="0" applyNumberFormat="1" applyBorder="1"/>
    <xf numFmtId="1" fontId="0" fillId="0" borderId="24" xfId="0" applyNumberFormat="1" applyBorder="1"/>
    <xf numFmtId="0" fontId="0" fillId="10" borderId="0" xfId="0" applyFill="1"/>
    <xf numFmtId="0" fontId="14" fillId="10" borderId="0" xfId="0" applyFont="1" applyFill="1"/>
    <xf numFmtId="0" fontId="8" fillId="11" borderId="21" xfId="0" applyFont="1" applyFill="1" applyBorder="1" applyAlignment="1">
      <alignment horizontal="center"/>
    </xf>
    <xf numFmtId="0" fontId="20" fillId="11" borderId="3" xfId="0" applyFont="1" applyFill="1" applyBorder="1" applyAlignment="1">
      <alignment horizontal="center"/>
    </xf>
    <xf numFmtId="1" fontId="11" fillId="11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165" fontId="13" fillId="11" borderId="3" xfId="0" applyNumberFormat="1" applyFont="1" applyFill="1" applyBorder="1" applyAlignment="1">
      <alignment horizontal="center"/>
    </xf>
    <xf numFmtId="2" fontId="11" fillId="11" borderId="3" xfId="0" applyNumberFormat="1" applyFont="1" applyFill="1" applyBorder="1" applyAlignment="1">
      <alignment horizontal="center"/>
    </xf>
    <xf numFmtId="9" fontId="11" fillId="11" borderId="3" xfId="1" applyFont="1" applyFill="1" applyBorder="1" applyAlignment="1">
      <alignment horizontal="center"/>
    </xf>
    <xf numFmtId="2" fontId="20" fillId="11" borderId="3" xfId="0" applyNumberFormat="1" applyFont="1" applyFill="1" applyBorder="1" applyAlignment="1">
      <alignment horizontal="center"/>
    </xf>
    <xf numFmtId="165" fontId="12" fillId="11" borderId="22" xfId="0" applyNumberFormat="1" applyFont="1" applyFill="1" applyBorder="1" applyAlignment="1">
      <alignment horizontal="center"/>
    </xf>
    <xf numFmtId="1" fontId="10" fillId="11" borderId="3" xfId="0" applyNumberFormat="1" applyFont="1" applyFill="1" applyBorder="1" applyAlignment="1">
      <alignment horizontal="center"/>
    </xf>
    <xf numFmtId="2" fontId="12" fillId="11" borderId="22" xfId="0" applyNumberFormat="1" applyFont="1" applyFill="1" applyBorder="1" applyAlignment="1">
      <alignment horizontal="center"/>
    </xf>
    <xf numFmtId="164" fontId="11" fillId="11" borderId="3" xfId="0" applyNumberFormat="1" applyFont="1" applyFill="1" applyBorder="1" applyAlignment="1">
      <alignment horizontal="center"/>
    </xf>
    <xf numFmtId="165" fontId="12" fillId="11" borderId="3" xfId="0" applyNumberFormat="1" applyFont="1" applyFill="1" applyBorder="1" applyAlignment="1">
      <alignment horizontal="center"/>
    </xf>
    <xf numFmtId="165" fontId="11" fillId="11" borderId="3" xfId="0" applyNumberFormat="1" applyFont="1" applyFill="1" applyBorder="1" applyAlignment="1">
      <alignment horizontal="center"/>
    </xf>
    <xf numFmtId="0" fontId="8" fillId="11" borderId="23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1" fontId="8" fillId="11" borderId="24" xfId="0" applyNumberFormat="1" applyFont="1" applyFill="1" applyBorder="1" applyAlignment="1">
      <alignment horizontal="center"/>
    </xf>
    <xf numFmtId="2" fontId="12" fillId="11" borderId="24" xfId="0" applyNumberFormat="1" applyFont="1" applyFill="1" applyBorder="1" applyAlignment="1">
      <alignment horizontal="center"/>
    </xf>
    <xf numFmtId="2" fontId="13" fillId="11" borderId="24" xfId="0" applyNumberFormat="1" applyFont="1" applyFill="1" applyBorder="1" applyAlignment="1">
      <alignment horizontal="center"/>
    </xf>
    <xf numFmtId="2" fontId="11" fillId="11" borderId="24" xfId="0" applyNumberFormat="1" applyFont="1" applyFill="1" applyBorder="1" applyAlignment="1">
      <alignment horizontal="center"/>
    </xf>
    <xf numFmtId="9" fontId="11" fillId="11" borderId="24" xfId="1" applyFont="1" applyFill="1" applyBorder="1" applyAlignment="1">
      <alignment horizontal="center"/>
    </xf>
    <xf numFmtId="2" fontId="10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 applyAlignment="1">
      <alignment horizontal="center"/>
    </xf>
    <xf numFmtId="164" fontId="8" fillId="11" borderId="24" xfId="0" applyNumberFormat="1" applyFont="1" applyFill="1" applyBorder="1" applyAlignment="1">
      <alignment horizontal="center"/>
    </xf>
    <xf numFmtId="165" fontId="12" fillId="11" borderId="24" xfId="0" applyNumberFormat="1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8" fillId="10" borderId="29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2" fontId="12" fillId="10" borderId="4" xfId="0" applyNumberFormat="1" applyFont="1" applyFill="1" applyBorder="1" applyAlignment="1">
      <alignment horizontal="center"/>
    </xf>
    <xf numFmtId="165" fontId="13" fillId="10" borderId="4" xfId="0" applyNumberFormat="1" applyFont="1" applyFill="1" applyBorder="1" applyAlignment="1">
      <alignment horizontal="center"/>
    </xf>
    <xf numFmtId="2" fontId="11" fillId="10" borderId="4" xfId="0" applyNumberFormat="1" applyFont="1" applyFill="1" applyBorder="1" applyAlignment="1">
      <alignment horizontal="center"/>
    </xf>
    <xf numFmtId="9" fontId="11" fillId="10" borderId="4" xfId="1" applyFont="1" applyFill="1" applyBorder="1" applyAlignment="1">
      <alignment horizontal="center"/>
    </xf>
    <xf numFmtId="2" fontId="10" fillId="10" borderId="4" xfId="0" applyNumberFormat="1" applyFont="1" applyFill="1" applyBorder="1" applyAlignment="1">
      <alignment horizontal="center"/>
    </xf>
    <xf numFmtId="165" fontId="12" fillId="10" borderId="30" xfId="0" applyNumberFormat="1" applyFont="1" applyFill="1" applyBorder="1" applyAlignment="1">
      <alignment horizontal="center"/>
    </xf>
    <xf numFmtId="164" fontId="10" fillId="10" borderId="4" xfId="0" applyNumberFormat="1" applyFont="1" applyFill="1" applyBorder="1" applyAlignment="1">
      <alignment horizontal="center"/>
    </xf>
    <xf numFmtId="165" fontId="12" fillId="10" borderId="4" xfId="0" applyNumberFormat="1" applyFont="1" applyFill="1" applyBorder="1" applyAlignment="1">
      <alignment horizontal="center"/>
    </xf>
    <xf numFmtId="2" fontId="20" fillId="10" borderId="4" xfId="0" applyNumberFormat="1" applyFont="1" applyFill="1" applyBorder="1" applyAlignment="1">
      <alignment horizontal="center"/>
    </xf>
    <xf numFmtId="9" fontId="20" fillId="10" borderId="4" xfId="1" applyFont="1" applyFill="1" applyBorder="1" applyAlignment="1">
      <alignment horizontal="center"/>
    </xf>
    <xf numFmtId="2" fontId="12" fillId="10" borderId="30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44" xfId="0" quotePrefix="1" applyFont="1" applyFill="1" applyBorder="1" applyAlignment="1">
      <alignment horizontal="center" vertical="center" wrapText="1"/>
    </xf>
    <xf numFmtId="0" fontId="5" fillId="5" borderId="45" xfId="0" quotePrefix="1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49" fontId="6" fillId="5" borderId="5" xfId="0" quotePrefix="1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2" fontId="12" fillId="0" borderId="36" xfId="0" applyNumberFormat="1" applyFont="1" applyBorder="1" applyAlignment="1">
      <alignment horizontal="center"/>
    </xf>
    <xf numFmtId="2" fontId="12" fillId="0" borderId="38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32" xfId="0" applyNumberFormat="1" applyFont="1" applyBorder="1" applyAlignment="1">
      <alignment horizontal="center"/>
    </xf>
    <xf numFmtId="2" fontId="12" fillId="0" borderId="34" xfId="0" applyNumberFormat="1" applyFont="1" applyBorder="1" applyAlignment="1">
      <alignment horizontal="center"/>
    </xf>
    <xf numFmtId="2" fontId="12" fillId="0" borderId="35" xfId="0" applyNumberFormat="1" applyFont="1" applyBorder="1" applyAlignment="1">
      <alignment horizontal="center"/>
    </xf>
    <xf numFmtId="1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6" fillId="9" borderId="0" xfId="0" applyFont="1" applyFill="1" applyBorder="1" applyAlignment="1">
      <alignment horizontal="center" wrapText="1"/>
    </xf>
    <xf numFmtId="0" fontId="4" fillId="5" borderId="26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15" fillId="9" borderId="41" xfId="0" applyFont="1" applyFill="1" applyBorder="1" applyAlignment="1">
      <alignment horizontal="center"/>
    </xf>
    <xf numFmtId="0" fontId="15" fillId="9" borderId="37" xfId="0" applyFont="1" applyFill="1" applyBorder="1" applyAlignment="1">
      <alignment horizontal="center"/>
    </xf>
    <xf numFmtId="0" fontId="15" fillId="9" borderId="39" xfId="0" applyFont="1" applyFill="1" applyBorder="1" applyAlignment="1">
      <alignment horizontal="center"/>
    </xf>
    <xf numFmtId="0" fontId="16" fillId="9" borderId="43" xfId="0" applyFont="1" applyFill="1" applyBorder="1" applyAlignment="1">
      <alignment horizontal="center" wrapText="1"/>
    </xf>
    <xf numFmtId="1" fontId="0" fillId="0" borderId="3" xfId="0" quotePrefix="1" applyNumberFormat="1" applyBorder="1"/>
    <xf numFmtId="0" fontId="0" fillId="0" borderId="22" xfId="0" applyBorder="1"/>
    <xf numFmtId="0" fontId="0" fillId="0" borderId="25" xfId="0" applyBorder="1"/>
    <xf numFmtId="49" fontId="22" fillId="0" borderId="3" xfId="0" applyNumberFormat="1" applyFont="1" applyBorder="1"/>
    <xf numFmtId="49" fontId="0" fillId="0" borderId="3" xfId="0" applyNumberFormat="1" applyFont="1" applyBorder="1"/>
    <xf numFmtId="0" fontId="23" fillId="0" borderId="0" xfId="0" applyFont="1" applyBorder="1"/>
    <xf numFmtId="0" fontId="0" fillId="0" borderId="0" xfId="0" quotePrefix="1" applyBorder="1"/>
    <xf numFmtId="49" fontId="0" fillId="0" borderId="0" xfId="0" quotePrefix="1" applyNumberFormat="1" applyFill="1" applyBorder="1"/>
    <xf numFmtId="0" fontId="21" fillId="0" borderId="0" xfId="0" applyFont="1" applyBorder="1"/>
    <xf numFmtId="49" fontId="0" fillId="0" borderId="24" xfId="0" applyNumberFormat="1" applyFont="1" applyBorder="1"/>
    <xf numFmtId="0" fontId="18" fillId="5" borderId="5" xfId="0" applyFont="1" applyFill="1" applyBorder="1" applyAlignment="1">
      <alignment horizontal="center" wrapText="1"/>
    </xf>
    <xf numFmtId="0" fontId="18" fillId="5" borderId="7" xfId="0" applyFont="1" applyFill="1" applyBorder="1" applyAlignment="1">
      <alignment horizontal="center" wrapText="1"/>
    </xf>
    <xf numFmtId="49" fontId="0" fillId="0" borderId="21" xfId="0" applyNumberFormat="1" applyBorder="1"/>
    <xf numFmtId="0" fontId="0" fillId="0" borderId="46" xfId="0" quotePrefix="1" applyBorder="1"/>
    <xf numFmtId="49" fontId="0" fillId="0" borderId="46" xfId="0" quotePrefix="1" applyNumberFormat="1" applyFill="1" applyBorder="1"/>
    <xf numFmtId="49" fontId="0" fillId="0" borderId="23" xfId="0" applyNumberFormat="1" applyBorder="1"/>
    <xf numFmtId="0" fontId="19" fillId="5" borderId="5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wrapText="1"/>
    </xf>
    <xf numFmtId="0" fontId="18" fillId="5" borderId="6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wrapText="1"/>
    </xf>
    <xf numFmtId="0" fontId="18" fillId="5" borderId="6" xfId="0" applyFont="1" applyFill="1" applyBorder="1" applyAlignment="1">
      <alignment horizontal="center" wrapText="1"/>
    </xf>
    <xf numFmtId="49" fontId="0" fillId="0" borderId="24" xfId="0" quotePrefix="1" applyNumberFormat="1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CDACE6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71D9-8C47-4350-B380-607FF5308F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A8C9-7394-4945-BCE3-8724AE5B8DBD}">
  <dimension ref="B1:L28"/>
  <sheetViews>
    <sheetView tabSelected="1" zoomScaleNormal="100" workbookViewId="0">
      <selection activeCell="P8" sqref="P8"/>
    </sheetView>
  </sheetViews>
  <sheetFormatPr defaultColWidth="5.5703125" defaultRowHeight="15" x14ac:dyDescent="0.25"/>
  <cols>
    <col min="1" max="1" width="3.42578125" customWidth="1"/>
    <col min="2" max="2" width="5.42578125" bestFit="1" customWidth="1"/>
    <col min="3" max="3" width="10.28515625" bestFit="1" customWidth="1"/>
    <col min="4" max="4" width="8" bestFit="1" customWidth="1"/>
    <col min="5" max="5" width="11.7109375" bestFit="1" customWidth="1"/>
    <col min="6" max="6" width="15.85546875" bestFit="1" customWidth="1"/>
    <col min="7" max="7" width="8.28515625" bestFit="1" customWidth="1"/>
    <col min="8" max="8" width="13.7109375" bestFit="1" customWidth="1"/>
    <col min="9" max="9" width="9.140625" customWidth="1"/>
    <col min="10" max="10" width="7.42578125" customWidth="1"/>
    <col min="11" max="11" width="8.28515625" hidden="1" customWidth="1"/>
    <col min="12" max="12" width="8.42578125" hidden="1" customWidth="1"/>
  </cols>
  <sheetData>
    <row r="1" spans="2:12" ht="15.75" thickBot="1" x14ac:dyDescent="0.3"/>
    <row r="2" spans="2:12" ht="47.25" thickBot="1" x14ac:dyDescent="0.75">
      <c r="B2" s="159" t="s">
        <v>70</v>
      </c>
      <c r="C2" s="160"/>
      <c r="D2" s="160"/>
      <c r="E2" s="160"/>
      <c r="F2" s="160"/>
      <c r="G2" s="160"/>
      <c r="H2" s="160"/>
      <c r="I2" s="160"/>
      <c r="J2" s="161"/>
    </row>
    <row r="3" spans="2:12" ht="37.5" x14ac:dyDescent="0.3">
      <c r="B3" s="162" t="s">
        <v>68</v>
      </c>
      <c r="C3" s="163" t="s">
        <v>69</v>
      </c>
      <c r="D3" s="164" t="s">
        <v>65</v>
      </c>
      <c r="E3" s="165" t="s">
        <v>67</v>
      </c>
      <c r="F3" s="165" t="s">
        <v>74</v>
      </c>
      <c r="G3" s="165" t="s">
        <v>66</v>
      </c>
      <c r="H3" s="165" t="s">
        <v>106</v>
      </c>
      <c r="I3" s="166" t="s">
        <v>110</v>
      </c>
      <c r="J3" s="154"/>
      <c r="K3" s="153" t="s">
        <v>157</v>
      </c>
      <c r="L3" s="154"/>
    </row>
    <row r="4" spans="2:12" x14ac:dyDescent="0.25">
      <c r="B4" s="64">
        <v>1</v>
      </c>
      <c r="C4" s="66"/>
      <c r="D4" s="65" t="s">
        <v>73</v>
      </c>
      <c r="E4" s="65" t="s">
        <v>84</v>
      </c>
      <c r="F4" s="65" t="s">
        <v>76</v>
      </c>
      <c r="G4" s="66">
        <v>1000</v>
      </c>
      <c r="H4" s="65" t="s">
        <v>104</v>
      </c>
      <c r="I4" s="65" t="s">
        <v>165</v>
      </c>
      <c r="J4" s="144" t="str">
        <f t="shared" ref="J4:L28" si="0">BIN2HEX(I4)</f>
        <v>77</v>
      </c>
      <c r="K4" s="155" t="s">
        <v>96</v>
      </c>
      <c r="L4" s="144" t="str">
        <f t="shared" si="0"/>
        <v>40</v>
      </c>
    </row>
    <row r="5" spans="2:12" x14ac:dyDescent="0.25">
      <c r="B5" s="64">
        <v>2</v>
      </c>
      <c r="C5" s="66"/>
      <c r="D5" s="65" t="s">
        <v>73</v>
      </c>
      <c r="E5" s="65" t="s">
        <v>85</v>
      </c>
      <c r="F5" s="65" t="s">
        <v>77</v>
      </c>
      <c r="G5" s="66">
        <v>1000</v>
      </c>
      <c r="H5" s="65" t="s">
        <v>104</v>
      </c>
      <c r="I5" s="65" t="s">
        <v>164</v>
      </c>
      <c r="J5" s="144" t="str">
        <f t="shared" si="0"/>
        <v>78</v>
      </c>
      <c r="K5" s="155" t="s">
        <v>97</v>
      </c>
      <c r="L5" s="144" t="str">
        <f t="shared" si="0"/>
        <v>41</v>
      </c>
    </row>
    <row r="6" spans="2:12" x14ac:dyDescent="0.25">
      <c r="B6" s="64">
        <v>3</v>
      </c>
      <c r="C6" s="66"/>
      <c r="D6" s="65" t="s">
        <v>73</v>
      </c>
      <c r="E6" s="65" t="s">
        <v>86</v>
      </c>
      <c r="F6" s="65" t="s">
        <v>78</v>
      </c>
      <c r="G6" s="66">
        <v>1000</v>
      </c>
      <c r="H6" s="65" t="s">
        <v>104</v>
      </c>
      <c r="I6" s="65" t="s">
        <v>163</v>
      </c>
      <c r="J6" s="144" t="str">
        <f t="shared" si="0"/>
        <v>7A</v>
      </c>
      <c r="K6" s="155" t="s">
        <v>98</v>
      </c>
      <c r="L6" s="144" t="str">
        <f t="shared" si="0"/>
        <v>42</v>
      </c>
    </row>
    <row r="7" spans="2:12" x14ac:dyDescent="0.25">
      <c r="B7" s="64">
        <v>4</v>
      </c>
      <c r="C7" s="66"/>
      <c r="D7" s="65" t="s">
        <v>73</v>
      </c>
      <c r="E7" s="65" t="s">
        <v>87</v>
      </c>
      <c r="F7" s="65" t="s">
        <v>79</v>
      </c>
      <c r="G7" s="66">
        <v>1000</v>
      </c>
      <c r="H7" s="65" t="s">
        <v>104</v>
      </c>
      <c r="I7" s="65" t="s">
        <v>162</v>
      </c>
      <c r="J7" s="144" t="str">
        <f t="shared" si="0"/>
        <v>7B</v>
      </c>
      <c r="K7" s="155" t="s">
        <v>99</v>
      </c>
      <c r="L7" s="144" t="str">
        <f t="shared" si="0"/>
        <v>43</v>
      </c>
    </row>
    <row r="8" spans="2:12" x14ac:dyDescent="0.25">
      <c r="B8" s="64">
        <v>5</v>
      </c>
      <c r="C8" s="66"/>
      <c r="D8" s="65" t="s">
        <v>73</v>
      </c>
      <c r="E8" s="65" t="s">
        <v>88</v>
      </c>
      <c r="F8" s="65" t="s">
        <v>80</v>
      </c>
      <c r="G8" s="66">
        <v>1000</v>
      </c>
      <c r="H8" s="65" t="s">
        <v>104</v>
      </c>
      <c r="I8" s="65" t="s">
        <v>161</v>
      </c>
      <c r="J8" s="144" t="str">
        <f t="shared" si="0"/>
        <v>7C</v>
      </c>
      <c r="K8" s="155" t="s">
        <v>100</v>
      </c>
      <c r="L8" s="144" t="str">
        <f t="shared" si="0"/>
        <v>44</v>
      </c>
    </row>
    <row r="9" spans="2:12" x14ac:dyDescent="0.25">
      <c r="B9" s="64">
        <v>6</v>
      </c>
      <c r="C9" s="66"/>
      <c r="D9" s="65" t="s">
        <v>73</v>
      </c>
      <c r="E9" s="65" t="s">
        <v>89</v>
      </c>
      <c r="F9" s="65" t="s">
        <v>81</v>
      </c>
      <c r="G9" s="66">
        <v>1000</v>
      </c>
      <c r="H9" s="65" t="s">
        <v>104</v>
      </c>
      <c r="I9" s="65" t="s">
        <v>160</v>
      </c>
      <c r="J9" s="144" t="str">
        <f t="shared" si="0"/>
        <v>7D</v>
      </c>
      <c r="K9" s="155" t="s">
        <v>101</v>
      </c>
      <c r="L9" s="144" t="str">
        <f t="shared" si="0"/>
        <v>45</v>
      </c>
    </row>
    <row r="10" spans="2:12" x14ac:dyDescent="0.25">
      <c r="B10" s="64">
        <v>7</v>
      </c>
      <c r="C10" s="66"/>
      <c r="D10" s="65" t="s">
        <v>73</v>
      </c>
      <c r="E10" s="65" t="s">
        <v>83</v>
      </c>
      <c r="F10" s="65" t="s">
        <v>82</v>
      </c>
      <c r="G10" s="66">
        <v>1000</v>
      </c>
      <c r="H10" s="65" t="s">
        <v>104</v>
      </c>
      <c r="I10" s="65" t="s">
        <v>159</v>
      </c>
      <c r="J10" s="144" t="str">
        <f t="shared" si="0"/>
        <v>7E</v>
      </c>
      <c r="K10" s="155" t="s">
        <v>102</v>
      </c>
      <c r="L10" s="144" t="str">
        <f t="shared" si="0"/>
        <v>46</v>
      </c>
    </row>
    <row r="11" spans="2:12" x14ac:dyDescent="0.25">
      <c r="B11" s="64">
        <v>8</v>
      </c>
      <c r="C11" s="143"/>
      <c r="D11" s="65" t="s">
        <v>92</v>
      </c>
      <c r="E11" s="65" t="s">
        <v>91</v>
      </c>
      <c r="F11" s="65" t="s">
        <v>90</v>
      </c>
      <c r="G11" s="66">
        <v>1000</v>
      </c>
      <c r="H11" s="65" t="s">
        <v>104</v>
      </c>
      <c r="I11" s="65" t="s">
        <v>158</v>
      </c>
      <c r="J11" s="144" t="str">
        <f t="shared" si="0"/>
        <v>7F</v>
      </c>
      <c r="K11" s="155" t="s">
        <v>103</v>
      </c>
      <c r="L11" s="144" t="str">
        <f t="shared" si="0"/>
        <v>50</v>
      </c>
    </row>
    <row r="12" spans="2:12" x14ac:dyDescent="0.25">
      <c r="B12" s="64">
        <v>9</v>
      </c>
      <c r="C12" s="66"/>
      <c r="D12" s="65" t="s">
        <v>93</v>
      </c>
      <c r="E12" s="65" t="s">
        <v>94</v>
      </c>
      <c r="F12" s="65" t="s">
        <v>75</v>
      </c>
      <c r="G12" s="66">
        <v>400</v>
      </c>
      <c r="H12" s="65" t="s">
        <v>105</v>
      </c>
      <c r="I12" s="65" t="s">
        <v>95</v>
      </c>
      <c r="J12" s="144" t="str">
        <f t="shared" si="0"/>
        <v>29</v>
      </c>
      <c r="K12" s="155" t="s">
        <v>95</v>
      </c>
      <c r="L12" s="144" t="str">
        <f t="shared" si="0"/>
        <v>29</v>
      </c>
    </row>
    <row r="13" spans="2:12" x14ac:dyDescent="0.25">
      <c r="B13" s="64">
        <v>10</v>
      </c>
      <c r="C13" s="66"/>
      <c r="D13" s="65" t="s">
        <v>93</v>
      </c>
      <c r="E13" s="146" t="s">
        <v>107</v>
      </c>
      <c r="F13" s="65" t="s">
        <v>108</v>
      </c>
      <c r="G13" s="66">
        <v>1000</v>
      </c>
      <c r="H13" s="65" t="s">
        <v>109</v>
      </c>
      <c r="I13" s="65" t="s">
        <v>101</v>
      </c>
      <c r="J13" s="144" t="str">
        <f>BIN2HEX(I13)</f>
        <v>45</v>
      </c>
      <c r="K13" s="155" t="s">
        <v>100</v>
      </c>
      <c r="L13" s="144" t="str">
        <f>BIN2HEX(K13)</f>
        <v>44</v>
      </c>
    </row>
    <row r="14" spans="2:12" x14ac:dyDescent="0.25">
      <c r="B14" s="64">
        <v>11</v>
      </c>
      <c r="C14" s="66"/>
      <c r="D14" s="65" t="s">
        <v>93</v>
      </c>
      <c r="E14" s="146" t="s">
        <v>111</v>
      </c>
      <c r="F14" s="65" t="s">
        <v>112</v>
      </c>
      <c r="G14" s="66">
        <v>1000</v>
      </c>
      <c r="H14" s="65" t="s">
        <v>113</v>
      </c>
      <c r="I14" s="65" t="s">
        <v>166</v>
      </c>
      <c r="J14" s="144" t="str">
        <f t="shared" si="0"/>
        <v>4B</v>
      </c>
      <c r="K14" s="155" t="s">
        <v>114</v>
      </c>
      <c r="L14" s="144" t="str">
        <f t="shared" si="0"/>
        <v>4A</v>
      </c>
    </row>
    <row r="15" spans="2:12" x14ac:dyDescent="0.25">
      <c r="B15" s="64">
        <v>12</v>
      </c>
      <c r="C15" s="66"/>
      <c r="D15" s="65" t="s">
        <v>93</v>
      </c>
      <c r="E15" s="148" t="s">
        <v>115</v>
      </c>
      <c r="F15" s="65" t="s">
        <v>116</v>
      </c>
      <c r="G15" s="66">
        <v>400</v>
      </c>
      <c r="H15" s="65" t="s">
        <v>118</v>
      </c>
      <c r="I15" s="149" t="s">
        <v>117</v>
      </c>
      <c r="J15" s="144" t="str">
        <f t="shared" si="0"/>
        <v>63</v>
      </c>
      <c r="K15" s="156" t="s">
        <v>117</v>
      </c>
      <c r="L15" s="144" t="str">
        <f t="shared" si="0"/>
        <v>63</v>
      </c>
    </row>
    <row r="16" spans="2:12" x14ac:dyDescent="0.25">
      <c r="B16" s="64">
        <v>13</v>
      </c>
      <c r="C16" s="66"/>
      <c r="D16" s="65" t="s">
        <v>93</v>
      </c>
      <c r="E16" s="146" t="s">
        <v>119</v>
      </c>
      <c r="F16" s="65" t="s">
        <v>120</v>
      </c>
      <c r="G16" s="66">
        <v>400</v>
      </c>
      <c r="H16" s="65" t="s">
        <v>122</v>
      </c>
      <c r="I16" s="65" t="s">
        <v>121</v>
      </c>
      <c r="J16" s="144" t="str">
        <f t="shared" si="0"/>
        <v>51</v>
      </c>
      <c r="K16" s="155" t="s">
        <v>121</v>
      </c>
      <c r="L16" s="144" t="str">
        <f t="shared" si="0"/>
        <v>51</v>
      </c>
    </row>
    <row r="17" spans="2:12" x14ac:dyDescent="0.25">
      <c r="B17" s="64">
        <v>14</v>
      </c>
      <c r="C17" s="66"/>
      <c r="D17" s="65" t="s">
        <v>123</v>
      </c>
      <c r="E17" s="65" t="s">
        <v>128</v>
      </c>
      <c r="F17" s="65" t="s">
        <v>124</v>
      </c>
      <c r="G17" s="66">
        <v>3400</v>
      </c>
      <c r="H17" s="65" t="s">
        <v>127</v>
      </c>
      <c r="I17" s="65" t="s">
        <v>126</v>
      </c>
      <c r="J17" s="144" t="str">
        <f t="shared" si="0"/>
        <v>4C</v>
      </c>
      <c r="K17" s="155" t="s">
        <v>126</v>
      </c>
      <c r="L17" s="144" t="str">
        <f t="shared" si="0"/>
        <v>4C</v>
      </c>
    </row>
    <row r="18" spans="2:12" x14ac:dyDescent="0.25">
      <c r="B18" s="64">
        <v>15</v>
      </c>
      <c r="C18" s="66"/>
      <c r="D18" s="65" t="s">
        <v>123</v>
      </c>
      <c r="E18" s="147" t="s">
        <v>131</v>
      </c>
      <c r="F18" s="65" t="s">
        <v>125</v>
      </c>
      <c r="G18" s="66">
        <v>400</v>
      </c>
      <c r="H18" s="65" t="s">
        <v>129</v>
      </c>
      <c r="I18" s="65" t="s">
        <v>130</v>
      </c>
      <c r="J18" s="144" t="str">
        <f t="shared" si="0"/>
        <v>68</v>
      </c>
      <c r="K18" s="155" t="s">
        <v>130</v>
      </c>
      <c r="L18" s="144" t="str">
        <f t="shared" si="0"/>
        <v>68</v>
      </c>
    </row>
    <row r="19" spans="2:12" x14ac:dyDescent="0.25">
      <c r="B19" s="64">
        <v>16</v>
      </c>
      <c r="C19" s="66"/>
      <c r="D19" s="65" t="s">
        <v>123</v>
      </c>
      <c r="E19" s="151" t="s">
        <v>135</v>
      </c>
      <c r="F19" s="65" t="s">
        <v>134</v>
      </c>
      <c r="G19" s="66">
        <v>400</v>
      </c>
      <c r="H19" s="65" t="s">
        <v>132</v>
      </c>
      <c r="I19" s="150" t="s">
        <v>133</v>
      </c>
      <c r="J19" s="144" t="str">
        <f t="shared" si="0"/>
        <v>1A</v>
      </c>
      <c r="K19" s="157" t="s">
        <v>133</v>
      </c>
      <c r="L19" s="144" t="str">
        <f t="shared" si="0"/>
        <v>1A</v>
      </c>
    </row>
    <row r="20" spans="2:12" x14ac:dyDescent="0.25">
      <c r="B20" s="64">
        <v>17</v>
      </c>
      <c r="C20" s="66"/>
      <c r="D20" s="65" t="s">
        <v>123</v>
      </c>
      <c r="E20" s="147" t="s">
        <v>84</v>
      </c>
      <c r="F20" s="65" t="s">
        <v>138</v>
      </c>
      <c r="G20" s="66">
        <v>2560</v>
      </c>
      <c r="H20" s="65" t="s">
        <v>154</v>
      </c>
      <c r="I20" s="65" t="s">
        <v>96</v>
      </c>
      <c r="J20" s="144" t="str">
        <f t="shared" si="0"/>
        <v>40</v>
      </c>
      <c r="K20" s="155" t="s">
        <v>96</v>
      </c>
      <c r="L20" s="144" t="str">
        <f t="shared" si="0"/>
        <v>40</v>
      </c>
    </row>
    <row r="21" spans="2:12" x14ac:dyDescent="0.25">
      <c r="B21" s="64">
        <v>18</v>
      </c>
      <c r="C21" s="66"/>
      <c r="D21" s="65" t="s">
        <v>123</v>
      </c>
      <c r="E21" s="147" t="s">
        <v>88</v>
      </c>
      <c r="F21" s="65" t="s">
        <v>139</v>
      </c>
      <c r="G21" s="66">
        <v>2560</v>
      </c>
      <c r="H21" s="65" t="s">
        <v>154</v>
      </c>
      <c r="I21" s="65" t="s">
        <v>97</v>
      </c>
      <c r="J21" s="144" t="str">
        <f t="shared" si="0"/>
        <v>41</v>
      </c>
      <c r="K21" s="155" t="s">
        <v>97</v>
      </c>
      <c r="L21" s="144" t="str">
        <f t="shared" si="0"/>
        <v>41</v>
      </c>
    </row>
    <row r="22" spans="2:12" x14ac:dyDescent="0.25">
      <c r="B22" s="64">
        <v>19</v>
      </c>
      <c r="C22" s="66"/>
      <c r="D22" s="65" t="s">
        <v>123</v>
      </c>
      <c r="E22" s="147" t="s">
        <v>137</v>
      </c>
      <c r="F22" s="65" t="s">
        <v>136</v>
      </c>
      <c r="G22" s="66">
        <v>2560</v>
      </c>
      <c r="H22" s="65" t="s">
        <v>154</v>
      </c>
      <c r="I22" s="65" t="s">
        <v>98</v>
      </c>
      <c r="J22" s="144" t="str">
        <f t="shared" si="0"/>
        <v>42</v>
      </c>
      <c r="K22" s="155" t="s">
        <v>98</v>
      </c>
      <c r="L22" s="144" t="str">
        <f t="shared" si="0"/>
        <v>42</v>
      </c>
    </row>
    <row r="23" spans="2:12" x14ac:dyDescent="0.25">
      <c r="B23" s="64">
        <v>20</v>
      </c>
      <c r="C23" s="66"/>
      <c r="D23" s="65" t="s">
        <v>123</v>
      </c>
      <c r="E23" s="147" t="s">
        <v>140</v>
      </c>
      <c r="F23" s="65" t="s">
        <v>141</v>
      </c>
      <c r="G23" s="66">
        <v>2560</v>
      </c>
      <c r="H23" s="65" t="s">
        <v>154</v>
      </c>
      <c r="I23" s="65" t="s">
        <v>100</v>
      </c>
      <c r="J23" s="144" t="str">
        <f t="shared" si="0"/>
        <v>44</v>
      </c>
      <c r="K23" s="155" t="s">
        <v>100</v>
      </c>
      <c r="L23" s="144" t="str">
        <f t="shared" si="0"/>
        <v>44</v>
      </c>
    </row>
    <row r="24" spans="2:12" x14ac:dyDescent="0.25">
      <c r="B24" s="64">
        <v>21</v>
      </c>
      <c r="C24" s="66"/>
      <c r="D24" s="65" t="s">
        <v>123</v>
      </c>
      <c r="E24" s="147" t="s">
        <v>142</v>
      </c>
      <c r="F24" s="65" t="s">
        <v>143</v>
      </c>
      <c r="G24" s="66">
        <v>2560</v>
      </c>
      <c r="H24" s="65" t="s">
        <v>154</v>
      </c>
      <c r="I24" s="65" t="s">
        <v>102</v>
      </c>
      <c r="J24" s="144" t="str">
        <f t="shared" si="0"/>
        <v>46</v>
      </c>
      <c r="K24" s="155" t="s">
        <v>101</v>
      </c>
      <c r="L24" s="144" t="str">
        <f t="shared" si="0"/>
        <v>45</v>
      </c>
    </row>
    <row r="25" spans="2:12" x14ac:dyDescent="0.25">
      <c r="B25" s="64">
        <v>22</v>
      </c>
      <c r="C25" s="66"/>
      <c r="D25" s="65" t="s">
        <v>123</v>
      </c>
      <c r="E25" s="147" t="s">
        <v>144</v>
      </c>
      <c r="F25" s="65" t="s">
        <v>145</v>
      </c>
      <c r="G25" s="66">
        <v>2560</v>
      </c>
      <c r="H25" s="65" t="s">
        <v>154</v>
      </c>
      <c r="I25" s="65" t="s">
        <v>155</v>
      </c>
      <c r="J25" s="144" t="str">
        <f t="shared" si="0"/>
        <v>48</v>
      </c>
      <c r="K25" s="155" t="s">
        <v>102</v>
      </c>
      <c r="L25" s="144" t="str">
        <f t="shared" si="0"/>
        <v>46</v>
      </c>
    </row>
    <row r="26" spans="2:12" x14ac:dyDescent="0.25">
      <c r="B26" s="64">
        <v>23</v>
      </c>
      <c r="C26" s="66"/>
      <c r="D26" s="65" t="s">
        <v>123</v>
      </c>
      <c r="E26" s="147" t="s">
        <v>147</v>
      </c>
      <c r="F26" s="65" t="s">
        <v>146</v>
      </c>
      <c r="G26" s="66">
        <v>2560</v>
      </c>
      <c r="H26" s="65" t="s">
        <v>154</v>
      </c>
      <c r="I26" s="65" t="s">
        <v>156</v>
      </c>
      <c r="J26" s="144" t="str">
        <f t="shared" si="0"/>
        <v>49</v>
      </c>
      <c r="K26" s="155" t="s">
        <v>155</v>
      </c>
      <c r="L26" s="144" t="str">
        <f t="shared" si="0"/>
        <v>48</v>
      </c>
    </row>
    <row r="27" spans="2:12" x14ac:dyDescent="0.25">
      <c r="B27" s="64">
        <v>24</v>
      </c>
      <c r="C27" s="66"/>
      <c r="D27" s="65" t="s">
        <v>123</v>
      </c>
      <c r="E27" s="147" t="s">
        <v>148</v>
      </c>
      <c r="F27" s="65" t="s">
        <v>153</v>
      </c>
      <c r="G27" s="66">
        <v>2560</v>
      </c>
      <c r="H27" s="65" t="s">
        <v>154</v>
      </c>
      <c r="I27" s="65" t="s">
        <v>114</v>
      </c>
      <c r="J27" s="144" t="str">
        <f t="shared" si="0"/>
        <v>4A</v>
      </c>
      <c r="K27" s="155" t="s">
        <v>156</v>
      </c>
      <c r="L27" s="144" t="str">
        <f t="shared" si="0"/>
        <v>49</v>
      </c>
    </row>
    <row r="28" spans="2:12" ht="15.75" thickBot="1" x14ac:dyDescent="0.3">
      <c r="B28" s="67">
        <v>25</v>
      </c>
      <c r="C28" s="69"/>
      <c r="D28" s="68" t="s">
        <v>123</v>
      </c>
      <c r="E28" s="152" t="s">
        <v>149</v>
      </c>
      <c r="F28" s="68" t="s">
        <v>150</v>
      </c>
      <c r="G28" s="69">
        <v>400</v>
      </c>
      <c r="H28" s="167" t="s">
        <v>151</v>
      </c>
      <c r="I28" s="167" t="s">
        <v>152</v>
      </c>
      <c r="J28" s="145" t="str">
        <f t="shared" si="0"/>
        <v>3E</v>
      </c>
      <c r="K28" s="158" t="s">
        <v>152</v>
      </c>
      <c r="L28" s="145" t="str">
        <f t="shared" si="0"/>
        <v>3E</v>
      </c>
    </row>
  </sheetData>
  <mergeCells count="3">
    <mergeCell ref="B2:J2"/>
    <mergeCell ref="I3:J3"/>
    <mergeCell ref="K3:L3"/>
  </mergeCells>
  <phoneticPr fontId="2" type="noConversion"/>
  <conditionalFormatting sqref="J4:J28">
    <cfRule type="duplicateValues" dxfId="1" priority="5"/>
  </conditionalFormatting>
  <conditionalFormatting sqref="L4:L28">
    <cfRule type="duplicateValues" dxfId="0" priority="3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C913-4362-4EBA-BEDC-B2458E49EF6B}">
  <dimension ref="B1:H15"/>
  <sheetViews>
    <sheetView topLeftCell="A9" zoomScale="115" zoomScaleNormal="115" workbookViewId="0">
      <selection activeCell="I16" sqref="I16"/>
    </sheetView>
  </sheetViews>
  <sheetFormatPr defaultRowHeight="15" x14ac:dyDescent="0.25"/>
  <cols>
    <col min="1" max="1" width="2.7109375" customWidth="1"/>
    <col min="2" max="2" width="9.85546875" bestFit="1" customWidth="1"/>
    <col min="3" max="3" width="9.140625" bestFit="1" customWidth="1"/>
    <col min="4" max="4" width="8.28515625" bestFit="1" customWidth="1"/>
    <col min="5" max="5" width="8.85546875" bestFit="1" customWidth="1"/>
    <col min="6" max="6" width="8.28515625" bestFit="1" customWidth="1"/>
  </cols>
  <sheetData>
    <row r="1" spans="2:8" ht="15.75" x14ac:dyDescent="0.25">
      <c r="B1" s="112" t="s">
        <v>0</v>
      </c>
      <c r="C1" s="113"/>
      <c r="D1" s="113"/>
      <c r="E1" s="114"/>
      <c r="F1" s="14"/>
    </row>
    <row r="2" spans="2:8" ht="18.75" x14ac:dyDescent="0.25">
      <c r="B2" s="12" t="s">
        <v>1</v>
      </c>
      <c r="C2" s="22" t="s">
        <v>3</v>
      </c>
      <c r="D2" s="6" t="s">
        <v>5</v>
      </c>
      <c r="E2" s="18" t="s">
        <v>6</v>
      </c>
      <c r="F2" s="14"/>
    </row>
    <row r="3" spans="2:8" ht="25.5" x14ac:dyDescent="0.25">
      <c r="B3" s="49" t="s">
        <v>9</v>
      </c>
      <c r="C3" s="46" t="s">
        <v>11</v>
      </c>
      <c r="D3" s="50" t="s">
        <v>12</v>
      </c>
      <c r="E3" s="51" t="s">
        <v>13</v>
      </c>
      <c r="F3" s="14"/>
    </row>
    <row r="4" spans="2:8" ht="18.75" x14ac:dyDescent="0.25">
      <c r="B4" s="8" t="s">
        <v>2</v>
      </c>
      <c r="C4" s="9" t="s">
        <v>4</v>
      </c>
      <c r="D4" s="11" t="s">
        <v>7</v>
      </c>
      <c r="E4" s="5" t="s">
        <v>8</v>
      </c>
      <c r="F4" s="14"/>
    </row>
    <row r="5" spans="2:8" ht="26.25" thickBot="1" x14ac:dyDescent="0.3">
      <c r="B5" s="52" t="s">
        <v>10</v>
      </c>
      <c r="C5" s="41" t="s">
        <v>16</v>
      </c>
      <c r="D5" s="53" t="s">
        <v>15</v>
      </c>
      <c r="E5" s="54" t="s">
        <v>14</v>
      </c>
      <c r="F5" s="14"/>
    </row>
    <row r="6" spans="2:8" ht="15.75" thickBot="1" x14ac:dyDescent="0.3">
      <c r="B6" s="14"/>
      <c r="C6" s="14"/>
      <c r="D6" s="14"/>
      <c r="E6" s="14"/>
      <c r="F6" s="14"/>
    </row>
    <row r="7" spans="2:8" ht="21" x14ac:dyDescent="0.25">
      <c r="B7" s="115" t="s">
        <v>71</v>
      </c>
      <c r="C7" s="116"/>
      <c r="D7" s="116"/>
      <c r="E7" s="116"/>
      <c r="F7" s="117"/>
    </row>
    <row r="8" spans="2:8" ht="18.75" x14ac:dyDescent="0.25">
      <c r="B8" s="4" t="s">
        <v>1</v>
      </c>
      <c r="C8" s="17" t="s">
        <v>3</v>
      </c>
      <c r="D8" s="11" t="s">
        <v>5</v>
      </c>
      <c r="E8" s="9" t="s">
        <v>6</v>
      </c>
      <c r="F8" s="21" t="s">
        <v>17</v>
      </c>
    </row>
    <row r="9" spans="2:8" ht="25.5" x14ac:dyDescent="0.25">
      <c r="B9" s="44" t="s">
        <v>12</v>
      </c>
      <c r="C9" s="45" t="s">
        <v>13</v>
      </c>
      <c r="D9" s="55" t="s">
        <v>15</v>
      </c>
      <c r="E9" s="47" t="s">
        <v>10</v>
      </c>
      <c r="F9" s="48" t="s">
        <v>19</v>
      </c>
      <c r="H9" s="1"/>
    </row>
    <row r="10" spans="2:8" ht="18.75" x14ac:dyDescent="0.25">
      <c r="B10" s="4" t="s">
        <v>2</v>
      </c>
      <c r="C10" s="17" t="s">
        <v>4</v>
      </c>
      <c r="D10" s="9" t="s">
        <v>7</v>
      </c>
      <c r="E10" s="22" t="s">
        <v>8</v>
      </c>
      <c r="F10" s="13" t="s">
        <v>18</v>
      </c>
    </row>
    <row r="11" spans="2:8" ht="27" customHeight="1" thickBot="1" x14ac:dyDescent="0.3">
      <c r="B11" s="39" t="s">
        <v>14</v>
      </c>
      <c r="C11" s="40" t="s">
        <v>13</v>
      </c>
      <c r="D11" s="41" t="s">
        <v>16</v>
      </c>
      <c r="E11" s="42" t="s">
        <v>11</v>
      </c>
      <c r="F11" s="56" t="s">
        <v>9</v>
      </c>
    </row>
    <row r="12" spans="2:8" ht="15.75" thickBot="1" x14ac:dyDescent="0.3">
      <c r="B12" s="14"/>
      <c r="C12" s="14"/>
      <c r="D12" s="14"/>
      <c r="E12" s="14"/>
      <c r="F12" s="14"/>
    </row>
    <row r="13" spans="2:8" ht="21.75" thickBot="1" x14ac:dyDescent="0.3">
      <c r="B13" s="118" t="s">
        <v>72</v>
      </c>
      <c r="C13" s="119"/>
      <c r="D13" s="119"/>
    </row>
    <row r="14" spans="2:8" ht="37.5" x14ac:dyDescent="0.25">
      <c r="B14" s="3" t="s">
        <v>20</v>
      </c>
      <c r="C14" s="16" t="s">
        <v>13</v>
      </c>
      <c r="D14" s="23" t="s">
        <v>23</v>
      </c>
      <c r="E14" s="15"/>
      <c r="F14" s="14"/>
    </row>
    <row r="15" spans="2:8" ht="19.5" thickBot="1" x14ac:dyDescent="0.3">
      <c r="B15" s="7" t="s">
        <v>21</v>
      </c>
      <c r="C15" s="10" t="s">
        <v>22</v>
      </c>
      <c r="D15" s="19" t="s">
        <v>28</v>
      </c>
    </row>
  </sheetData>
  <mergeCells count="3">
    <mergeCell ref="B1:E1"/>
    <mergeCell ref="B7:F7"/>
    <mergeCell ref="B13:D13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A752-BE20-46D1-B693-6E6C1D2A3E9A}">
  <dimension ref="B1:F9"/>
  <sheetViews>
    <sheetView zoomScale="115" zoomScaleNormal="115" workbookViewId="0">
      <selection activeCell="C9" sqref="C9"/>
    </sheetView>
  </sheetViews>
  <sheetFormatPr defaultRowHeight="15" x14ac:dyDescent="0.25"/>
  <cols>
    <col min="1" max="1" width="3.140625" customWidth="1"/>
    <col min="2" max="2" width="9.85546875" bestFit="1" customWidth="1"/>
    <col min="3" max="3" width="9.140625" bestFit="1" customWidth="1"/>
    <col min="4" max="4" width="7.85546875" bestFit="1" customWidth="1"/>
    <col min="5" max="5" width="8.5703125" bestFit="1" customWidth="1"/>
    <col min="6" max="6" width="8.28515625" bestFit="1" customWidth="1"/>
  </cols>
  <sheetData>
    <row r="1" spans="2:6" ht="31.5" x14ac:dyDescent="0.25">
      <c r="B1" s="120" t="s">
        <v>24</v>
      </c>
      <c r="C1" s="121"/>
      <c r="D1" s="121"/>
      <c r="E1" s="121"/>
      <c r="F1" s="122"/>
    </row>
    <row r="2" spans="2:6" ht="18.75" x14ac:dyDescent="0.25">
      <c r="B2" s="4" t="s">
        <v>1</v>
      </c>
      <c r="C2" s="17" t="s">
        <v>3</v>
      </c>
      <c r="D2" s="22" t="s">
        <v>5</v>
      </c>
      <c r="E2" s="9" t="s">
        <v>6</v>
      </c>
      <c r="F2" s="21" t="s">
        <v>17</v>
      </c>
    </row>
    <row r="3" spans="2:6" ht="25.5" x14ac:dyDescent="0.25">
      <c r="B3" s="44" t="s">
        <v>25</v>
      </c>
      <c r="C3" s="45" t="s">
        <v>13</v>
      </c>
      <c r="D3" s="46" t="s">
        <v>30</v>
      </c>
      <c r="E3" s="47" t="s">
        <v>10</v>
      </c>
      <c r="F3" s="48" t="s">
        <v>26</v>
      </c>
    </row>
    <row r="4" spans="2:6" ht="18.75" x14ac:dyDescent="0.25">
      <c r="B4" s="4" t="s">
        <v>2</v>
      </c>
      <c r="C4" s="17" t="s">
        <v>4</v>
      </c>
      <c r="D4" s="9" t="s">
        <v>7</v>
      </c>
      <c r="E4" s="22" t="s">
        <v>8</v>
      </c>
      <c r="F4" s="20" t="s">
        <v>18</v>
      </c>
    </row>
    <row r="5" spans="2:6" ht="26.25" thickBot="1" x14ac:dyDescent="0.3">
      <c r="B5" s="39" t="s">
        <v>25</v>
      </c>
      <c r="C5" s="40" t="s">
        <v>13</v>
      </c>
      <c r="D5" s="41" t="s">
        <v>16</v>
      </c>
      <c r="E5" s="42" t="s">
        <v>29</v>
      </c>
      <c r="F5" s="43" t="s">
        <v>27</v>
      </c>
    </row>
    <row r="6" spans="2:6" ht="15.75" thickBot="1" x14ac:dyDescent="0.3">
      <c r="B6" s="14"/>
      <c r="C6" s="14"/>
      <c r="D6" s="14"/>
      <c r="E6" s="14"/>
      <c r="F6" s="14"/>
    </row>
    <row r="7" spans="2:6" ht="21.75" thickBot="1" x14ac:dyDescent="0.3">
      <c r="B7" s="118" t="s">
        <v>72</v>
      </c>
      <c r="C7" s="119"/>
      <c r="D7" s="119"/>
      <c r="E7" s="14"/>
      <c r="F7" s="14"/>
    </row>
    <row r="8" spans="2:6" ht="60" customHeight="1" x14ac:dyDescent="0.25">
      <c r="B8" s="3" t="str">
        <f>Physical_Interface_tether!B14</f>
        <v>POWER</v>
      </c>
      <c r="C8" s="16" t="str">
        <f>Physical_Interface_tether!C14</f>
        <v>GND</v>
      </c>
      <c r="D8" s="23" t="s">
        <v>23</v>
      </c>
      <c r="E8" s="15"/>
      <c r="F8" s="14"/>
    </row>
    <row r="9" spans="2:6" ht="60" customHeight="1" thickBot="1" x14ac:dyDescent="0.3">
      <c r="B9" s="7" t="s">
        <v>21</v>
      </c>
      <c r="C9" s="10" t="s">
        <v>22</v>
      </c>
      <c r="D9" s="19" t="s">
        <v>28</v>
      </c>
    </row>
  </sheetData>
  <mergeCells count="2">
    <mergeCell ref="B1:F1"/>
    <mergeCell ref="B7:D7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37AC-2A6F-45D5-9DA9-4809AF909EA9}">
  <dimension ref="B1:F9"/>
  <sheetViews>
    <sheetView zoomScale="115" zoomScaleNormal="115" workbookViewId="0">
      <selection activeCell="M4" sqref="M4"/>
    </sheetView>
  </sheetViews>
  <sheetFormatPr defaultRowHeight="15" x14ac:dyDescent="0.25"/>
  <cols>
    <col min="1" max="1" width="3.140625" customWidth="1"/>
    <col min="2" max="2" width="9.85546875" bestFit="1" customWidth="1"/>
    <col min="3" max="3" width="9.140625" bestFit="1" customWidth="1"/>
    <col min="4" max="4" width="10.5703125" bestFit="1" customWidth="1"/>
    <col min="5" max="5" width="12" bestFit="1" customWidth="1"/>
    <col min="6" max="6" width="10.28515625" bestFit="1" customWidth="1"/>
  </cols>
  <sheetData>
    <row r="1" spans="2:6" ht="31.5" x14ac:dyDescent="0.25">
      <c r="B1" s="123" t="s">
        <v>31</v>
      </c>
      <c r="C1" s="124"/>
      <c r="D1" s="124"/>
      <c r="E1" s="124"/>
      <c r="F1" s="125"/>
    </row>
    <row r="2" spans="2:6" ht="18.75" x14ac:dyDescent="0.25">
      <c r="B2" s="24" t="s">
        <v>1</v>
      </c>
      <c r="C2" s="25" t="s">
        <v>3</v>
      </c>
      <c r="D2" s="26" t="s">
        <v>5</v>
      </c>
      <c r="E2" s="27" t="s">
        <v>6</v>
      </c>
      <c r="F2" s="28" t="s">
        <v>17</v>
      </c>
    </row>
    <row r="3" spans="2:6" ht="38.25" x14ac:dyDescent="0.25">
      <c r="B3" s="34" t="s">
        <v>32</v>
      </c>
      <c r="C3" s="35" t="s">
        <v>13</v>
      </c>
      <c r="D3" s="36" t="s">
        <v>36</v>
      </c>
      <c r="E3" s="37" t="s">
        <v>10</v>
      </c>
      <c r="F3" s="38" t="s">
        <v>33</v>
      </c>
    </row>
    <row r="4" spans="2:6" ht="18.75" x14ac:dyDescent="0.25">
      <c r="B4" s="24" t="s">
        <v>2</v>
      </c>
      <c r="C4" s="25" t="s">
        <v>4</v>
      </c>
      <c r="D4" s="27" t="s">
        <v>7</v>
      </c>
      <c r="E4" s="26" t="s">
        <v>8</v>
      </c>
      <c r="F4" s="28" t="s">
        <v>18</v>
      </c>
    </row>
    <row r="5" spans="2:6" ht="30.75" customHeight="1" thickBot="1" x14ac:dyDescent="0.3">
      <c r="B5" s="29" t="s">
        <v>32</v>
      </c>
      <c r="C5" s="30" t="s">
        <v>13</v>
      </c>
      <c r="D5" s="31" t="s">
        <v>16</v>
      </c>
      <c r="E5" s="32" t="s">
        <v>35</v>
      </c>
      <c r="F5" s="33" t="s">
        <v>34</v>
      </c>
    </row>
    <row r="6" spans="2:6" ht="15.75" thickBot="1" x14ac:dyDescent="0.3">
      <c r="B6" s="14"/>
      <c r="C6" s="14"/>
      <c r="D6" s="14"/>
      <c r="E6" s="14"/>
      <c r="F6" s="14"/>
    </row>
    <row r="7" spans="2:6" ht="37.5" x14ac:dyDescent="0.25">
      <c r="B7" s="3" t="s">
        <v>20</v>
      </c>
      <c r="C7" s="16" t="s">
        <v>13</v>
      </c>
      <c r="D7" s="23" t="s">
        <v>23</v>
      </c>
      <c r="E7" s="14"/>
      <c r="F7" s="14"/>
    </row>
    <row r="8" spans="2:6" ht="19.5" thickBot="1" x14ac:dyDescent="0.3">
      <c r="B8" s="7" t="s">
        <v>21</v>
      </c>
      <c r="C8" s="10" t="s">
        <v>22</v>
      </c>
      <c r="D8" s="19" t="s">
        <v>28</v>
      </c>
      <c r="E8" s="15"/>
      <c r="F8" s="14"/>
    </row>
    <row r="9" spans="2:6" x14ac:dyDescent="0.25">
      <c r="D9" s="2"/>
    </row>
  </sheetData>
  <mergeCells count="1">
    <mergeCell ref="B1:F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5C17-A165-44AE-B84A-96F92416498D}">
  <dimension ref="B1:AJ31"/>
  <sheetViews>
    <sheetView topLeftCell="A7" zoomScaleNormal="100" workbookViewId="0">
      <selection activeCell="K29" sqref="K29"/>
    </sheetView>
  </sheetViews>
  <sheetFormatPr defaultColWidth="4.28515625" defaultRowHeight="15" x14ac:dyDescent="0.25"/>
  <cols>
    <col min="1" max="1" width="4.28515625" customWidth="1"/>
    <col min="2" max="2" width="5.140625" bestFit="1" customWidth="1"/>
    <col min="3" max="4" width="8.42578125" bestFit="1" customWidth="1"/>
    <col min="5" max="5" width="8.7109375" bestFit="1" customWidth="1"/>
    <col min="6" max="7" width="8.42578125" bestFit="1" customWidth="1"/>
    <col min="8" max="8" width="10.28515625" bestFit="1" customWidth="1"/>
    <col min="9" max="9" width="11.140625" bestFit="1" customWidth="1"/>
    <col min="10" max="11" width="7.28515625" bestFit="1" customWidth="1"/>
    <col min="12" max="12" width="8.7109375" bestFit="1" customWidth="1"/>
    <col min="14" max="14" width="5.140625" bestFit="1" customWidth="1"/>
    <col min="15" max="16" width="8.42578125" bestFit="1" customWidth="1"/>
    <col min="17" max="17" width="8.7109375" bestFit="1" customWidth="1"/>
    <col min="18" max="19" width="8.42578125" bestFit="1" customWidth="1"/>
    <col min="20" max="20" width="10.28515625" bestFit="1" customWidth="1"/>
    <col min="21" max="21" width="11.140625" bestFit="1" customWidth="1"/>
    <col min="22" max="23" width="7.28515625" bestFit="1" customWidth="1"/>
    <col min="24" max="24" width="8.7109375" bestFit="1" customWidth="1"/>
    <col min="26" max="26" width="5.140625" bestFit="1" customWidth="1"/>
    <col min="27" max="28" width="8.42578125" bestFit="1" customWidth="1"/>
    <col min="29" max="29" width="8.7109375" bestFit="1" customWidth="1"/>
    <col min="30" max="31" width="8.42578125" bestFit="1" customWidth="1"/>
    <col min="32" max="32" width="10.28515625" bestFit="1" customWidth="1"/>
    <col min="33" max="33" width="11.140625" bestFit="1" customWidth="1"/>
    <col min="34" max="35" width="7.28515625" bestFit="1" customWidth="1"/>
    <col min="36" max="36" width="8.7109375" bestFit="1" customWidth="1"/>
  </cols>
  <sheetData>
    <row r="1" spans="2:36" ht="15.75" thickBot="1" x14ac:dyDescent="0.3"/>
    <row r="2" spans="2:36" ht="28.5" x14ac:dyDescent="0.45">
      <c r="B2" s="136" t="s">
        <v>41</v>
      </c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70"/>
      <c r="N2" s="136" t="s">
        <v>58</v>
      </c>
      <c r="O2" s="137"/>
      <c r="P2" s="137"/>
      <c r="Q2" s="137"/>
      <c r="R2" s="137"/>
      <c r="S2" s="137"/>
      <c r="T2" s="137"/>
      <c r="U2" s="137"/>
      <c r="V2" s="137"/>
      <c r="W2" s="137"/>
      <c r="X2" s="138"/>
      <c r="Y2" s="70"/>
      <c r="Z2" s="136" t="s">
        <v>43</v>
      </c>
      <c r="AA2" s="137"/>
      <c r="AB2" s="137"/>
      <c r="AC2" s="137"/>
      <c r="AD2" s="137"/>
      <c r="AE2" s="137"/>
      <c r="AF2" s="137"/>
      <c r="AG2" s="137"/>
      <c r="AH2" s="137"/>
      <c r="AI2" s="137"/>
      <c r="AJ2" s="138"/>
    </row>
    <row r="3" spans="2:36" ht="48" customHeight="1" x14ac:dyDescent="0.25">
      <c r="B3" s="58" t="s">
        <v>40</v>
      </c>
      <c r="C3" s="57" t="s">
        <v>48</v>
      </c>
      <c r="D3" s="57" t="s">
        <v>47</v>
      </c>
      <c r="E3" s="57" t="s">
        <v>52</v>
      </c>
      <c r="F3" s="59" t="s">
        <v>49</v>
      </c>
      <c r="G3" s="57" t="s">
        <v>45</v>
      </c>
      <c r="H3" s="57" t="s">
        <v>51</v>
      </c>
      <c r="I3" s="57" t="s">
        <v>46</v>
      </c>
      <c r="J3" s="57" t="s">
        <v>50</v>
      </c>
      <c r="K3" s="57" t="s">
        <v>53</v>
      </c>
      <c r="L3" s="59" t="s">
        <v>39</v>
      </c>
      <c r="M3" s="70"/>
      <c r="N3" s="58" t="s">
        <v>40</v>
      </c>
      <c r="O3" s="57" t="s">
        <v>48</v>
      </c>
      <c r="P3" s="57" t="s">
        <v>47</v>
      </c>
      <c r="Q3" s="57" t="s">
        <v>52</v>
      </c>
      <c r="R3" s="59" t="s">
        <v>49</v>
      </c>
      <c r="S3" s="57" t="s">
        <v>45</v>
      </c>
      <c r="T3" s="57" t="s">
        <v>51</v>
      </c>
      <c r="U3" s="57" t="s">
        <v>46</v>
      </c>
      <c r="V3" s="57" t="s">
        <v>50</v>
      </c>
      <c r="W3" s="57" t="s">
        <v>53</v>
      </c>
      <c r="X3" s="59" t="s">
        <v>39</v>
      </c>
      <c r="Y3" s="70"/>
      <c r="Z3" s="58" t="s">
        <v>40</v>
      </c>
      <c r="AA3" s="57" t="s">
        <v>48</v>
      </c>
      <c r="AB3" s="57" t="s">
        <v>47</v>
      </c>
      <c r="AC3" s="57" t="s">
        <v>52</v>
      </c>
      <c r="AD3" s="59" t="s">
        <v>49</v>
      </c>
      <c r="AE3" s="57" t="s">
        <v>45</v>
      </c>
      <c r="AF3" s="57" t="s">
        <v>51</v>
      </c>
      <c r="AG3" s="57" t="s">
        <v>46</v>
      </c>
      <c r="AH3" s="57" t="s">
        <v>50</v>
      </c>
      <c r="AI3" s="57" t="s">
        <v>53</v>
      </c>
      <c r="AJ3" s="59" t="s">
        <v>39</v>
      </c>
    </row>
    <row r="4" spans="2:36" x14ac:dyDescent="0.25">
      <c r="B4" s="72" t="s">
        <v>37</v>
      </c>
      <c r="C4" s="73">
        <v>30</v>
      </c>
      <c r="D4" s="74">
        <v>24</v>
      </c>
      <c r="E4" s="75">
        <f>G4*I4</f>
        <v>1E-3</v>
      </c>
      <c r="F4" s="76">
        <f>J4/C4</f>
        <v>2.0000833333333332E-2</v>
      </c>
      <c r="G4" s="77">
        <v>0.01</v>
      </c>
      <c r="H4" s="78">
        <v>0.4</v>
      </c>
      <c r="I4" s="79">
        <v>0.1</v>
      </c>
      <c r="J4" s="75">
        <f>(K4+L4)/H4</f>
        <v>0.60002499999999992</v>
      </c>
      <c r="K4" s="75">
        <f>D4*G4</f>
        <v>0.24</v>
      </c>
      <c r="L4" s="80">
        <f>G4^2*I4</f>
        <v>1.0000000000000001E-5</v>
      </c>
      <c r="M4" s="70"/>
      <c r="N4" s="72" t="s">
        <v>37</v>
      </c>
      <c r="O4" s="81">
        <f>$D$10</f>
        <v>12</v>
      </c>
      <c r="P4" s="74">
        <v>5</v>
      </c>
      <c r="Q4" s="75">
        <f>S4*U4</f>
        <v>0</v>
      </c>
      <c r="R4" s="76">
        <f>V4/O4</f>
        <v>0.10416666666666667</v>
      </c>
      <c r="S4" s="77">
        <v>0.1</v>
      </c>
      <c r="T4" s="78">
        <v>0.4</v>
      </c>
      <c r="U4" s="77">
        <v>0</v>
      </c>
      <c r="V4" s="75">
        <f>(W4+X4)/T4</f>
        <v>1.25</v>
      </c>
      <c r="W4" s="75">
        <f>P4*S4</f>
        <v>0.5</v>
      </c>
      <c r="X4" s="82">
        <f>S4^2*U4</f>
        <v>0</v>
      </c>
      <c r="Y4" s="70"/>
      <c r="Z4" s="72" t="s">
        <v>37</v>
      </c>
      <c r="AA4" s="81">
        <f>$D$10</f>
        <v>12</v>
      </c>
      <c r="AB4" s="83">
        <v>3.3</v>
      </c>
      <c r="AC4" s="84">
        <f>AE4*AG4</f>
        <v>1E-4</v>
      </c>
      <c r="AD4" s="76">
        <f>AH4/AA4</f>
        <v>4.5834722222222219E-4</v>
      </c>
      <c r="AE4" s="85">
        <v>1E-3</v>
      </c>
      <c r="AF4" s="78">
        <v>0.6</v>
      </c>
      <c r="AG4" s="79">
        <v>0.1</v>
      </c>
      <c r="AH4" s="75">
        <f>(AI4+AJ4)/AF4</f>
        <v>5.5001666666666662E-3</v>
      </c>
      <c r="AI4" s="75">
        <f>AB4*AE4</f>
        <v>3.3E-3</v>
      </c>
      <c r="AJ4" s="80">
        <f>AE4^2*AG4</f>
        <v>9.9999999999999995E-8</v>
      </c>
    </row>
    <row r="5" spans="2:36" x14ac:dyDescent="0.25">
      <c r="B5" s="98" t="s">
        <v>57</v>
      </c>
      <c r="C5" s="99">
        <f>$C$4</f>
        <v>30</v>
      </c>
      <c r="D5" s="100">
        <f>$D$4</f>
        <v>24</v>
      </c>
      <c r="E5" s="101">
        <f>G5*I5</f>
        <v>0.29166666666666669</v>
      </c>
      <c r="F5" s="102">
        <f>J5/C5</f>
        <v>2.5394514137793704</v>
      </c>
      <c r="G5" s="109">
        <f>(35*2)/D5</f>
        <v>2.9166666666666665</v>
      </c>
      <c r="H5" s="104">
        <v>0.93</v>
      </c>
      <c r="I5" s="105">
        <f>$I$4</f>
        <v>0.1</v>
      </c>
      <c r="J5" s="101">
        <f>(K5+L5)/H5</f>
        <v>76.183542413381119</v>
      </c>
      <c r="K5" s="101">
        <f>D5*G5</f>
        <v>70</v>
      </c>
      <c r="L5" s="106">
        <f>G5^2*I5</f>
        <v>0.85069444444444431</v>
      </c>
      <c r="M5" s="70"/>
      <c r="N5" s="98" t="s">
        <v>57</v>
      </c>
      <c r="O5" s="99">
        <f>O4</f>
        <v>12</v>
      </c>
      <c r="P5" s="100">
        <f>P4</f>
        <v>5</v>
      </c>
      <c r="Q5" s="101">
        <f>S5*U5</f>
        <v>0</v>
      </c>
      <c r="R5" s="102">
        <f>V5/O5</f>
        <v>0.23148148148148148</v>
      </c>
      <c r="S5" s="103">
        <v>0.5</v>
      </c>
      <c r="T5" s="104">
        <v>0.9</v>
      </c>
      <c r="U5" s="105">
        <f>U4</f>
        <v>0</v>
      </c>
      <c r="V5" s="101">
        <f>(W5+X5)/T5</f>
        <v>2.7777777777777777</v>
      </c>
      <c r="W5" s="101">
        <f>P5*S5</f>
        <v>2.5</v>
      </c>
      <c r="X5" s="111">
        <f>S5^2*U5</f>
        <v>0</v>
      </c>
      <c r="Y5" s="70"/>
      <c r="Z5" s="98" t="s">
        <v>57</v>
      </c>
      <c r="AA5" s="99">
        <f>AA4</f>
        <v>12</v>
      </c>
      <c r="AB5" s="107">
        <f>AB4</f>
        <v>3.3</v>
      </c>
      <c r="AC5" s="108">
        <f>AE5*AG5</f>
        <v>8.0000000000000002E-3</v>
      </c>
      <c r="AD5" s="102">
        <f>AH5/AA5</f>
        <v>2.5945098039215686E-2</v>
      </c>
      <c r="AE5" s="103">
        <v>0.08</v>
      </c>
      <c r="AF5" s="104">
        <v>0.85</v>
      </c>
      <c r="AG5" s="105">
        <f>AG4</f>
        <v>0.1</v>
      </c>
      <c r="AH5" s="101">
        <f>(AI5+AJ5)/AF5</f>
        <v>0.31134117647058823</v>
      </c>
      <c r="AI5" s="101">
        <f>AB5*AE5</f>
        <v>0.26400000000000001</v>
      </c>
      <c r="AJ5" s="106">
        <f>AE5^2*AG5</f>
        <v>6.4000000000000005E-4</v>
      </c>
    </row>
    <row r="6" spans="2:36" ht="15.75" thickBot="1" x14ac:dyDescent="0.3">
      <c r="B6" s="86" t="s">
        <v>38</v>
      </c>
      <c r="C6" s="87">
        <f>$C$4</f>
        <v>30</v>
      </c>
      <c r="D6" s="88">
        <f>$D$4</f>
        <v>24</v>
      </c>
      <c r="E6" s="89">
        <f>G6*I6</f>
        <v>0.54</v>
      </c>
      <c r="F6" s="90">
        <f>J6/C6</f>
        <v>4.8013043478260879</v>
      </c>
      <c r="G6" s="91">
        <v>5.4</v>
      </c>
      <c r="H6" s="92">
        <v>0.92</v>
      </c>
      <c r="I6" s="93">
        <f>$I$4</f>
        <v>0.1</v>
      </c>
      <c r="J6" s="89">
        <f>(K6+L6)/H6</f>
        <v>144.03913043478263</v>
      </c>
      <c r="K6" s="89">
        <f>D6*G6</f>
        <v>129.60000000000002</v>
      </c>
      <c r="L6" s="94">
        <f>G6^2*I6</f>
        <v>2.9160000000000004</v>
      </c>
      <c r="M6" s="70"/>
      <c r="N6" s="86" t="s">
        <v>38</v>
      </c>
      <c r="O6" s="87">
        <f>O4</f>
        <v>12</v>
      </c>
      <c r="P6" s="88">
        <f>P4</f>
        <v>5</v>
      </c>
      <c r="Q6" s="89">
        <f>S6*U6</f>
        <v>0</v>
      </c>
      <c r="R6" s="90">
        <f>V6/O6</f>
        <v>0.49019607843137258</v>
      </c>
      <c r="S6" s="91">
        <v>1</v>
      </c>
      <c r="T6" s="92">
        <v>0.85</v>
      </c>
      <c r="U6" s="93">
        <f>U4</f>
        <v>0</v>
      </c>
      <c r="V6" s="89">
        <f>(W6+X6)/T6</f>
        <v>5.882352941176471</v>
      </c>
      <c r="W6" s="89">
        <f>P6*S6</f>
        <v>5</v>
      </c>
      <c r="X6" s="94">
        <f>S6^2*U6</f>
        <v>0</v>
      </c>
      <c r="Y6" s="70"/>
      <c r="Z6" s="86" t="s">
        <v>38</v>
      </c>
      <c r="AA6" s="87">
        <f>AA4</f>
        <v>12</v>
      </c>
      <c r="AB6" s="95">
        <f>AB4</f>
        <v>3.3</v>
      </c>
      <c r="AC6" s="96">
        <f>AE6*AG6</f>
        <v>1.0000000000000002E-2</v>
      </c>
      <c r="AD6" s="90">
        <f>AH6/AA6</f>
        <v>3.064814814814815E-2</v>
      </c>
      <c r="AE6" s="91">
        <v>0.1</v>
      </c>
      <c r="AF6" s="92">
        <v>0.9</v>
      </c>
      <c r="AG6" s="93">
        <f>AG4</f>
        <v>0.1</v>
      </c>
      <c r="AH6" s="89">
        <f>(AI6+AJ6)/AF6</f>
        <v>0.36777777777777781</v>
      </c>
      <c r="AI6" s="89">
        <f>AB6*AE6</f>
        <v>0.33</v>
      </c>
      <c r="AJ6" s="94">
        <f>AE6^2*AG6</f>
        <v>1.0000000000000002E-3</v>
      </c>
    </row>
    <row r="7" spans="2:36" ht="15.75" thickBot="1" x14ac:dyDescent="0.3">
      <c r="B7" s="70"/>
      <c r="C7" s="70"/>
      <c r="D7" s="70"/>
      <c r="E7" s="70"/>
      <c r="F7" s="70"/>
      <c r="G7" s="70"/>
      <c r="H7" s="70"/>
      <c r="I7" s="71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</row>
    <row r="8" spans="2:36" ht="28.5" x14ac:dyDescent="0.45">
      <c r="B8" s="136" t="s">
        <v>42</v>
      </c>
      <c r="C8" s="137"/>
      <c r="D8" s="137"/>
      <c r="E8" s="137"/>
      <c r="F8" s="137"/>
      <c r="G8" s="137"/>
      <c r="H8" s="137"/>
      <c r="I8" s="137"/>
      <c r="J8" s="137"/>
      <c r="K8" s="137"/>
      <c r="L8" s="138"/>
      <c r="M8" s="70"/>
      <c r="N8" s="136" t="s">
        <v>54</v>
      </c>
      <c r="O8" s="137"/>
      <c r="P8" s="137"/>
      <c r="Q8" s="137"/>
      <c r="R8" s="137"/>
      <c r="S8" s="137"/>
      <c r="T8" s="137"/>
      <c r="U8" s="137"/>
      <c r="V8" s="137"/>
      <c r="W8" s="137"/>
      <c r="X8" s="138"/>
      <c r="Y8" s="70"/>
      <c r="Z8" s="136" t="s">
        <v>44</v>
      </c>
      <c r="AA8" s="137"/>
      <c r="AB8" s="137"/>
      <c r="AC8" s="137"/>
      <c r="AD8" s="137"/>
      <c r="AE8" s="137"/>
      <c r="AF8" s="137"/>
      <c r="AG8" s="137"/>
      <c r="AH8" s="137"/>
      <c r="AI8" s="137"/>
      <c r="AJ8" s="138"/>
    </row>
    <row r="9" spans="2:36" ht="48.75" customHeight="1" x14ac:dyDescent="0.25">
      <c r="B9" s="58" t="s">
        <v>40</v>
      </c>
      <c r="C9" s="57" t="s">
        <v>48</v>
      </c>
      <c r="D9" s="57" t="s">
        <v>47</v>
      </c>
      <c r="E9" s="57" t="s">
        <v>52</v>
      </c>
      <c r="F9" s="59" t="s">
        <v>49</v>
      </c>
      <c r="G9" s="57" t="s">
        <v>45</v>
      </c>
      <c r="H9" s="57" t="s">
        <v>51</v>
      </c>
      <c r="I9" s="57" t="s">
        <v>46</v>
      </c>
      <c r="J9" s="57" t="s">
        <v>50</v>
      </c>
      <c r="K9" s="57" t="s">
        <v>53</v>
      </c>
      <c r="L9" s="59" t="s">
        <v>39</v>
      </c>
      <c r="M9" s="70"/>
      <c r="N9" s="58" t="s">
        <v>40</v>
      </c>
      <c r="O9" s="57" t="s">
        <v>48</v>
      </c>
      <c r="P9" s="57" t="s">
        <v>47</v>
      </c>
      <c r="Q9" s="57" t="s">
        <v>52</v>
      </c>
      <c r="R9" s="59" t="s">
        <v>49</v>
      </c>
      <c r="S9" s="57" t="s">
        <v>45</v>
      </c>
      <c r="T9" s="57" t="s">
        <v>51</v>
      </c>
      <c r="U9" s="57" t="s">
        <v>46</v>
      </c>
      <c r="V9" s="57" t="s">
        <v>50</v>
      </c>
      <c r="W9" s="57" t="s">
        <v>53</v>
      </c>
      <c r="X9" s="59" t="s">
        <v>39</v>
      </c>
      <c r="Y9" s="70"/>
      <c r="Z9" s="58" t="s">
        <v>40</v>
      </c>
      <c r="AA9" s="57" t="s">
        <v>48</v>
      </c>
      <c r="AB9" s="57" t="s">
        <v>47</v>
      </c>
      <c r="AC9" s="57" t="s">
        <v>52</v>
      </c>
      <c r="AD9" s="59" t="s">
        <v>49</v>
      </c>
      <c r="AE9" s="57" t="s">
        <v>45</v>
      </c>
      <c r="AF9" s="57" t="s">
        <v>51</v>
      </c>
      <c r="AG9" s="57" t="s">
        <v>46</v>
      </c>
      <c r="AH9" s="57" t="s">
        <v>50</v>
      </c>
      <c r="AI9" s="57" t="s">
        <v>53</v>
      </c>
      <c r="AJ9" s="59" t="s">
        <v>39</v>
      </c>
    </row>
    <row r="10" spans="2:36" x14ac:dyDescent="0.25">
      <c r="B10" s="72" t="s">
        <v>37</v>
      </c>
      <c r="C10" s="97">
        <f>$C$4</f>
        <v>30</v>
      </c>
      <c r="D10" s="74">
        <v>12</v>
      </c>
      <c r="E10" s="75">
        <f>G10*I10</f>
        <v>1.0000000000000002E-2</v>
      </c>
      <c r="F10" s="76">
        <f>J10/C10</f>
        <v>0.10008333333333333</v>
      </c>
      <c r="G10" s="77">
        <v>0.1</v>
      </c>
      <c r="H10" s="78">
        <v>0.4</v>
      </c>
      <c r="I10" s="79">
        <v>0.1</v>
      </c>
      <c r="J10" s="75">
        <f>(K10+L10)/H10</f>
        <v>3.0024999999999999</v>
      </c>
      <c r="K10" s="75">
        <f>D10*G10</f>
        <v>1.2000000000000002</v>
      </c>
      <c r="L10" s="80">
        <f>G10^2*I10</f>
        <v>1.0000000000000002E-3</v>
      </c>
      <c r="M10" s="70"/>
      <c r="N10" s="72" t="s">
        <v>37</v>
      </c>
      <c r="O10" s="81">
        <f>$D$10</f>
        <v>12</v>
      </c>
      <c r="P10" s="74">
        <v>6</v>
      </c>
      <c r="Q10" s="75">
        <f>S10*U10</f>
        <v>1.0000000000000002E-2</v>
      </c>
      <c r="R10" s="76">
        <f>V10/O10</f>
        <v>0.12520833333333334</v>
      </c>
      <c r="S10" s="77">
        <v>0.1</v>
      </c>
      <c r="T10" s="78">
        <v>0.4</v>
      </c>
      <c r="U10" s="79">
        <v>0.1</v>
      </c>
      <c r="V10" s="75">
        <f>(W10+X10)/T10</f>
        <v>1.5025000000000002</v>
      </c>
      <c r="W10" s="75">
        <f>P10*S10</f>
        <v>0.60000000000000009</v>
      </c>
      <c r="X10" s="80">
        <f>S10^2*U10</f>
        <v>1.0000000000000002E-3</v>
      </c>
      <c r="Y10" s="70"/>
      <c r="Z10" s="72" t="s">
        <v>37</v>
      </c>
      <c r="AA10" s="81">
        <f>D10</f>
        <v>12</v>
      </c>
      <c r="AB10" s="83">
        <v>3.3</v>
      </c>
      <c r="AC10" s="84">
        <f>AE10*AG10</f>
        <v>1E-4</v>
      </c>
      <c r="AD10" s="76">
        <f>AH10/AA10</f>
        <v>4.5834722222222219E-4</v>
      </c>
      <c r="AE10" s="85">
        <v>1E-3</v>
      </c>
      <c r="AF10" s="78">
        <v>0.6</v>
      </c>
      <c r="AG10" s="79">
        <v>0.1</v>
      </c>
      <c r="AH10" s="75">
        <f>(AI10+AJ10)/AF10</f>
        <v>5.5001666666666662E-3</v>
      </c>
      <c r="AI10" s="75">
        <f>AB10*AE10</f>
        <v>3.3E-3</v>
      </c>
      <c r="AJ10" s="80">
        <f>AE10^2*AG10</f>
        <v>9.9999999999999995E-8</v>
      </c>
    </row>
    <row r="11" spans="2:36" x14ac:dyDescent="0.25">
      <c r="B11" s="98" t="s">
        <v>57</v>
      </c>
      <c r="C11" s="99">
        <f>C10</f>
        <v>30</v>
      </c>
      <c r="D11" s="100">
        <f>D10</f>
        <v>12</v>
      </c>
      <c r="E11" s="101">
        <f>G11*I11</f>
        <v>0.15280112635824095</v>
      </c>
      <c r="F11" s="102">
        <f>J11/C11</f>
        <v>0.68776359278342158</v>
      </c>
      <c r="G11" s="109">
        <f>AD5+AD11+AD17+R11+R17+F17+R5</f>
        <v>1.5280112635824095</v>
      </c>
      <c r="H11" s="110">
        <v>0.9</v>
      </c>
      <c r="I11" s="105">
        <f>I10</f>
        <v>0.1</v>
      </c>
      <c r="J11" s="101">
        <f>(K11+L11)/H11</f>
        <v>20.632907783502649</v>
      </c>
      <c r="K11" s="101">
        <f>D11*G11</f>
        <v>18.336135162988914</v>
      </c>
      <c r="L11" s="106">
        <f>G11^2*I11</f>
        <v>0.23348184216347115</v>
      </c>
      <c r="M11" s="70"/>
      <c r="N11" s="98" t="s">
        <v>57</v>
      </c>
      <c r="O11" s="99">
        <f>O10</f>
        <v>12</v>
      </c>
      <c r="P11" s="100">
        <f>P10</f>
        <v>6</v>
      </c>
      <c r="Q11" s="101">
        <f>S11*U11</f>
        <v>4.0000000000000008E-2</v>
      </c>
      <c r="R11" s="102">
        <f>V11/O11</f>
        <v>0.22878787878787885</v>
      </c>
      <c r="S11" s="103">
        <v>0.4</v>
      </c>
      <c r="T11" s="104">
        <v>0.88</v>
      </c>
      <c r="U11" s="105">
        <f>U10</f>
        <v>0.1</v>
      </c>
      <c r="V11" s="101">
        <f>(W11+X11)/T11</f>
        <v>2.745454545454546</v>
      </c>
      <c r="W11" s="101">
        <f>P11*S11</f>
        <v>2.4000000000000004</v>
      </c>
      <c r="X11" s="106">
        <f>S11^2*U11</f>
        <v>1.6000000000000004E-2</v>
      </c>
      <c r="Y11" s="70"/>
      <c r="Z11" s="98" t="s">
        <v>57</v>
      </c>
      <c r="AA11" s="99">
        <f>AA10</f>
        <v>12</v>
      </c>
      <c r="AB11" s="107">
        <f>AB10</f>
        <v>3.3</v>
      </c>
      <c r="AC11" s="108">
        <f>AE11*AG11</f>
        <v>8.0000000000000002E-3</v>
      </c>
      <c r="AD11" s="102">
        <f>AH11/AA11</f>
        <v>2.5945098039215686E-2</v>
      </c>
      <c r="AE11" s="103">
        <v>0.08</v>
      </c>
      <c r="AF11" s="104">
        <v>0.85</v>
      </c>
      <c r="AG11" s="105">
        <f>AG10</f>
        <v>0.1</v>
      </c>
      <c r="AH11" s="101">
        <f>(AI11+AJ11)/AF11</f>
        <v>0.31134117647058823</v>
      </c>
      <c r="AI11" s="101">
        <f>AB11*AE11</f>
        <v>0.26400000000000001</v>
      </c>
      <c r="AJ11" s="106">
        <f>AE11^2*AG11</f>
        <v>6.4000000000000005E-4</v>
      </c>
    </row>
    <row r="12" spans="2:36" ht="15.75" thickBot="1" x14ac:dyDescent="0.3">
      <c r="B12" s="86" t="s">
        <v>38</v>
      </c>
      <c r="C12" s="87">
        <f>C10</f>
        <v>30</v>
      </c>
      <c r="D12" s="88">
        <f>D10</f>
        <v>12</v>
      </c>
      <c r="E12" s="89">
        <f>G12*I12</f>
        <v>0.54</v>
      </c>
      <c r="F12" s="90">
        <f>J12/C12</f>
        <v>2.5649999999999999</v>
      </c>
      <c r="G12" s="91">
        <v>5.4</v>
      </c>
      <c r="H12" s="92">
        <v>0.88</v>
      </c>
      <c r="I12" s="93">
        <f>I10</f>
        <v>0.1</v>
      </c>
      <c r="J12" s="89">
        <f>(K12+L12)/H12</f>
        <v>76.95</v>
      </c>
      <c r="K12" s="89">
        <f>D12*G12</f>
        <v>64.800000000000011</v>
      </c>
      <c r="L12" s="94">
        <f>G12^2*I12</f>
        <v>2.9160000000000004</v>
      </c>
      <c r="M12" s="70"/>
      <c r="N12" s="86" t="s">
        <v>38</v>
      </c>
      <c r="O12" s="87">
        <f>O10</f>
        <v>12</v>
      </c>
      <c r="P12" s="88">
        <f>P10</f>
        <v>6</v>
      </c>
      <c r="Q12" s="89">
        <f>S12*U12</f>
        <v>7.5000000000000011E-2</v>
      </c>
      <c r="R12" s="90">
        <f>V12/O12</f>
        <v>0.474609375</v>
      </c>
      <c r="S12" s="91">
        <v>0.75</v>
      </c>
      <c r="T12" s="92">
        <v>0.8</v>
      </c>
      <c r="U12" s="93">
        <f>U10</f>
        <v>0.1</v>
      </c>
      <c r="V12" s="89">
        <f>(W12+X12)/T12</f>
        <v>5.6953125</v>
      </c>
      <c r="W12" s="89">
        <f>P12*S12</f>
        <v>4.5</v>
      </c>
      <c r="X12" s="94">
        <f>S12^2*U12</f>
        <v>5.6250000000000001E-2</v>
      </c>
      <c r="Y12" s="70"/>
      <c r="Z12" s="86" t="s">
        <v>38</v>
      </c>
      <c r="AA12" s="87">
        <f>AA10</f>
        <v>12</v>
      </c>
      <c r="AB12" s="95">
        <f>AB10</f>
        <v>3.3</v>
      </c>
      <c r="AC12" s="96">
        <f>AE12*AG12</f>
        <v>1.0000000000000002E-2</v>
      </c>
      <c r="AD12" s="90">
        <f>AH12/AA12</f>
        <v>3.064814814814815E-2</v>
      </c>
      <c r="AE12" s="91">
        <v>0.1</v>
      </c>
      <c r="AF12" s="92">
        <v>0.9</v>
      </c>
      <c r="AG12" s="93">
        <f>AG10</f>
        <v>0.1</v>
      </c>
      <c r="AH12" s="89">
        <f>(AI12+AJ12)/AF12</f>
        <v>0.36777777777777781</v>
      </c>
      <c r="AI12" s="89">
        <f>AB12*AE12</f>
        <v>0.33</v>
      </c>
      <c r="AJ12" s="94">
        <f>AE12^2*AG12</f>
        <v>1.0000000000000002E-3</v>
      </c>
    </row>
    <row r="13" spans="2:36" ht="15.75" thickBot="1" x14ac:dyDescent="0.3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</row>
    <row r="14" spans="2:36" ht="28.5" x14ac:dyDescent="0.45">
      <c r="B14" s="136" t="s">
        <v>54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8"/>
      <c r="M14" s="70"/>
      <c r="N14" s="136" t="s">
        <v>56</v>
      </c>
      <c r="O14" s="137"/>
      <c r="P14" s="137"/>
      <c r="Q14" s="137"/>
      <c r="R14" s="137"/>
      <c r="S14" s="137"/>
      <c r="T14" s="137"/>
      <c r="U14" s="137"/>
      <c r="V14" s="137"/>
      <c r="W14" s="137"/>
      <c r="X14" s="138"/>
      <c r="Y14" s="70"/>
      <c r="Z14" s="136" t="s">
        <v>55</v>
      </c>
      <c r="AA14" s="137"/>
      <c r="AB14" s="137"/>
      <c r="AC14" s="137"/>
      <c r="AD14" s="137"/>
      <c r="AE14" s="137"/>
      <c r="AF14" s="137"/>
      <c r="AG14" s="137"/>
      <c r="AH14" s="137"/>
      <c r="AI14" s="137"/>
      <c r="AJ14" s="138"/>
    </row>
    <row r="15" spans="2:36" ht="57" customHeight="1" x14ac:dyDescent="0.25">
      <c r="B15" s="58" t="s">
        <v>40</v>
      </c>
      <c r="C15" s="57" t="s">
        <v>48</v>
      </c>
      <c r="D15" s="57" t="s">
        <v>47</v>
      </c>
      <c r="E15" s="57" t="s">
        <v>52</v>
      </c>
      <c r="F15" s="59" t="s">
        <v>49</v>
      </c>
      <c r="G15" s="57" t="s">
        <v>45</v>
      </c>
      <c r="H15" s="57" t="s">
        <v>51</v>
      </c>
      <c r="I15" s="57" t="s">
        <v>46</v>
      </c>
      <c r="J15" s="57" t="s">
        <v>50</v>
      </c>
      <c r="K15" s="57" t="s">
        <v>53</v>
      </c>
      <c r="L15" s="59" t="s">
        <v>39</v>
      </c>
      <c r="M15" s="70"/>
      <c r="N15" s="58" t="s">
        <v>40</v>
      </c>
      <c r="O15" s="57" t="s">
        <v>48</v>
      </c>
      <c r="P15" s="57" t="s">
        <v>47</v>
      </c>
      <c r="Q15" s="57" t="s">
        <v>52</v>
      </c>
      <c r="R15" s="59" t="s">
        <v>49</v>
      </c>
      <c r="S15" s="57" t="s">
        <v>45</v>
      </c>
      <c r="T15" s="57" t="s">
        <v>51</v>
      </c>
      <c r="U15" s="57" t="s">
        <v>46</v>
      </c>
      <c r="V15" s="57" t="s">
        <v>50</v>
      </c>
      <c r="W15" s="57" t="s">
        <v>53</v>
      </c>
      <c r="X15" s="59" t="s">
        <v>39</v>
      </c>
      <c r="Y15" s="70"/>
      <c r="Z15" s="58" t="s">
        <v>40</v>
      </c>
      <c r="AA15" s="57" t="s">
        <v>48</v>
      </c>
      <c r="AB15" s="57" t="s">
        <v>47</v>
      </c>
      <c r="AC15" s="57" t="s">
        <v>52</v>
      </c>
      <c r="AD15" s="59" t="s">
        <v>49</v>
      </c>
      <c r="AE15" s="57" t="s">
        <v>45</v>
      </c>
      <c r="AF15" s="57" t="s">
        <v>51</v>
      </c>
      <c r="AG15" s="57" t="s">
        <v>46</v>
      </c>
      <c r="AH15" s="57" t="s">
        <v>50</v>
      </c>
      <c r="AI15" s="57" t="s">
        <v>53</v>
      </c>
      <c r="AJ15" s="59" t="s">
        <v>39</v>
      </c>
    </row>
    <row r="16" spans="2:36" x14ac:dyDescent="0.25">
      <c r="B16" s="72" t="s">
        <v>37</v>
      </c>
      <c r="C16" s="81">
        <f>$D$10</f>
        <v>12</v>
      </c>
      <c r="D16" s="74">
        <v>6</v>
      </c>
      <c r="E16" s="75">
        <f>G16*I16</f>
        <v>1.0000000000000002E-2</v>
      </c>
      <c r="F16" s="76">
        <f>J16/C16</f>
        <v>0.12520833333333334</v>
      </c>
      <c r="G16" s="77">
        <v>0.1</v>
      </c>
      <c r="H16" s="78">
        <v>0.4</v>
      </c>
      <c r="I16" s="79">
        <v>0.1</v>
      </c>
      <c r="J16" s="75">
        <f>(K16+L16)/H16</f>
        <v>1.5025000000000002</v>
      </c>
      <c r="K16" s="75">
        <f>D16*G16</f>
        <v>0.60000000000000009</v>
      </c>
      <c r="L16" s="80">
        <f>G16^2*I16</f>
        <v>1.0000000000000002E-3</v>
      </c>
      <c r="M16" s="70"/>
      <c r="N16" s="72" t="s">
        <v>37</v>
      </c>
      <c r="O16" s="81">
        <f>$D$10</f>
        <v>12</v>
      </c>
      <c r="P16" s="74">
        <v>6</v>
      </c>
      <c r="Q16" s="75">
        <f>S16*U16</f>
        <v>1.0000000000000002E-2</v>
      </c>
      <c r="R16" s="76">
        <f>V16/O16</f>
        <v>0.12520833333333334</v>
      </c>
      <c r="S16" s="77">
        <v>0.1</v>
      </c>
      <c r="T16" s="78">
        <v>0.4</v>
      </c>
      <c r="U16" s="79">
        <v>0.1</v>
      </c>
      <c r="V16" s="75">
        <f>(W16+X16)/T16</f>
        <v>1.5025000000000002</v>
      </c>
      <c r="W16" s="75">
        <f>P16*S16</f>
        <v>0.60000000000000009</v>
      </c>
      <c r="X16" s="80">
        <f>S16^2*U16</f>
        <v>1.0000000000000002E-3</v>
      </c>
      <c r="Y16" s="70"/>
      <c r="Z16" s="72" t="s">
        <v>37</v>
      </c>
      <c r="AA16" s="81">
        <f>$D$10</f>
        <v>12</v>
      </c>
      <c r="AB16" s="83">
        <v>3.3</v>
      </c>
      <c r="AC16" s="84">
        <f>AE16*AG16</f>
        <v>1E-4</v>
      </c>
      <c r="AD16" s="76">
        <f>AH16/AA16</f>
        <v>4.5834722222222219E-4</v>
      </c>
      <c r="AE16" s="85">
        <v>1E-3</v>
      </c>
      <c r="AF16" s="78">
        <v>0.6</v>
      </c>
      <c r="AG16" s="79">
        <v>0.1</v>
      </c>
      <c r="AH16" s="75">
        <f>(AI16+AJ16)/AF16</f>
        <v>5.5001666666666662E-3</v>
      </c>
      <c r="AI16" s="75">
        <f>AB16*AE16</f>
        <v>3.3E-3</v>
      </c>
      <c r="AJ16" s="80">
        <f>AE16^2*AG16</f>
        <v>9.9999999999999995E-8</v>
      </c>
    </row>
    <row r="17" spans="2:36" x14ac:dyDescent="0.25">
      <c r="B17" s="98" t="s">
        <v>57</v>
      </c>
      <c r="C17" s="99">
        <f>C16</f>
        <v>12</v>
      </c>
      <c r="D17" s="100">
        <f>D16</f>
        <v>6</v>
      </c>
      <c r="E17" s="101">
        <f>G17*I17</f>
        <v>0.12</v>
      </c>
      <c r="F17" s="102">
        <f>J17/C17</f>
        <v>0.70344827586206893</v>
      </c>
      <c r="G17" s="103">
        <v>1.2</v>
      </c>
      <c r="H17" s="104">
        <v>0.87</v>
      </c>
      <c r="I17" s="105">
        <f>I16</f>
        <v>0.1</v>
      </c>
      <c r="J17" s="101">
        <f>(K17+L17)/H17</f>
        <v>8.4413793103448267</v>
      </c>
      <c r="K17" s="101">
        <f>D17*G17</f>
        <v>7.1999999999999993</v>
      </c>
      <c r="L17" s="106">
        <f>G17^2*I17</f>
        <v>0.14399999999999999</v>
      </c>
      <c r="M17" s="70"/>
      <c r="N17" s="98" t="s">
        <v>57</v>
      </c>
      <c r="O17" s="99">
        <f>O16</f>
        <v>12</v>
      </c>
      <c r="P17" s="100">
        <f>P16</f>
        <v>6</v>
      </c>
      <c r="Q17" s="101">
        <f>S17*U17</f>
        <v>0.05</v>
      </c>
      <c r="R17" s="102">
        <f>V17/O17</f>
        <v>0.28645833333333331</v>
      </c>
      <c r="S17" s="103">
        <v>0.5</v>
      </c>
      <c r="T17" s="104">
        <v>0.88</v>
      </c>
      <c r="U17" s="105">
        <f>U16</f>
        <v>0.1</v>
      </c>
      <c r="V17" s="101">
        <f>(W17+X17)/T17</f>
        <v>3.4375</v>
      </c>
      <c r="W17" s="101">
        <f>P17*S17</f>
        <v>3</v>
      </c>
      <c r="X17" s="106">
        <f>S17^2*U17</f>
        <v>2.5000000000000001E-2</v>
      </c>
      <c r="Y17" s="70"/>
      <c r="Z17" s="98" t="s">
        <v>57</v>
      </c>
      <c r="AA17" s="99">
        <f>AA16</f>
        <v>12</v>
      </c>
      <c r="AB17" s="107">
        <f>AB16</f>
        <v>3.3</v>
      </c>
      <c r="AC17" s="108">
        <f>AE17*AG17</f>
        <v>8.0000000000000002E-3</v>
      </c>
      <c r="AD17" s="102">
        <f>AH17/AA17</f>
        <v>2.5945098039215686E-2</v>
      </c>
      <c r="AE17" s="103">
        <v>0.08</v>
      </c>
      <c r="AF17" s="104">
        <v>0.85</v>
      </c>
      <c r="AG17" s="105">
        <f>AG16</f>
        <v>0.1</v>
      </c>
      <c r="AH17" s="101">
        <f>(AI17+AJ17)/AF17</f>
        <v>0.31134117647058823</v>
      </c>
      <c r="AI17" s="101">
        <f>AB17*AE17</f>
        <v>0.26400000000000001</v>
      </c>
      <c r="AJ17" s="106">
        <f>AE17^2*AG17</f>
        <v>6.4000000000000005E-4</v>
      </c>
    </row>
    <row r="18" spans="2:36" ht="15.75" thickBot="1" x14ac:dyDescent="0.3">
      <c r="B18" s="86" t="s">
        <v>38</v>
      </c>
      <c r="C18" s="87">
        <f>C16</f>
        <v>12</v>
      </c>
      <c r="D18" s="88">
        <f>D16</f>
        <v>6</v>
      </c>
      <c r="E18" s="89">
        <f>G18*I18</f>
        <v>0.2</v>
      </c>
      <c r="F18" s="90">
        <f>J18/C18</f>
        <v>1.377777777777778</v>
      </c>
      <c r="G18" s="91">
        <v>2</v>
      </c>
      <c r="H18" s="92">
        <v>0.75</v>
      </c>
      <c r="I18" s="93">
        <f>I16</f>
        <v>0.1</v>
      </c>
      <c r="J18" s="89">
        <f>(K18+L18)/H18</f>
        <v>16.533333333333335</v>
      </c>
      <c r="K18" s="89">
        <f>D18*G18</f>
        <v>12</v>
      </c>
      <c r="L18" s="94">
        <f>G18^2*I18</f>
        <v>0.4</v>
      </c>
      <c r="M18" s="70"/>
      <c r="N18" s="86" t="s">
        <v>38</v>
      </c>
      <c r="O18" s="87">
        <f>O16</f>
        <v>12</v>
      </c>
      <c r="P18" s="88">
        <f>P16</f>
        <v>6</v>
      </c>
      <c r="Q18" s="89">
        <f>S18*U18</f>
        <v>7.5000000000000011E-2</v>
      </c>
      <c r="R18" s="90">
        <f>V18/O18</f>
        <v>0.474609375</v>
      </c>
      <c r="S18" s="91">
        <v>0.75</v>
      </c>
      <c r="T18" s="92">
        <v>0.8</v>
      </c>
      <c r="U18" s="93">
        <f>U16</f>
        <v>0.1</v>
      </c>
      <c r="V18" s="89">
        <f>(W18+X18)/T18</f>
        <v>5.6953125</v>
      </c>
      <c r="W18" s="89">
        <f>P18*S18</f>
        <v>4.5</v>
      </c>
      <c r="X18" s="94">
        <f>S18^2*U18</f>
        <v>5.6250000000000001E-2</v>
      </c>
      <c r="Y18" s="70"/>
      <c r="Z18" s="86" t="s">
        <v>38</v>
      </c>
      <c r="AA18" s="87">
        <f>AA16</f>
        <v>12</v>
      </c>
      <c r="AB18" s="95">
        <f>AB16</f>
        <v>3.3</v>
      </c>
      <c r="AC18" s="96">
        <f>AE18*AG18</f>
        <v>1.0000000000000002E-2</v>
      </c>
      <c r="AD18" s="90">
        <f>AH18/AA18</f>
        <v>3.064814814814815E-2</v>
      </c>
      <c r="AE18" s="91">
        <v>0.1</v>
      </c>
      <c r="AF18" s="92">
        <v>0.9</v>
      </c>
      <c r="AG18" s="93">
        <f>AG16</f>
        <v>0.1</v>
      </c>
      <c r="AH18" s="89">
        <f>(AI18+AJ18)/AF18</f>
        <v>0.36777777777777781</v>
      </c>
      <c r="AI18" s="89">
        <f>AB18*AE18</f>
        <v>0.33</v>
      </c>
      <c r="AJ18" s="94">
        <f>AE18^2*AG18</f>
        <v>1.0000000000000002E-3</v>
      </c>
    </row>
    <row r="25" spans="2:36" ht="15.75" thickBot="1" x14ac:dyDescent="0.3"/>
    <row r="26" spans="2:36" ht="47.25" thickTop="1" x14ac:dyDescent="0.7">
      <c r="B26" s="139" t="s">
        <v>59</v>
      </c>
      <c r="C26" s="140"/>
      <c r="D26" s="140"/>
      <c r="E26" s="140"/>
      <c r="F26" s="140"/>
      <c r="G26" s="140"/>
      <c r="H26" s="140"/>
      <c r="I26" s="140"/>
      <c r="J26" s="141"/>
    </row>
    <row r="27" spans="2:36" ht="31.5" x14ac:dyDescent="0.25">
      <c r="B27" s="63" t="s">
        <v>63</v>
      </c>
      <c r="C27" s="135" t="s">
        <v>61</v>
      </c>
      <c r="D27" s="135"/>
      <c r="E27" s="135" t="s">
        <v>60</v>
      </c>
      <c r="F27" s="135"/>
      <c r="G27" s="135" t="s">
        <v>62</v>
      </c>
      <c r="H27" s="135"/>
      <c r="I27" s="142" t="s">
        <v>64</v>
      </c>
      <c r="J27" s="142"/>
    </row>
    <row r="28" spans="2:36" x14ac:dyDescent="0.25">
      <c r="B28" s="62" t="s">
        <v>37</v>
      </c>
      <c r="C28" s="132">
        <f>C4</f>
        <v>30</v>
      </c>
      <c r="D28" s="132"/>
      <c r="E28" s="126">
        <f>F10+F4</f>
        <v>0.12008416666666666</v>
      </c>
      <c r="F28" s="126"/>
      <c r="G28" s="126">
        <f>C28*E28</f>
        <v>3.602525</v>
      </c>
      <c r="H28" s="126"/>
      <c r="I28" s="126">
        <f>C28/E28</f>
        <v>249.8247756781702</v>
      </c>
      <c r="J28" s="127"/>
    </row>
    <row r="29" spans="2:36" x14ac:dyDescent="0.25">
      <c r="B29" s="60" t="s">
        <v>57</v>
      </c>
      <c r="C29" s="133">
        <f>C28</f>
        <v>30</v>
      </c>
      <c r="D29" s="133"/>
      <c r="E29" s="128">
        <f>F11+F5</f>
        <v>3.2272150065627923</v>
      </c>
      <c r="F29" s="128"/>
      <c r="G29" s="128">
        <f>C29*E29</f>
        <v>96.816450196883764</v>
      </c>
      <c r="H29" s="128"/>
      <c r="I29" s="128">
        <f>C29/E29</f>
        <v>9.2959409084900351</v>
      </c>
      <c r="J29" s="129"/>
    </row>
    <row r="30" spans="2:36" ht="15.75" thickBot="1" x14ac:dyDescent="0.3">
      <c r="B30" s="61" t="s">
        <v>38</v>
      </c>
      <c r="C30" s="134">
        <f>C28</f>
        <v>30</v>
      </c>
      <c r="D30" s="134"/>
      <c r="E30" s="130">
        <f>F6+F12</f>
        <v>7.3663043478260875</v>
      </c>
      <c r="F30" s="130"/>
      <c r="G30" s="130">
        <f>C30*E30</f>
        <v>220.98913043478262</v>
      </c>
      <c r="H30" s="130"/>
      <c r="I30" s="130">
        <f>C30/E30</f>
        <v>4.0725984949092515</v>
      </c>
      <c r="J30" s="131"/>
    </row>
    <row r="31" spans="2:36" ht="15.75" thickTop="1" x14ac:dyDescent="0.25"/>
  </sheetData>
  <mergeCells count="26">
    <mergeCell ref="Z14:AJ14"/>
    <mergeCell ref="N2:X2"/>
    <mergeCell ref="C27:D27"/>
    <mergeCell ref="B8:L8"/>
    <mergeCell ref="B14:L14"/>
    <mergeCell ref="N8:X8"/>
    <mergeCell ref="N14:X14"/>
    <mergeCell ref="B2:L2"/>
    <mergeCell ref="Z2:AJ2"/>
    <mergeCell ref="Z8:AJ8"/>
    <mergeCell ref="B26:J26"/>
    <mergeCell ref="I27:J27"/>
    <mergeCell ref="C28:D28"/>
    <mergeCell ref="C29:D29"/>
    <mergeCell ref="C30:D30"/>
    <mergeCell ref="E27:F27"/>
    <mergeCell ref="G27:H27"/>
    <mergeCell ref="E30:F30"/>
    <mergeCell ref="E29:F29"/>
    <mergeCell ref="E28:F28"/>
    <mergeCell ref="I28:J28"/>
    <mergeCell ref="I29:J29"/>
    <mergeCell ref="I30:J30"/>
    <mergeCell ref="G28:H28"/>
    <mergeCell ref="G29:H29"/>
    <mergeCell ref="G30:H3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</vt:lpstr>
      <vt:lpstr>I2C_Addresses</vt:lpstr>
      <vt:lpstr>Physical_Interface_tether</vt:lpstr>
      <vt:lpstr>Display_tether</vt:lpstr>
      <vt:lpstr>Ambient_tether</vt:lpstr>
      <vt:lpstr>Power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Watkins</dc:creator>
  <cp:lastModifiedBy>Earl Watkins</cp:lastModifiedBy>
  <dcterms:created xsi:type="dcterms:W3CDTF">2022-03-06T08:53:07Z</dcterms:created>
  <dcterms:modified xsi:type="dcterms:W3CDTF">2022-03-07T07:34:10Z</dcterms:modified>
</cp:coreProperties>
</file>