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20" windowHeight="11260" tabRatio="972"/>
  </bookViews>
  <sheets>
    <sheet name="Rekap" sheetId="9" r:id="rId1"/>
    <sheet name="rekap gaji akhir" sheetId="15" r:id="rId2"/>
    <sheet name="Omzet" sheetId="17" r:id="rId3"/>
    <sheet name="Absensi" sheetId="16" r:id="rId4"/>
    <sheet name="STylis" sheetId="1" r:id="rId5"/>
    <sheet name="SP" sheetId="4" r:id="rId6"/>
    <sheet name="OB" sheetId="6" r:id="rId7"/>
    <sheet name="Kasir" sheetId="5" r:id="rId8"/>
  </sheets>
  <definedNames>
    <definedName name="_xlnm._FilterDatabase" localSheetId="0" hidden="1">Rekap!$A$4:$G$14</definedName>
  </definedNames>
  <calcPr calcId="144525"/>
</workbook>
</file>

<file path=xl/comments1.xml><?xml version="1.0" encoding="utf-8"?>
<comments xmlns="http://schemas.openxmlformats.org/spreadsheetml/2006/main">
  <authors>
    <author>detik</author>
  </authors>
  <commentList>
    <comment ref="B10" authorId="0">
      <text>
        <r>
          <rPr>
            <b/>
            <sz val="9"/>
            <rFont val="Times New Roman"/>
            <charset val="0"/>
          </rPr>
          <t>detik: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<sst xmlns="http://schemas.openxmlformats.org/spreadsheetml/2006/main" count="971" uniqueCount="168">
  <si>
    <t>REKAP GAJI BULAN 21 MEI - 20 JUNI 2024</t>
  </si>
  <si>
    <t>KEMANG</t>
  </si>
  <si>
    <t>NO</t>
  </si>
  <si>
    <t>NAMA</t>
  </si>
  <si>
    <t>JABATAN</t>
  </si>
  <si>
    <t>OMZET</t>
  </si>
  <si>
    <t>DISC</t>
  </si>
  <si>
    <t>TOTAL</t>
  </si>
  <si>
    <t>GAJI</t>
  </si>
  <si>
    <t>BANK</t>
  </si>
  <si>
    <t>NAMA AKUN BANK</t>
  </si>
  <si>
    <t>NO REKENING</t>
  </si>
  <si>
    <t>KETERANGAN</t>
  </si>
  <si>
    <t>JAENAL</t>
  </si>
  <si>
    <t>STYLIST</t>
  </si>
  <si>
    <t>BCA</t>
  </si>
  <si>
    <t>Jaenal Muid</t>
  </si>
  <si>
    <t>0952831397</t>
  </si>
  <si>
    <t>WANTI</t>
  </si>
  <si>
    <t>Purwanti</t>
  </si>
  <si>
    <t>TATANG</t>
  </si>
  <si>
    <t>Tatang Supriyatna</t>
  </si>
  <si>
    <t>ADIT</t>
  </si>
  <si>
    <t>Muhamadin</t>
  </si>
  <si>
    <t>6220377677</t>
  </si>
  <si>
    <t>SAINI</t>
  </si>
  <si>
    <t>SHAMPOO PLUS</t>
  </si>
  <si>
    <t>Saini</t>
  </si>
  <si>
    <t>1451247510</t>
  </si>
  <si>
    <t>MARNI</t>
  </si>
  <si>
    <t>Marni</t>
  </si>
  <si>
    <t>6220483604</t>
  </si>
  <si>
    <t>ANJRAH</t>
  </si>
  <si>
    <t>Anjrah Nur Subono</t>
  </si>
  <si>
    <t>NIA</t>
  </si>
  <si>
    <t>Aminudin</t>
  </si>
  <si>
    <t>0060867917</t>
  </si>
  <si>
    <t>YANTI</t>
  </si>
  <si>
    <t>OB</t>
  </si>
  <si>
    <t>Apriyanti</t>
  </si>
  <si>
    <t>SINTA</t>
  </si>
  <si>
    <t>KASIR</t>
  </si>
  <si>
    <t>Yasinta Sholihat</t>
  </si>
  <si>
    <t>6820695192</t>
  </si>
  <si>
    <t>PUPUT</t>
  </si>
  <si>
    <t>Puput Ade Septiyana</t>
  </si>
  <si>
    <t>0153800216</t>
  </si>
  <si>
    <t>ROHMA</t>
  </si>
  <si>
    <t>FREELANCE</t>
  </si>
  <si>
    <t>Rohmah</t>
  </si>
  <si>
    <t>Sudah di TRF: 2,104,000, Sisa: 157,500</t>
  </si>
  <si>
    <t>RUSADI</t>
  </si>
  <si>
    <t>ADMIN</t>
  </si>
  <si>
    <t>Rusadi</t>
  </si>
  <si>
    <t>Total</t>
  </si>
  <si>
    <t>HDR</t>
  </si>
  <si>
    <t xml:space="preserve">LMBR </t>
  </si>
  <si>
    <t>GAJI POKOK</t>
  </si>
  <si>
    <t>KOMISI</t>
  </si>
  <si>
    <t>UANG HARIAN</t>
  </si>
  <si>
    <t xml:space="preserve">LEMBUR </t>
  </si>
  <si>
    <t>BPJS</t>
  </si>
  <si>
    <t>KASBON</t>
  </si>
  <si>
    <t>POTONGAN</t>
  </si>
  <si>
    <t>PRESTASI ABSENSI</t>
  </si>
  <si>
    <t>PRESTASI OMZET</t>
  </si>
  <si>
    <t>GAJI DITERIMA</t>
  </si>
  <si>
    <t>PROTEKSI</t>
  </si>
  <si>
    <t>LMBR</t>
  </si>
  <si>
    <t>LEMBUR</t>
  </si>
  <si>
    <t>UANG MAKAN</t>
  </si>
  <si>
    <t>MANAGE MEDSOS</t>
  </si>
  <si>
    <t>SUBTOTAL</t>
  </si>
  <si>
    <t>PRESTASI</t>
  </si>
  <si>
    <t>GAJI PROPORSIONAL</t>
  </si>
  <si>
    <t>Shinta</t>
  </si>
  <si>
    <t>Dila</t>
  </si>
  <si>
    <t xml:space="preserve">GP Freelance </t>
  </si>
  <si>
    <t>KOMISI SERVICE</t>
  </si>
  <si>
    <t>Yanti</t>
  </si>
  <si>
    <t>Win</t>
  </si>
  <si>
    <t>Puput</t>
  </si>
  <si>
    <t>Juna</t>
  </si>
  <si>
    <t>TOTAL  GAJI</t>
  </si>
  <si>
    <t>No.</t>
  </si>
  <si>
    <t>Nama</t>
  </si>
  <si>
    <t>Total Omzet</t>
  </si>
  <si>
    <t>Diskon</t>
  </si>
  <si>
    <t>Omzet</t>
  </si>
  <si>
    <t>Komisi</t>
  </si>
  <si>
    <t>Bonus Omzet</t>
  </si>
  <si>
    <t>Jaenal</t>
  </si>
  <si>
    <t>Tama</t>
  </si>
  <si>
    <t>Wanti</t>
  </si>
  <si>
    <t>Adit</t>
  </si>
  <si>
    <t>Sani</t>
  </si>
  <si>
    <t>Febri</t>
  </si>
  <si>
    <t>Nuy</t>
  </si>
  <si>
    <t>Nia</t>
  </si>
  <si>
    <t>Dilla</t>
  </si>
  <si>
    <t>Tatang</t>
  </si>
  <si>
    <t>Rohma</t>
  </si>
  <si>
    <t>Rekap</t>
  </si>
  <si>
    <t>Prestasi Absensi</t>
  </si>
  <si>
    <t>Potongan</t>
  </si>
  <si>
    <t>Kasbon</t>
  </si>
  <si>
    <t>TH</t>
  </si>
  <si>
    <t>S</t>
  </si>
  <si>
    <t>I</t>
  </si>
  <si>
    <t>C</t>
  </si>
  <si>
    <t>L</t>
  </si>
  <si>
    <t>T</t>
  </si>
  <si>
    <t>Cici</t>
  </si>
  <si>
    <t>T-STYLE SALON</t>
  </si>
  <si>
    <t>JUNI 2024</t>
  </si>
  <si>
    <t>:</t>
  </si>
  <si>
    <t>Jabatan</t>
  </si>
  <si>
    <t>A</t>
  </si>
  <si>
    <t>PENDAPATAN</t>
  </si>
  <si>
    <t>B</t>
  </si>
  <si>
    <t>Gaji</t>
  </si>
  <si>
    <t xml:space="preserve">Lembur </t>
  </si>
  <si>
    <t>Prestasi  Absensi</t>
  </si>
  <si>
    <t>Prestasi Omzet</t>
  </si>
  <si>
    <t>Sisa Kasbon</t>
  </si>
  <si>
    <t>Total Potongan</t>
  </si>
  <si>
    <t>Total Pendapatan</t>
  </si>
  <si>
    <t>Gaji Yang diterima</t>
  </si>
  <si>
    <t>Total yang diterima</t>
  </si>
  <si>
    <t>KEHADIRAN</t>
  </si>
  <si>
    <t>Hadir</t>
  </si>
  <si>
    <t>Sakit</t>
  </si>
  <si>
    <t>Lembur</t>
  </si>
  <si>
    <t>Izin</t>
  </si>
  <si>
    <t>Cuti</t>
  </si>
  <si>
    <t>Alfa</t>
  </si>
  <si>
    <t>Telat</t>
  </si>
  <si>
    <t>Uang Harian</t>
  </si>
  <si>
    <t>Sisa Kabsbon</t>
  </si>
  <si>
    <t>Prestasi Absen</t>
  </si>
  <si>
    <t>Proteksi</t>
  </si>
  <si>
    <t>FEBRIANA</t>
  </si>
  <si>
    <t>CICI</t>
  </si>
  <si>
    <t>sisa HP</t>
  </si>
  <si>
    <t>IBU YANTI</t>
  </si>
  <si>
    <t>Office Boy</t>
  </si>
  <si>
    <t>Komisi Service</t>
  </si>
  <si>
    <t>Service</t>
  </si>
  <si>
    <t>MEI 2017</t>
  </si>
  <si>
    <t>CAROELEN</t>
  </si>
  <si>
    <t>Proporisonal Gaji</t>
  </si>
  <si>
    <t>Tunj. SV</t>
  </si>
  <si>
    <t>Tunj. Kasir</t>
  </si>
  <si>
    <t>Komisi produk</t>
  </si>
  <si>
    <t>Tunj. Pilsa</t>
  </si>
  <si>
    <t>sisa Kasbon</t>
  </si>
  <si>
    <t>JUNI 2021</t>
  </si>
  <si>
    <t>Ella</t>
  </si>
  <si>
    <t xml:space="preserve">Gaji </t>
  </si>
  <si>
    <t>Bonus</t>
  </si>
  <si>
    <t xml:space="preserve">: </t>
  </si>
  <si>
    <t>Rp</t>
  </si>
  <si>
    <t xml:space="preserve">:   </t>
  </si>
  <si>
    <t>SHINTA</t>
  </si>
  <si>
    <t>GP</t>
  </si>
  <si>
    <t>Manage Medsos</t>
  </si>
  <si>
    <t>Gaji Proporsional</t>
  </si>
  <si>
    <t>Tunjangan</t>
  </si>
</sst>
</file>

<file path=xl/styles.xml><?xml version="1.0" encoding="utf-8"?>
<styleSheet xmlns="http://schemas.openxmlformats.org/spreadsheetml/2006/main">
  <numFmts count="12">
    <numFmt numFmtId="176" formatCode="0.00_);[Red]\(0.00\)"/>
    <numFmt numFmtId="177" formatCode="#,000_);[Red]\(#,000\)"/>
    <numFmt numFmtId="178" formatCode="&quot;Senin :&quot;\ dd\-mmm\-yyyy"/>
    <numFmt numFmtId="179" formatCode="#,##0_ "/>
    <numFmt numFmtId="180" formatCode="_([$Rp-421]* #,##0_);_([$Rp-421]* \(#,##0\);_([$Rp-421]* &quot;-&quot;??_);_(@_)"/>
    <numFmt numFmtId="181" formatCode="&quot;£&quot;#,###.##000_);[Red]\(&quot;£&quot;#,###.##00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2" formatCode="_(* #,##0_);_(* \(#,##0\);_(* &quot;-&quot;??_);_(@_)"/>
    <numFmt numFmtId="183" formatCode="_(* #,##0_);_(* \(#,##0\);_(* &quot;-&quot;_);_(@_)"/>
    <numFmt numFmtId="184" formatCode="_([$Rp-421]* #,##0_);_([$Rp-421]* \(#,##0\);_([$Rp-421]* &quot;-&quot;_);_(@_)"/>
    <numFmt numFmtId="185" formatCode="_(* #,##0.00_);_(* \(#,##0.00\);_(* &quot;-&quot;??_);_(@_)"/>
  </numFmts>
  <fonts count="53">
    <font>
      <sz val="11"/>
      <color theme="1"/>
      <name val="Calibri"/>
      <charset val="134"/>
      <scheme val="minor"/>
    </font>
    <font>
      <b/>
      <sz val="14"/>
      <name val="Comic Sans MS"/>
      <charset val="134"/>
    </font>
    <font>
      <b/>
      <sz val="11"/>
      <color indexed="8"/>
      <name val="Calibri"/>
      <charset val="134"/>
    </font>
    <font>
      <b/>
      <sz val="11"/>
      <color indexed="8"/>
      <name val="Comic Sans MS"/>
      <charset val="134"/>
    </font>
    <font>
      <sz val="11"/>
      <color indexed="8"/>
      <name val="Comic Sans MS"/>
      <charset val="134"/>
    </font>
    <font>
      <b/>
      <u val="singleAccounting"/>
      <sz val="11"/>
      <color indexed="8"/>
      <name val="Comic Sans MS"/>
      <charset val="134"/>
    </font>
    <font>
      <sz val="11"/>
      <color theme="1"/>
      <name val="Comic Sans MS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4"/>
      <name val="Nimbus Roman No9 L"/>
      <charset val="134"/>
    </font>
    <font>
      <sz val="16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16"/>
      <color theme="1"/>
      <name val="Arial"/>
      <charset val="134"/>
    </font>
    <font>
      <sz val="16"/>
      <color theme="1"/>
      <name val="Arial"/>
      <charset val="134"/>
    </font>
    <font>
      <sz val="14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theme="1"/>
      <name val="Calibri"/>
      <charset val="134"/>
    </font>
    <font>
      <b/>
      <sz val="14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22"/>
      <name val="Calibri"/>
      <charset val="134"/>
    </font>
    <font>
      <b/>
      <sz val="22"/>
      <name val="Calibri"/>
      <charset val="134"/>
    </font>
    <font>
      <sz val="22"/>
      <color indexed="8"/>
      <name val="Calibri"/>
      <charset val="134"/>
    </font>
    <font>
      <b/>
      <sz val="22"/>
      <color rgb="FF000000"/>
      <name val="Calibri"/>
      <charset val="134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1"/>
      <color indexed="9"/>
      <name val="Calibri"/>
      <charset val="134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0" fillId="0" borderId="0"/>
    <xf numFmtId="0" fontId="31" fillId="3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8" fillId="0" borderId="31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5" fillId="0" borderId="0"/>
    <xf numFmtId="0" fontId="36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50" fillId="8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35" fillId="6" borderId="2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8" borderId="27" applyNumberForma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183" fontId="9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185" fontId="9" fillId="0" borderId="0" applyFont="0" applyFill="0" applyBorder="0" applyAlignment="0" applyProtection="0"/>
    <xf numFmtId="0" fontId="32" fillId="5" borderId="25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2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3" fillId="0" borderId="0" xfId="0" applyFont="1" applyBorder="1"/>
    <xf numFmtId="0" fontId="3" fillId="0" borderId="0" xfId="0" applyFont="1" applyFill="1" applyBorder="1"/>
    <xf numFmtId="0" fontId="0" fillId="0" borderId="6" xfId="0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184" fontId="4" fillId="0" borderId="0" xfId="0" applyNumberFormat="1" applyFont="1" applyBorder="1"/>
    <xf numFmtId="184" fontId="3" fillId="0" borderId="0" xfId="0" applyNumberFormat="1" applyFont="1" applyBorder="1"/>
    <xf numFmtId="184" fontId="5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0" fillId="0" borderId="0" xfId="0" applyFill="1" applyBorder="1"/>
    <xf numFmtId="0" fontId="1" fillId="0" borderId="8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8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8" xfId="0" applyBorder="1"/>
    <xf numFmtId="182" fontId="0" fillId="0" borderId="0" xfId="46" applyNumberFormat="1" applyFont="1" applyBorder="1"/>
    <xf numFmtId="0" fontId="0" fillId="0" borderId="0" xfId="0" applyAlignment="1">
      <alignment horizontal="left"/>
    </xf>
    <xf numFmtId="49" fontId="1" fillId="0" borderId="12" xfId="0" applyNumberFormat="1" applyFont="1" applyFill="1" applyBorder="1" applyAlignment="1" applyProtection="1">
      <alignment horizontal="center"/>
    </xf>
    <xf numFmtId="180" fontId="6" fillId="0" borderId="0" xfId="0" applyNumberFormat="1" applyFont="1"/>
    <xf numFmtId="0" fontId="0" fillId="0" borderId="4" xfId="0" applyBorder="1" applyAlignment="1">
      <alignment horizontal="left"/>
    </xf>
    <xf numFmtId="180" fontId="6" fillId="0" borderId="0" xfId="0" applyNumberFormat="1" applyFont="1" applyAlignment="1">
      <alignment horizontal="left"/>
    </xf>
    <xf numFmtId="184" fontId="4" fillId="0" borderId="0" xfId="0" applyNumberFormat="1" applyFont="1" applyBorder="1" applyAlignment="1">
      <alignment horizontal="left"/>
    </xf>
    <xf numFmtId="184" fontId="0" fillId="0" borderId="0" xfId="0" applyNumberFormat="1"/>
    <xf numFmtId="0" fontId="7" fillId="0" borderId="4" xfId="0" applyFont="1" applyBorder="1"/>
    <xf numFmtId="0" fontId="8" fillId="0" borderId="0" xfId="0" applyFont="1"/>
    <xf numFmtId="0" fontId="7" fillId="0" borderId="4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84" fontId="3" fillId="0" borderId="0" xfId="0" applyNumberFormat="1" applyFont="1" applyBorder="1" applyAlignment="1">
      <alignment horizontal="left"/>
    </xf>
    <xf numFmtId="184" fontId="3" fillId="0" borderId="15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9" fillId="0" borderId="0" xfId="0" applyFont="1" applyBorder="1"/>
    <xf numFmtId="0" fontId="7" fillId="0" borderId="0" xfId="0" applyFont="1" applyBorder="1" applyAlignment="1">
      <alignment horizontal="left"/>
    </xf>
    <xf numFmtId="0" fontId="4" fillId="0" borderId="7" xfId="0" applyFont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4" fillId="0" borderId="4" xfId="0" applyFont="1" applyBorder="1"/>
    <xf numFmtId="0" fontId="1" fillId="0" borderId="2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84" fontId="3" fillId="0" borderId="15" xfId="0" applyNumberFormat="1" applyFont="1" applyBorder="1"/>
    <xf numFmtId="0" fontId="3" fillId="0" borderId="0" xfId="0" applyFont="1"/>
    <xf numFmtId="0" fontId="6" fillId="0" borderId="4" xfId="0" applyFont="1" applyBorder="1" applyAlignment="1">
      <alignment horizontal="left"/>
    </xf>
    <xf numFmtId="0" fontId="4" fillId="0" borderId="0" xfId="1" applyFont="1" applyBorder="1"/>
    <xf numFmtId="184" fontId="4" fillId="0" borderId="0" xfId="1" applyNumberFormat="1" applyFont="1" applyBorder="1"/>
    <xf numFmtId="0" fontId="4" fillId="0" borderId="0" xfId="0" applyFont="1"/>
    <xf numFmtId="0" fontId="4" fillId="0" borderId="4" xfId="0" applyFont="1" applyBorder="1" applyAlignment="1">
      <alignment horizontal="left"/>
    </xf>
    <xf numFmtId="184" fontId="4" fillId="0" borderId="0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/>
    <xf numFmtId="0" fontId="3" fillId="0" borderId="4" xfId="0" applyFont="1" applyBorder="1"/>
    <xf numFmtId="184" fontId="4" fillId="0" borderId="0" xfId="0" applyNumberFormat="1" applyFont="1" applyBorder="1" applyAlignment="1">
      <alignment horizontal="center"/>
    </xf>
    <xf numFmtId="49" fontId="10" fillId="0" borderId="17" xfId="0" applyNumberFormat="1" applyFont="1" applyFill="1" applyBorder="1" applyAlignment="1" applyProtection="1">
      <alignment horizontal="center"/>
    </xf>
    <xf numFmtId="49" fontId="1" fillId="0" borderId="7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6" fillId="0" borderId="0" xfId="0" applyFont="1" applyBorder="1" applyAlignment="1">
      <alignment horizontal="left"/>
    </xf>
    <xf numFmtId="0" fontId="3" fillId="0" borderId="18" xfId="0" applyFont="1" applyFill="1" applyBorder="1"/>
    <xf numFmtId="1" fontId="4" fillId="0" borderId="0" xfId="0" applyNumberFormat="1" applyFont="1" applyBorder="1" applyAlignment="1">
      <alignment horizontal="left"/>
    </xf>
    <xf numFmtId="184" fontId="3" fillId="0" borderId="18" xfId="0" applyNumberFormat="1" applyFont="1" applyBorder="1"/>
    <xf numFmtId="0" fontId="0" fillId="0" borderId="0" xfId="0" applyFill="1"/>
    <xf numFmtId="182" fontId="11" fillId="0" borderId="0" xfId="46" applyNumberFormat="1" applyFont="1" applyFill="1"/>
    <xf numFmtId="0" fontId="12" fillId="0" borderId="19" xfId="20" applyFont="1" applyFill="1" applyBorder="1" applyAlignment="1">
      <alignment horizontal="center" vertical="center"/>
    </xf>
    <xf numFmtId="0" fontId="12" fillId="0" borderId="19" xfId="20" applyFont="1" applyFill="1" applyBorder="1" applyAlignment="1">
      <alignment horizontal="center"/>
    </xf>
    <xf numFmtId="178" fontId="12" fillId="0" borderId="19" xfId="20" applyNumberFormat="1" applyFont="1" applyFill="1" applyBorder="1" applyAlignment="1">
      <alignment horizontal="center" vertical="center"/>
    </xf>
    <xf numFmtId="0" fontId="13" fillId="0" borderId="19" xfId="20" applyFont="1" applyFill="1" applyBorder="1" applyAlignment="1">
      <alignment horizontal="center"/>
    </xf>
    <xf numFmtId="0" fontId="12" fillId="0" borderId="19" xfId="20" applyFont="1" applyFill="1" applyBorder="1" applyAlignment="1"/>
    <xf numFmtId="182" fontId="14" fillId="0" borderId="19" xfId="46" applyNumberFormat="1" applyFont="1" applyFill="1" applyBorder="1" applyAlignment="1">
      <alignment horizontal="center" vertical="center"/>
    </xf>
    <xf numFmtId="182" fontId="15" fillId="0" borderId="19" xfId="46" applyNumberFormat="1" applyFont="1" applyFill="1" applyBorder="1" applyAlignment="1">
      <alignment vertical="center"/>
    </xf>
    <xf numFmtId="182" fontId="15" fillId="0" borderId="19" xfId="46" applyNumberFormat="1" applyFont="1" applyFill="1" applyBorder="1"/>
    <xf numFmtId="182" fontId="15" fillId="0" borderId="19" xfId="46" applyNumberFormat="1" applyFont="1" applyFill="1" applyBorder="1" applyAlignment="1">
      <alignment horizontal="right" vertical="center"/>
    </xf>
    <xf numFmtId="0" fontId="0" fillId="0" borderId="19" xfId="0" applyFill="1" applyBorder="1"/>
    <xf numFmtId="181" fontId="0" fillId="0" borderId="0" xfId="0" applyNumberFormat="1" applyFill="1"/>
    <xf numFmtId="182" fontId="16" fillId="0" borderId="0" xfId="46" applyNumberFormat="1" applyFont="1" applyFill="1"/>
    <xf numFmtId="0" fontId="12" fillId="0" borderId="20" xfId="20" applyFont="1" applyFill="1" applyBorder="1" applyAlignment="1">
      <alignment horizontal="center" vertical="center"/>
    </xf>
    <xf numFmtId="0" fontId="12" fillId="0" borderId="21" xfId="20" applyFont="1" applyFill="1" applyBorder="1" applyAlignment="1">
      <alignment horizontal="center" vertical="center"/>
    </xf>
    <xf numFmtId="0" fontId="13" fillId="0" borderId="19" xfId="20" applyFont="1" applyFill="1" applyBorder="1" applyAlignment="1">
      <alignment horizontal="center" vertical="center"/>
    </xf>
    <xf numFmtId="0" fontId="12" fillId="0" borderId="19" xfId="20" applyFont="1" applyFill="1" applyBorder="1" applyAlignment="1">
      <alignment vertical="center"/>
    </xf>
    <xf numFmtId="179" fontId="13" fillId="0" borderId="19" xfId="20" applyNumberFormat="1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182" fontId="12" fillId="0" borderId="19" xfId="46" applyNumberFormat="1" applyFont="1" applyFill="1" applyBorder="1" applyAlignment="1">
      <alignment vertical="center"/>
    </xf>
    <xf numFmtId="181" fontId="12" fillId="0" borderId="19" xfId="20" applyNumberFormat="1" applyFont="1" applyFill="1" applyBorder="1" applyAlignment="1">
      <alignment horizontal="center" vertical="center"/>
    </xf>
    <xf numFmtId="182" fontId="12" fillId="0" borderId="19" xfId="46" applyNumberFormat="1" applyFont="1" applyFill="1" applyBorder="1" applyAlignment="1" applyProtection="1">
      <alignment horizontal="center" vertical="center"/>
    </xf>
    <xf numFmtId="179" fontId="13" fillId="0" borderId="19" xfId="46" applyNumberFormat="1" applyFont="1" applyFill="1" applyBorder="1" applyAlignment="1">
      <alignment vertical="center"/>
    </xf>
    <xf numFmtId="179" fontId="16" fillId="0" borderId="19" xfId="46" applyNumberFormat="1" applyFont="1" applyFill="1" applyBorder="1"/>
    <xf numFmtId="182" fontId="16" fillId="0" borderId="19" xfId="46" applyNumberFormat="1" applyFont="1" applyFill="1" applyBorder="1"/>
    <xf numFmtId="179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82" fontId="18" fillId="0" borderId="0" xfId="46" applyNumberFormat="1" applyFont="1" applyFill="1" applyAlignment="1">
      <alignment horizontal="right" vertical="center"/>
    </xf>
    <xf numFmtId="182" fontId="2" fillId="0" borderId="0" xfId="46" applyNumberFormat="1" applyFont="1" applyFill="1" applyAlignment="1">
      <alignment horizontal="center" vertical="center"/>
    </xf>
    <xf numFmtId="182" fontId="9" fillId="0" borderId="0" xfId="46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82" fontId="19" fillId="0" borderId="0" xfId="46" applyNumberFormat="1" applyFont="1" applyFill="1" applyAlignment="1">
      <alignment horizontal="right" vertical="center"/>
    </xf>
    <xf numFmtId="182" fontId="18" fillId="0" borderId="0" xfId="46" applyNumberFormat="1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horizontal="center" vertical="center" wrapText="1"/>
    </xf>
    <xf numFmtId="182" fontId="20" fillId="0" borderId="19" xfId="46" applyNumberFormat="1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vertical="center"/>
    </xf>
    <xf numFmtId="182" fontId="18" fillId="0" borderId="19" xfId="46" applyNumberFormat="1" applyFont="1" applyFill="1" applyBorder="1" applyAlignment="1">
      <alignment horizontal="right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82" fontId="21" fillId="0" borderId="19" xfId="46" applyNumberFormat="1" applyFont="1" applyFill="1" applyBorder="1" applyAlignment="1">
      <alignment horizontal="right" vertical="center"/>
    </xf>
    <xf numFmtId="182" fontId="20" fillId="0" borderId="19" xfId="46" applyNumberFormat="1" applyFont="1" applyFill="1" applyBorder="1" applyAlignment="1">
      <alignment horizontal="right" vertical="center" wrapText="1"/>
    </xf>
    <xf numFmtId="0" fontId="20" fillId="0" borderId="19" xfId="0" applyFont="1" applyFill="1" applyBorder="1" applyAlignment="1">
      <alignment vertical="center"/>
    </xf>
    <xf numFmtId="0" fontId="21" fillId="0" borderId="19" xfId="0" applyFont="1" applyFill="1" applyBorder="1" applyAlignment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182" fontId="9" fillId="0" borderId="19" xfId="46" applyNumberFormat="1" applyFont="1" applyFill="1" applyBorder="1" applyAlignment="1">
      <alignment horizontal="right" vertical="center"/>
    </xf>
    <xf numFmtId="182" fontId="2" fillId="0" borderId="19" xfId="46" applyNumberFormat="1" applyFont="1" applyFill="1" applyBorder="1" applyAlignment="1">
      <alignment horizontal="right" vertical="center"/>
    </xf>
    <xf numFmtId="182" fontId="22" fillId="0" borderId="19" xfId="46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182" fontId="19" fillId="0" borderId="0" xfId="46" applyNumberFormat="1" applyFont="1" applyFill="1" applyAlignment="1">
      <alignment horizontal="center" vertical="center"/>
    </xf>
    <xf numFmtId="182" fontId="18" fillId="0" borderId="0" xfId="46" applyNumberFormat="1" applyFont="1" applyFill="1" applyAlignment="1">
      <alignment vertical="center"/>
    </xf>
    <xf numFmtId="182" fontId="18" fillId="0" borderId="19" xfId="46" applyNumberFormat="1" applyFont="1" applyFill="1" applyBorder="1" applyAlignment="1">
      <alignment vertical="center"/>
    </xf>
    <xf numFmtId="182" fontId="18" fillId="0" borderId="19" xfId="46" applyNumberFormat="1" applyFont="1" applyFill="1" applyBorder="1" applyAlignment="1">
      <alignment horizontal="center" vertical="center"/>
    </xf>
    <xf numFmtId="182" fontId="21" fillId="0" borderId="19" xfId="0" applyNumberFormat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/>
    </xf>
    <xf numFmtId="182" fontId="21" fillId="0" borderId="19" xfId="46" applyNumberFormat="1" applyFont="1" applyFill="1" applyBorder="1" applyAlignment="1">
      <alignment vertical="center"/>
    </xf>
    <xf numFmtId="0" fontId="21" fillId="0" borderId="19" xfId="0" applyFont="1" applyFill="1" applyBorder="1" applyAlignment="1">
      <alignment horizontal="center" vertical="center"/>
    </xf>
    <xf numFmtId="182" fontId="2" fillId="0" borderId="19" xfId="46" applyNumberFormat="1" applyFont="1" applyFill="1" applyBorder="1" applyAlignment="1">
      <alignment horizontal="center" vertical="center"/>
    </xf>
    <xf numFmtId="182" fontId="20" fillId="0" borderId="19" xfId="46" applyNumberFormat="1" applyFont="1" applyFill="1" applyBorder="1" applyAlignment="1">
      <alignment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1" fillId="0" borderId="19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3" fontId="22" fillId="0" borderId="19" xfId="0" applyNumberFormat="1" applyFont="1" applyFill="1" applyBorder="1" applyAlignment="1">
      <alignment horizontal="center" vertical="center"/>
    </xf>
    <xf numFmtId="182" fontId="22" fillId="0" borderId="19" xfId="46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82" fontId="2" fillId="0" borderId="0" xfId="46" applyNumberFormat="1" applyFont="1" applyFill="1" applyAlignment="1">
      <alignment horizontal="center"/>
    </xf>
    <xf numFmtId="182" fontId="9" fillId="0" borderId="19" xfId="46" applyNumberFormat="1" applyFont="1" applyFill="1" applyBorder="1" applyAlignment="1">
      <alignment horizontal="center" vertical="center"/>
    </xf>
    <xf numFmtId="182" fontId="23" fillId="0" borderId="22" xfId="46" applyNumberFormat="1" applyFont="1" applyFill="1" applyBorder="1" applyAlignment="1">
      <alignment horizontal="center" vertical="center"/>
    </xf>
    <xf numFmtId="182" fontId="23" fillId="0" borderId="24" xfId="46" applyNumberFormat="1" applyFont="1" applyFill="1" applyBorder="1" applyAlignment="1">
      <alignment horizontal="center" vertical="center"/>
    </xf>
    <xf numFmtId="182" fontId="23" fillId="0" borderId="23" xfId="46" applyNumberFormat="1" applyFont="1" applyFill="1" applyBorder="1" applyAlignment="1">
      <alignment horizontal="center" vertical="center"/>
    </xf>
    <xf numFmtId="182" fontId="24" fillId="0" borderId="19" xfId="46" applyNumberFormat="1" applyFont="1" applyFill="1" applyBorder="1" applyAlignment="1">
      <alignment horizontal="center" vertical="center"/>
    </xf>
    <xf numFmtId="182" fontId="9" fillId="0" borderId="19" xfId="46" applyNumberFormat="1" applyFont="1" applyFill="1" applyBorder="1" applyAlignment="1">
      <alignment horizontal="center" vertical="center" wrapText="1"/>
    </xf>
    <xf numFmtId="182" fontId="25" fillId="0" borderId="19" xfId="46" applyNumberFormat="1" applyFont="1" applyFill="1" applyBorder="1" applyAlignment="1">
      <alignment horizontal="center" vertical="center"/>
    </xf>
    <xf numFmtId="182" fontId="25" fillId="0" borderId="19" xfId="46" applyNumberFormat="1" applyFont="1" applyFill="1" applyBorder="1" applyAlignment="1">
      <alignment vertical="center"/>
    </xf>
    <xf numFmtId="0" fontId="9" fillId="0" borderId="19" xfId="0" applyFont="1" applyFill="1" applyBorder="1" applyAlignment="1">
      <alignment horizontal="center" vertical="center" wrapText="1"/>
    </xf>
    <xf numFmtId="182" fontId="26" fillId="0" borderId="19" xfId="46" applyNumberFormat="1" applyFont="1" applyFill="1" applyBorder="1" applyAlignment="1">
      <alignment vertical="center"/>
    </xf>
    <xf numFmtId="3" fontId="9" fillId="0" borderId="19" xfId="0" applyNumberFormat="1" applyFont="1" applyFill="1" applyBorder="1" applyAlignment="1">
      <alignment horizontal="center" vertical="center"/>
    </xf>
    <xf numFmtId="182" fontId="18" fillId="0" borderId="0" xfId="0" applyNumberFormat="1" applyFont="1" applyFill="1" applyAlignment="1">
      <alignment vertical="center"/>
    </xf>
    <xf numFmtId="182" fontId="21" fillId="0" borderId="19" xfId="0" applyNumberFormat="1" applyFont="1" applyFill="1" applyBorder="1" applyAlignment="1">
      <alignment vertical="center"/>
    </xf>
    <xf numFmtId="182" fontId="26" fillId="0" borderId="21" xfId="46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 wrapText="1"/>
    </xf>
    <xf numFmtId="182" fontId="9" fillId="0" borderId="0" xfId="46" applyNumberFormat="1" applyFont="1" applyFill="1" applyBorder="1" applyAlignment="1">
      <alignment horizontal="center" vertical="center"/>
    </xf>
    <xf numFmtId="182" fontId="22" fillId="0" borderId="0" xfId="46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0" fontId="18" fillId="0" borderId="0" xfId="0" applyFont="1" applyFill="1"/>
    <xf numFmtId="0" fontId="18" fillId="2" borderId="0" xfId="0" applyFont="1" applyFill="1"/>
    <xf numFmtId="0" fontId="2" fillId="2" borderId="0" xfId="0" applyFont="1" applyFill="1" applyAlignment="1">
      <alignment horizontal="center"/>
    </xf>
    <xf numFmtId="182" fontId="18" fillId="0" borderId="0" xfId="46" applyNumberFormat="1" applyFon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179" fontId="18" fillId="0" borderId="0" xfId="0" applyNumberFormat="1" applyFont="1" applyFill="1"/>
    <xf numFmtId="182" fontId="18" fillId="0" borderId="0" xfId="46" applyNumberFormat="1" applyFont="1" applyFill="1"/>
    <xf numFmtId="0" fontId="19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/>
    <xf numFmtId="0" fontId="28" fillId="0" borderId="0" xfId="0" applyFont="1" applyFill="1"/>
    <xf numFmtId="0" fontId="20" fillId="2" borderId="19" xfId="0" applyFont="1" applyFill="1" applyBorder="1" applyAlignment="1">
      <alignment horizontal="center"/>
    </xf>
    <xf numFmtId="0" fontId="20" fillId="2" borderId="19" xfId="0" applyFont="1" applyFill="1" applyBorder="1"/>
    <xf numFmtId="179" fontId="20" fillId="2" borderId="19" xfId="0" applyNumberFormat="1" applyFont="1" applyFill="1" applyBorder="1" applyAlignment="1">
      <alignment horizontal="right"/>
    </xf>
    <xf numFmtId="0" fontId="20" fillId="0" borderId="19" xfId="0" applyFont="1" applyFill="1" applyBorder="1" applyAlignment="1">
      <alignment horizontal="center"/>
    </xf>
    <xf numFmtId="0" fontId="20" fillId="0" borderId="19" xfId="0" applyFont="1" applyFill="1" applyBorder="1"/>
    <xf numFmtId="179" fontId="20" fillId="0" borderId="19" xfId="0" applyNumberFormat="1" applyFont="1" applyFill="1" applyBorder="1" applyAlignment="1">
      <alignment horizontal="right"/>
    </xf>
    <xf numFmtId="0" fontId="20" fillId="2" borderId="19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9" fillId="0" borderId="19" xfId="0" applyFont="1" applyFill="1" applyBorder="1" applyAlignment="1"/>
    <xf numFmtId="0" fontId="9" fillId="0" borderId="19" xfId="0" applyFont="1" applyFill="1" applyBorder="1" applyAlignment="1"/>
    <xf numFmtId="0" fontId="9" fillId="0" borderId="19" xfId="0" applyFont="1" applyFill="1" applyBorder="1" applyAlignment="1">
      <alignment horizontal="right"/>
    </xf>
    <xf numFmtId="0" fontId="2" fillId="0" borderId="22" xfId="0" applyFont="1" applyFill="1" applyBorder="1" applyAlignment="1"/>
    <xf numFmtId="0" fontId="2" fillId="0" borderId="24" xfId="0" applyFont="1" applyFill="1" applyBorder="1" applyAlignment="1"/>
    <xf numFmtId="0" fontId="2" fillId="0" borderId="23" xfId="0" applyFont="1" applyFill="1" applyBorder="1" applyAlignment="1"/>
    <xf numFmtId="183" fontId="2" fillId="0" borderId="19" xfId="39" applyFont="1" applyFill="1" applyBorder="1" applyAlignment="1">
      <alignment horizontal="right"/>
    </xf>
    <xf numFmtId="0" fontId="19" fillId="0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182" fontId="28" fillId="0" borderId="0" xfId="46" applyNumberFormat="1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82" fontId="21" fillId="0" borderId="19" xfId="46" applyNumberFormat="1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182" fontId="20" fillId="2" borderId="19" xfId="46" applyNumberFormat="1" applyFont="1" applyFill="1" applyBorder="1" applyAlignment="1">
      <alignment horizontal="right"/>
    </xf>
    <xf numFmtId="183" fontId="20" fillId="2" borderId="19" xfId="39" applyFont="1" applyFill="1" applyBorder="1" applyAlignment="1">
      <alignment horizontal="right"/>
    </xf>
    <xf numFmtId="183" fontId="20" fillId="2" borderId="19" xfId="39" applyFont="1" applyFill="1" applyBorder="1" applyAlignment="1">
      <alignment horizontal="center"/>
    </xf>
    <xf numFmtId="182" fontId="20" fillId="0" borderId="19" xfId="46" applyNumberFormat="1" applyFont="1" applyFill="1" applyBorder="1" applyAlignment="1">
      <alignment horizontal="right"/>
    </xf>
    <xf numFmtId="183" fontId="20" fillId="0" borderId="19" xfId="39" applyFont="1" applyFill="1" applyBorder="1" applyAlignment="1">
      <alignment horizontal="center"/>
    </xf>
    <xf numFmtId="183" fontId="18" fillId="2" borderId="19" xfId="0" applyNumberFormat="1" applyFont="1" applyFill="1" applyBorder="1" applyAlignment="1">
      <alignment horizontal="right"/>
    </xf>
    <xf numFmtId="0" fontId="20" fillId="2" borderId="19" xfId="0" applyFont="1" applyFill="1" applyBorder="1" applyAlignment="1">
      <alignment horizontal="right"/>
    </xf>
    <xf numFmtId="183" fontId="20" fillId="3" borderId="19" xfId="39" applyFont="1" applyFill="1" applyBorder="1" applyAlignment="1">
      <alignment horizontal="right"/>
    </xf>
    <xf numFmtId="183" fontId="9" fillId="2" borderId="19" xfId="39" applyFont="1" applyFill="1" applyBorder="1" applyAlignment="1">
      <alignment horizontal="right"/>
    </xf>
    <xf numFmtId="183" fontId="2" fillId="0" borderId="19" xfId="39" applyFont="1" applyFill="1" applyBorder="1" applyAlignment="1">
      <alignment horizontal="center"/>
    </xf>
    <xf numFmtId="183" fontId="18" fillId="0" borderId="0" xfId="0" applyNumberFormat="1" applyFont="1" applyFill="1"/>
    <xf numFmtId="183" fontId="18" fillId="0" borderId="0" xfId="0" applyNumberFormat="1" applyFont="1" applyFill="1" applyAlignment="1">
      <alignment horizontal="center"/>
    </xf>
    <xf numFmtId="182" fontId="18" fillId="0" borderId="0" xfId="46" applyNumberFormat="1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8" fillId="0" borderId="0" xfId="0" applyFont="1" applyFill="1" applyAlignment="1">
      <alignment horizontal="left"/>
    </xf>
    <xf numFmtId="0" fontId="8" fillId="0" borderId="19" xfId="0" applyFont="1" applyFill="1" applyBorder="1" applyAlignment="1">
      <alignment horizontal="center"/>
    </xf>
    <xf numFmtId="0" fontId="0" fillId="2" borderId="19" xfId="0" applyFill="1" applyBorder="1"/>
    <xf numFmtId="0" fontId="0" fillId="2" borderId="19" xfId="0" applyFill="1" applyBorder="1" applyAlignment="1">
      <alignment horizontal="right"/>
    </xf>
    <xf numFmtId="0" fontId="18" fillId="2" borderId="19" xfId="0" applyNumberFormat="1" applyFont="1" applyFill="1" applyBorder="1"/>
    <xf numFmtId="179" fontId="18" fillId="2" borderId="0" xfId="0" applyNumberFormat="1" applyFont="1" applyFill="1"/>
    <xf numFmtId="0" fontId="0" fillId="0" borderId="19" xfId="0" applyFill="1" applyBorder="1" applyAlignment="1">
      <alignment horizontal="right"/>
    </xf>
    <xf numFmtId="0" fontId="18" fillId="0" borderId="19" xfId="0" applyFont="1" applyFill="1" applyBorder="1"/>
    <xf numFmtId="0" fontId="18" fillId="2" borderId="19" xfId="0" applyFont="1" applyFill="1" applyBorder="1"/>
    <xf numFmtId="183" fontId="18" fillId="2" borderId="19" xfId="0" applyNumberFormat="1" applyFont="1" applyFill="1" applyBorder="1"/>
    <xf numFmtId="183" fontId="2" fillId="2" borderId="19" xfId="0" applyNumberFormat="1" applyFont="1" applyFill="1" applyBorder="1" applyAlignment="1">
      <alignment horizontal="center"/>
    </xf>
    <xf numFmtId="179" fontId="2" fillId="2" borderId="0" xfId="0" applyNumberFormat="1" applyFont="1" applyFill="1" applyAlignment="1">
      <alignment horizontal="center"/>
    </xf>
    <xf numFmtId="183" fontId="26" fillId="2" borderId="19" xfId="0" applyNumberFormat="1" applyFont="1" applyFill="1" applyBorder="1" applyAlignment="1">
      <alignment horizontal="center"/>
    </xf>
    <xf numFmtId="3" fontId="18" fillId="0" borderId="19" xfId="0" applyNumberFormat="1" applyFont="1" applyFill="1" applyBorder="1"/>
    <xf numFmtId="183" fontId="18" fillId="0" borderId="0" xfId="0" applyNumberFormat="1" applyFont="1" applyFill="1" applyAlignment="1">
      <alignment horizontal="left"/>
    </xf>
    <xf numFmtId="179" fontId="30" fillId="0" borderId="0" xfId="0" applyNumberFormat="1" applyFont="1" applyFill="1"/>
    <xf numFmtId="182" fontId="18" fillId="0" borderId="0" xfId="46" applyNumberFormat="1" applyFont="1" applyFill="1" applyAlignment="1">
      <alignment horizontal="left"/>
    </xf>
    <xf numFmtId="0" fontId="19" fillId="0" borderId="0" xfId="0" applyFont="1" applyFill="1" applyAlignment="1"/>
    <xf numFmtId="0" fontId="27" fillId="0" borderId="0" xfId="0" applyFont="1" applyFill="1" applyAlignment="1"/>
    <xf numFmtId="182" fontId="18" fillId="2" borderId="0" xfId="46" applyNumberFormat="1" applyFont="1" applyFill="1"/>
    <xf numFmtId="182" fontId="2" fillId="2" borderId="0" xfId="46" applyNumberFormat="1" applyFont="1" applyFill="1" applyAlignment="1">
      <alignment horizontal="center"/>
    </xf>
    <xf numFmtId="183" fontId="18" fillId="2" borderId="0" xfId="0" applyNumberFormat="1" applyFont="1" applyFill="1"/>
    <xf numFmtId="182" fontId="18" fillId="0" borderId="0" xfId="0" applyNumberFormat="1" applyFont="1" applyFill="1"/>
    <xf numFmtId="0" fontId="0" fillId="2" borderId="19" xfId="0" applyFill="1" applyBorder="1" applyAlignment="1" quotePrefix="1">
      <alignment horizontal="right"/>
    </xf>
    <xf numFmtId="49" fontId="10" fillId="0" borderId="17" xfId="0" applyNumberFormat="1" applyFont="1" applyFill="1" applyBorder="1" applyAlignment="1" applyProtection="1" quotePrefix="1">
      <alignment horizontal="center"/>
    </xf>
    <xf numFmtId="49" fontId="1" fillId="0" borderId="12" xfId="0" applyNumberFormat="1" applyFont="1" applyFill="1" applyBorder="1" applyAlignment="1" applyProtection="1" quotePrefix="1">
      <alignment horizontal="center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2</xdr:row>
      <xdr:rowOff>7620</xdr:rowOff>
    </xdr:from>
    <xdr:ext cx="817245" cy="559435"/>
    <xdr:pic>
      <xdr:nvPicPr>
        <xdr:cNvPr id="159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0290" y="372745"/>
          <a:ext cx="817245" cy="55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</xdr:colOff>
      <xdr:row>34</xdr:row>
      <xdr:rowOff>3175</xdr:rowOff>
    </xdr:from>
    <xdr:ext cx="799465" cy="568960"/>
    <xdr:pic>
      <xdr:nvPicPr>
        <xdr:cNvPr id="177" name="Picture 22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6913880"/>
          <a:ext cx="799465" cy="568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</xdr:colOff>
      <xdr:row>2</xdr:row>
      <xdr:rowOff>7620</xdr:rowOff>
    </xdr:from>
    <xdr:ext cx="809625" cy="558800"/>
    <xdr:pic>
      <xdr:nvPicPr>
        <xdr:cNvPr id="229" name="Picture 227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372745"/>
          <a:ext cx="809625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7620</xdr:colOff>
      <xdr:row>2</xdr:row>
      <xdr:rowOff>7620</xdr:rowOff>
    </xdr:from>
    <xdr:ext cx="809625" cy="558800"/>
    <xdr:pic>
      <xdr:nvPicPr>
        <xdr:cNvPr id="232" name="Picture 227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372745"/>
          <a:ext cx="809625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2</xdr:row>
      <xdr:rowOff>7620</xdr:rowOff>
    </xdr:from>
    <xdr:ext cx="817245" cy="559435"/>
    <xdr:pic>
      <xdr:nvPicPr>
        <xdr:cNvPr id="237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0290" y="372745"/>
          <a:ext cx="817245" cy="55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19685</xdr:colOff>
      <xdr:row>1</xdr:row>
      <xdr:rowOff>163195</xdr:rowOff>
    </xdr:from>
    <xdr:ext cx="816610" cy="568325"/>
    <xdr:pic>
      <xdr:nvPicPr>
        <xdr:cNvPr id="16" name="Picture 227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2140" y="340995"/>
          <a:ext cx="816610" cy="56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2</xdr:row>
      <xdr:rowOff>7620</xdr:rowOff>
    </xdr:from>
    <xdr:ext cx="817245" cy="559435"/>
    <xdr:pic>
      <xdr:nvPicPr>
        <xdr:cNvPr id="25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0290" y="372745"/>
          <a:ext cx="817245" cy="55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2</xdr:row>
      <xdr:rowOff>7620</xdr:rowOff>
    </xdr:from>
    <xdr:ext cx="817245" cy="559435"/>
    <xdr:pic>
      <xdr:nvPicPr>
        <xdr:cNvPr id="26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0290" y="372745"/>
          <a:ext cx="817245" cy="55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9525</xdr:colOff>
      <xdr:row>1</xdr:row>
      <xdr:rowOff>163195</xdr:rowOff>
    </xdr:from>
    <xdr:ext cx="817245" cy="568960"/>
    <xdr:pic>
      <xdr:nvPicPr>
        <xdr:cNvPr id="6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9815" y="340995"/>
          <a:ext cx="817245" cy="568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</xdr:colOff>
      <xdr:row>33</xdr:row>
      <xdr:rowOff>158115</xdr:rowOff>
    </xdr:from>
    <xdr:ext cx="786765" cy="596900"/>
    <xdr:pic>
      <xdr:nvPicPr>
        <xdr:cNvPr id="4" name="Picture 22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42195" y="6881495"/>
          <a:ext cx="786765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2540</xdr:colOff>
      <xdr:row>0</xdr:row>
      <xdr:rowOff>146050</xdr:rowOff>
    </xdr:from>
    <xdr:ext cx="835025" cy="590550"/>
    <xdr:pic>
      <xdr:nvPicPr>
        <xdr:cNvPr id="213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7925" y="146050"/>
          <a:ext cx="8350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215900</xdr:colOff>
      <xdr:row>0</xdr:row>
      <xdr:rowOff>157480</xdr:rowOff>
    </xdr:from>
    <xdr:ext cx="808355" cy="593090"/>
    <xdr:pic>
      <xdr:nvPicPr>
        <xdr:cNvPr id="231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23650" y="157480"/>
          <a:ext cx="808355" cy="593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1174750</xdr:colOff>
      <xdr:row>34</xdr:row>
      <xdr:rowOff>187960</xdr:rowOff>
    </xdr:from>
    <xdr:ext cx="796290" cy="579755"/>
    <xdr:pic>
      <xdr:nvPicPr>
        <xdr:cNvPr id="303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750" y="7336155"/>
          <a:ext cx="796290" cy="579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1174115</xdr:colOff>
      <xdr:row>71</xdr:row>
      <xdr:rowOff>17145</xdr:rowOff>
    </xdr:from>
    <xdr:ext cx="798830" cy="539115"/>
    <xdr:pic>
      <xdr:nvPicPr>
        <xdr:cNvPr id="321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115" y="14705330"/>
          <a:ext cx="798830" cy="539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1905</xdr:colOff>
      <xdr:row>70</xdr:row>
      <xdr:rowOff>158115</xdr:rowOff>
    </xdr:from>
    <xdr:ext cx="786765" cy="596900"/>
    <xdr:pic>
      <xdr:nvPicPr>
        <xdr:cNvPr id="2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42065" y="14658975"/>
          <a:ext cx="786765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1174750</xdr:colOff>
      <xdr:row>34</xdr:row>
      <xdr:rowOff>187960</xdr:rowOff>
    </xdr:from>
    <xdr:ext cx="796290" cy="579755"/>
    <xdr:pic>
      <xdr:nvPicPr>
        <xdr:cNvPr id="3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40160" y="7336155"/>
          <a:ext cx="796290" cy="579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5</xdr:row>
      <xdr:rowOff>0</xdr:rowOff>
    </xdr:from>
    <xdr:ext cx="770890" cy="547370"/>
    <xdr:pic>
      <xdr:nvPicPr>
        <xdr:cNvPr id="24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72515" y="898525"/>
          <a:ext cx="770890" cy="547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12065</xdr:colOff>
      <xdr:row>106</xdr:row>
      <xdr:rowOff>0</xdr:rowOff>
    </xdr:from>
    <xdr:ext cx="755650" cy="536575"/>
    <xdr:pic>
      <xdr:nvPicPr>
        <xdr:cNvPr id="63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475" y="187325"/>
          <a:ext cx="755650" cy="53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142</xdr:row>
      <xdr:rowOff>0</xdr:rowOff>
    </xdr:from>
    <xdr:ext cx="779145" cy="549910"/>
    <xdr:pic>
      <xdr:nvPicPr>
        <xdr:cNvPr id="6" name="Picture 22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410" y="7339330"/>
          <a:ext cx="779145" cy="549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90" zoomScaleNormal="90" workbookViewId="0">
      <selection activeCell="G15" sqref="G15"/>
    </sheetView>
  </sheetViews>
  <sheetFormatPr defaultColWidth="9" defaultRowHeight="14"/>
  <cols>
    <col min="1" max="1" width="4.2890625" style="186" customWidth="1"/>
    <col min="2" max="2" width="9.859375" style="186" customWidth="1"/>
    <col min="3" max="5" width="14.578125" style="186" customWidth="1"/>
    <col min="6" max="6" width="13.859375" style="189" customWidth="1"/>
    <col min="7" max="7" width="12.5703125" style="186" customWidth="1"/>
    <col min="8" max="8" width="12.5703125" style="190" customWidth="1"/>
    <col min="9" max="9" width="18.625" style="191" customWidth="1"/>
    <col min="10" max="10" width="14.3125" style="192" customWidth="1"/>
    <col min="11" max="11" width="35.625" style="186" customWidth="1"/>
    <col min="12" max="12" width="11.2890625" style="193" customWidth="1"/>
    <col min="13" max="13" width="11.2890625" style="186" customWidth="1"/>
    <col min="14" max="14" width="7" style="194" customWidth="1"/>
    <col min="15" max="16384" width="9" style="186"/>
  </cols>
  <sheetData>
    <row r="1" ht="17.6" spans="1:13">
      <c r="A1" s="195" t="s">
        <v>0</v>
      </c>
      <c r="B1" s="195"/>
      <c r="C1" s="195"/>
      <c r="D1" s="195"/>
      <c r="E1" s="195"/>
      <c r="F1" s="214"/>
      <c r="G1" s="195"/>
      <c r="H1" s="195"/>
      <c r="I1" s="234"/>
      <c r="K1" s="195"/>
      <c r="M1" s="253"/>
    </row>
    <row r="2" ht="17.6" spans="1:13">
      <c r="A2" s="196" t="s">
        <v>1</v>
      </c>
      <c r="B2" s="196"/>
      <c r="C2" s="196"/>
      <c r="D2" s="196"/>
      <c r="E2" s="196"/>
      <c r="F2" s="215"/>
      <c r="G2" s="196"/>
      <c r="H2" s="196"/>
      <c r="I2" s="235"/>
      <c r="K2" s="196"/>
      <c r="M2" s="254"/>
    </row>
    <row r="3" spans="1:9">
      <c r="A3" s="197"/>
      <c r="B3" s="198"/>
      <c r="C3" s="198"/>
      <c r="D3" s="198"/>
      <c r="E3" s="198"/>
      <c r="F3" s="216"/>
      <c r="G3" s="198"/>
      <c r="H3" s="217"/>
      <c r="I3" s="236"/>
    </row>
    <row r="4" s="186" customFormat="1" spans="1:14">
      <c r="A4" s="157" t="s">
        <v>2</v>
      </c>
      <c r="B4" s="157" t="s">
        <v>3</v>
      </c>
      <c r="C4" s="157" t="s">
        <v>4</v>
      </c>
      <c r="D4" s="157" t="s">
        <v>5</v>
      </c>
      <c r="E4" s="157" t="s">
        <v>6</v>
      </c>
      <c r="F4" s="218" t="s">
        <v>7</v>
      </c>
      <c r="G4" s="219" t="s">
        <v>8</v>
      </c>
      <c r="H4" s="220" t="s">
        <v>9</v>
      </c>
      <c r="I4" s="220" t="s">
        <v>10</v>
      </c>
      <c r="J4" s="237" t="s">
        <v>11</v>
      </c>
      <c r="K4" s="157" t="s">
        <v>12</v>
      </c>
      <c r="L4" s="193"/>
      <c r="N4" s="194"/>
    </row>
    <row r="5" s="187" customFormat="1" spans="1:14">
      <c r="A5" s="199">
        <v>1</v>
      </c>
      <c r="B5" s="200" t="s">
        <v>13</v>
      </c>
      <c r="C5" s="200" t="s">
        <v>14</v>
      </c>
      <c r="D5" s="201">
        <f>Omzet!C3</f>
        <v>29223500</v>
      </c>
      <c r="E5" s="201">
        <f>Omzet!D3</f>
        <v>9196475</v>
      </c>
      <c r="F5" s="221">
        <f>Omzet!E3</f>
        <v>20027025</v>
      </c>
      <c r="G5" s="222">
        <f>'rekap gaji akhir'!Q6</f>
        <v>9783400</v>
      </c>
      <c r="H5" s="223" t="s">
        <v>15</v>
      </c>
      <c r="I5" s="238" t="s">
        <v>16</v>
      </c>
      <c r="J5" s="259" t="s">
        <v>17</v>
      </c>
      <c r="K5" s="240"/>
      <c r="L5" s="241"/>
      <c r="N5" s="255"/>
    </row>
    <row r="6" s="187" customFormat="1" spans="1:14">
      <c r="A6" s="199">
        <v>2</v>
      </c>
      <c r="B6" s="200" t="s">
        <v>18</v>
      </c>
      <c r="C6" s="200" t="s">
        <v>14</v>
      </c>
      <c r="D6" s="201">
        <f>Omzet!C5</f>
        <v>11926500</v>
      </c>
      <c r="E6" s="201">
        <f>Omzet!D5</f>
        <v>3203725</v>
      </c>
      <c r="F6" s="221">
        <f>Omzet!E5</f>
        <v>8722775</v>
      </c>
      <c r="G6" s="222">
        <f>'rekap gaji akhir'!Q5</f>
        <v>5891025</v>
      </c>
      <c r="H6" s="223" t="s">
        <v>15</v>
      </c>
      <c r="I6" s="238" t="s">
        <v>19</v>
      </c>
      <c r="J6" s="239">
        <v>4760549938</v>
      </c>
      <c r="K6" s="240"/>
      <c r="L6" s="241"/>
      <c r="N6" s="255"/>
    </row>
    <row r="7" s="186" customFormat="1" spans="1:14">
      <c r="A7" s="202">
        <v>3</v>
      </c>
      <c r="B7" s="203" t="s">
        <v>20</v>
      </c>
      <c r="C7" s="203" t="s">
        <v>14</v>
      </c>
      <c r="D7" s="204">
        <f>Omzet!C15</f>
        <v>55067500</v>
      </c>
      <c r="E7" s="204">
        <f>Omzet!D15</f>
        <v>11406250</v>
      </c>
      <c r="F7" s="224">
        <f>Omzet!E15</f>
        <v>43661250</v>
      </c>
      <c r="G7" s="222">
        <f>'rekap gaji akhir'!Q7</f>
        <v>24406050</v>
      </c>
      <c r="H7" s="225" t="s">
        <v>15</v>
      </c>
      <c r="I7" s="106" t="s">
        <v>21</v>
      </c>
      <c r="J7" s="242">
        <v>7650252874</v>
      </c>
      <c r="K7" s="243"/>
      <c r="L7" s="193"/>
      <c r="N7" s="194"/>
    </row>
    <row r="8" s="187" customFormat="1" spans="1:14">
      <c r="A8" s="199">
        <v>4</v>
      </c>
      <c r="B8" s="200" t="s">
        <v>22</v>
      </c>
      <c r="C8" s="200" t="s">
        <v>14</v>
      </c>
      <c r="D8" s="201">
        <f>Omzet!C6</f>
        <v>35695000</v>
      </c>
      <c r="E8" s="201">
        <f>Omzet!D6</f>
        <v>5892250</v>
      </c>
      <c r="F8" s="221">
        <f>Omzet!E6</f>
        <v>29802750</v>
      </c>
      <c r="G8" s="222">
        <f>'rekap gaji akhir'!Q8</f>
        <v>11870300</v>
      </c>
      <c r="H8" s="223" t="s">
        <v>15</v>
      </c>
      <c r="I8" s="238" t="s">
        <v>23</v>
      </c>
      <c r="J8" s="259" t="s">
        <v>24</v>
      </c>
      <c r="K8" s="244"/>
      <c r="L8" s="241"/>
      <c r="N8" s="255"/>
    </row>
    <row r="9" s="187" customFormat="1" spans="1:14">
      <c r="A9" s="199">
        <v>5</v>
      </c>
      <c r="B9" s="200" t="s">
        <v>25</v>
      </c>
      <c r="C9" s="205" t="s">
        <v>26</v>
      </c>
      <c r="D9" s="201">
        <f>Omzet!C7</f>
        <v>13350000</v>
      </c>
      <c r="E9" s="201">
        <f>Omzet!D7</f>
        <v>1724000</v>
      </c>
      <c r="F9" s="221">
        <f>Omzet!E7</f>
        <v>11626000</v>
      </c>
      <c r="G9" s="222">
        <f>'rekap gaji akhir'!Q12</f>
        <v>6089150</v>
      </c>
      <c r="H9" s="223" t="s">
        <v>15</v>
      </c>
      <c r="I9" s="238" t="s">
        <v>27</v>
      </c>
      <c r="J9" s="259" t="s">
        <v>28</v>
      </c>
      <c r="K9" s="244"/>
      <c r="L9" s="241"/>
      <c r="N9" s="255"/>
    </row>
    <row r="10" s="187" customFormat="1" spans="1:14">
      <c r="A10" s="199">
        <v>6</v>
      </c>
      <c r="B10" s="200" t="s">
        <v>29</v>
      </c>
      <c r="C10" s="205" t="s">
        <v>26</v>
      </c>
      <c r="D10" s="201">
        <f>Omzet!C10</f>
        <v>12460000</v>
      </c>
      <c r="E10" s="201">
        <f>Omzet!D10</f>
        <v>2199500</v>
      </c>
      <c r="F10" s="221">
        <f>Omzet!E10</f>
        <v>10260500</v>
      </c>
      <c r="G10" s="222">
        <f>'rekap gaji akhir'!Q13</f>
        <v>4515450</v>
      </c>
      <c r="H10" s="223" t="s">
        <v>15</v>
      </c>
      <c r="I10" s="238" t="s">
        <v>30</v>
      </c>
      <c r="J10" s="259" t="s">
        <v>31</v>
      </c>
      <c r="K10" s="244"/>
      <c r="L10" s="241"/>
      <c r="N10" s="255"/>
    </row>
    <row r="11" s="187" customFormat="1" spans="1:14">
      <c r="A11" s="199">
        <v>7</v>
      </c>
      <c r="B11" s="200" t="s">
        <v>32</v>
      </c>
      <c r="C11" s="205" t="s">
        <v>26</v>
      </c>
      <c r="D11" s="201">
        <f>Omzet!C9</f>
        <v>16141000</v>
      </c>
      <c r="E11" s="201">
        <f>Omzet!D9</f>
        <v>3898525</v>
      </c>
      <c r="F11" s="221">
        <f>Omzet!E9</f>
        <v>12242475</v>
      </c>
      <c r="G11" s="222">
        <f>'rekap gaji akhir'!Q15</f>
        <v>4621075</v>
      </c>
      <c r="H11" s="223" t="s">
        <v>15</v>
      </c>
      <c r="I11" s="238" t="s">
        <v>33</v>
      </c>
      <c r="J11" s="239">
        <v>6220375666</v>
      </c>
      <c r="K11" s="245"/>
      <c r="L11" s="241"/>
      <c r="N11" s="255"/>
    </row>
    <row r="12" s="187" customFormat="1" spans="1:14">
      <c r="A12" s="199">
        <v>8</v>
      </c>
      <c r="B12" s="200" t="s">
        <v>34</v>
      </c>
      <c r="C12" s="205" t="s">
        <v>26</v>
      </c>
      <c r="D12" s="201">
        <f>Omzet!C11</f>
        <v>15535000</v>
      </c>
      <c r="E12" s="201">
        <f>Omzet!D11</f>
        <v>2408500</v>
      </c>
      <c r="F12" s="221">
        <f>Omzet!E11</f>
        <v>13126500</v>
      </c>
      <c r="G12" s="222">
        <f>'rekap gaji akhir'!Q14</f>
        <v>4215950</v>
      </c>
      <c r="H12" s="223" t="s">
        <v>15</v>
      </c>
      <c r="I12" s="238" t="s">
        <v>35</v>
      </c>
      <c r="J12" s="259" t="s">
        <v>36</v>
      </c>
      <c r="K12" s="245"/>
      <c r="L12" s="241"/>
      <c r="N12" s="255"/>
    </row>
    <row r="13" s="187" customFormat="1" spans="1:14">
      <c r="A13" s="199">
        <v>9</v>
      </c>
      <c r="B13" s="200" t="s">
        <v>37</v>
      </c>
      <c r="C13" s="205" t="s">
        <v>38</v>
      </c>
      <c r="D13" s="201">
        <f>Omzet!C13</f>
        <v>2840000</v>
      </c>
      <c r="E13" s="201">
        <f>Omzet!D13</f>
        <v>1016500</v>
      </c>
      <c r="F13" s="221">
        <f>Omzet!E13</f>
        <v>1823500</v>
      </c>
      <c r="G13" s="226">
        <f>'rekap gaji akhir'!Q26</f>
        <v>2732000</v>
      </c>
      <c r="H13" s="223" t="s">
        <v>15</v>
      </c>
      <c r="I13" s="238" t="s">
        <v>39</v>
      </c>
      <c r="J13" s="239">
        <v>6220411042</v>
      </c>
      <c r="K13" s="245"/>
      <c r="L13" s="241"/>
      <c r="N13" s="255"/>
    </row>
    <row r="14" s="188" customFormat="1" spans="1:14">
      <c r="A14" s="199">
        <v>10</v>
      </c>
      <c r="B14" s="200" t="s">
        <v>40</v>
      </c>
      <c r="C14" s="205" t="s">
        <v>41</v>
      </c>
      <c r="D14" s="201">
        <f>Omzet!C12</f>
        <v>3980000</v>
      </c>
      <c r="E14" s="227"/>
      <c r="F14" s="221">
        <f>Omzet!E12</f>
        <v>3980000</v>
      </c>
      <c r="G14" s="222">
        <f>'rekap gaji akhir'!Q21</f>
        <v>4048000</v>
      </c>
      <c r="H14" s="223" t="s">
        <v>15</v>
      </c>
      <c r="I14" s="238" t="s">
        <v>42</v>
      </c>
      <c r="J14" s="259" t="s">
        <v>43</v>
      </c>
      <c r="K14" s="246"/>
      <c r="L14" s="247"/>
      <c r="N14" s="256"/>
    </row>
    <row r="15" s="187" customFormat="1" spans="1:14">
      <c r="A15" s="199">
        <v>11</v>
      </c>
      <c r="B15" s="200" t="s">
        <v>44</v>
      </c>
      <c r="C15" s="205" t="s">
        <v>41</v>
      </c>
      <c r="D15" s="201">
        <f>Omzet!C16</f>
        <v>2575000</v>
      </c>
      <c r="E15" s="227"/>
      <c r="F15" s="221">
        <f>Omzet!E16</f>
        <v>2575000</v>
      </c>
      <c r="G15" s="222">
        <f>'rekap gaji akhir'!Q28</f>
        <v>3592500</v>
      </c>
      <c r="H15" s="223" t="s">
        <v>15</v>
      </c>
      <c r="I15" s="238" t="s">
        <v>45</v>
      </c>
      <c r="J15" s="259" t="s">
        <v>46</v>
      </c>
      <c r="K15" s="248"/>
      <c r="L15" s="241"/>
      <c r="M15" s="257"/>
      <c r="N15" s="255"/>
    </row>
    <row r="16" s="186" customFormat="1" spans="1:14">
      <c r="A16" s="202">
        <v>12</v>
      </c>
      <c r="B16" s="203" t="s">
        <v>47</v>
      </c>
      <c r="C16" s="206" t="s">
        <v>48</v>
      </c>
      <c r="D16" s="204">
        <f>Omzet!C18</f>
        <v>5715000</v>
      </c>
      <c r="E16" s="204">
        <f>Omzet!D18</f>
        <v>1531000</v>
      </c>
      <c r="F16" s="224">
        <f>Omzet!E18</f>
        <v>4184000</v>
      </c>
      <c r="G16" s="228">
        <f>'rekap gaji akhir'!Q16</f>
        <v>2261500</v>
      </c>
      <c r="H16" s="225" t="s">
        <v>15</v>
      </c>
      <c r="I16" s="106" t="s">
        <v>49</v>
      </c>
      <c r="J16" s="95">
        <v>7650365873</v>
      </c>
      <c r="K16" s="248" t="s">
        <v>50</v>
      </c>
      <c r="L16" s="193"/>
      <c r="N16" s="194"/>
    </row>
    <row r="17" hidden="1" spans="1:13">
      <c r="A17" s="202">
        <v>13</v>
      </c>
      <c r="B17" s="207" t="s">
        <v>51</v>
      </c>
      <c r="C17" s="208" t="s">
        <v>52</v>
      </c>
      <c r="D17" s="209"/>
      <c r="E17" s="209"/>
      <c r="F17" s="213">
        <v>0</v>
      </c>
      <c r="G17" s="229">
        <v>4000000</v>
      </c>
      <c r="H17" s="225" t="s">
        <v>15</v>
      </c>
      <c r="I17" s="106" t="s">
        <v>53</v>
      </c>
      <c r="J17" s="242">
        <v>7650375151</v>
      </c>
      <c r="K17" s="249"/>
      <c r="M17" s="258"/>
    </row>
    <row r="18" s="186" customFormat="1" spans="1:14">
      <c r="A18" s="210" t="s">
        <v>54</v>
      </c>
      <c r="B18" s="211"/>
      <c r="C18" s="212"/>
      <c r="D18" s="213">
        <f>SUM(D5:D17)</f>
        <v>204508500</v>
      </c>
      <c r="E18" s="213">
        <f>SUM(E5:E17)</f>
        <v>42476725</v>
      </c>
      <c r="F18" s="213">
        <f>SUM(F5:F17)</f>
        <v>162031775</v>
      </c>
      <c r="G18" s="230">
        <f>SUM(G5:G17)</f>
        <v>88026400</v>
      </c>
      <c r="H18" s="230"/>
      <c r="I18" s="106"/>
      <c r="J18" s="242"/>
      <c r="K18" s="249"/>
      <c r="L18" s="193"/>
      <c r="M18" s="258"/>
      <c r="N18" s="194"/>
    </row>
    <row r="20" spans="7:12">
      <c r="G20" s="231"/>
      <c r="H20" s="232"/>
      <c r="I20" s="250"/>
      <c r="L20" s="251"/>
    </row>
    <row r="21" spans="7:7">
      <c r="G21" s="231"/>
    </row>
    <row r="22" spans="7:7">
      <c r="G22" s="231"/>
    </row>
    <row r="23" spans="2:11">
      <c r="B23" s="193"/>
      <c r="G23" s="194"/>
      <c r="H23" s="233"/>
      <c r="I23" s="252"/>
      <c r="K23" s="194"/>
    </row>
    <row r="24" spans="2:2">
      <c r="B24" s="193"/>
    </row>
    <row r="25" spans="7:7">
      <c r="G25" s="231"/>
    </row>
  </sheetData>
  <mergeCells count="2">
    <mergeCell ref="A1:K1"/>
    <mergeCell ref="A2:K2"/>
  </mergeCells>
  <pageMargins left="0.8" right="0.5" top="0.75" bottom="0.25" header="0.3" footer="0.3"/>
  <pageSetup paperSize="11" scale="75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T43"/>
  <sheetViews>
    <sheetView zoomScale="90" zoomScaleNormal="90" workbookViewId="0">
      <pane xSplit="3" ySplit="2" topLeftCell="D3" activePane="bottomRight" state="frozen"/>
      <selection/>
      <selection pane="topRight"/>
      <selection pane="bottomLeft"/>
      <selection pane="bottomRight" activeCell="M15" sqref="M15"/>
    </sheetView>
  </sheetViews>
  <sheetFormatPr defaultColWidth="9.140625" defaultRowHeight="14"/>
  <cols>
    <col min="1" max="1" width="1.859375" style="127" customWidth="1"/>
    <col min="2" max="2" width="4.140625" style="127" customWidth="1"/>
    <col min="3" max="3" width="9.7109375" style="127" customWidth="1"/>
    <col min="4" max="4" width="14.2890625" style="128" customWidth="1"/>
    <col min="5" max="5" width="5.7109375" style="125" customWidth="1"/>
    <col min="6" max="6" width="7.4296875" style="125" customWidth="1"/>
    <col min="7" max="7" width="14.4296875" style="129" customWidth="1"/>
    <col min="8" max="8" width="14.5703125" style="129" customWidth="1"/>
    <col min="9" max="9" width="13.4296875" style="129" customWidth="1"/>
    <col min="10" max="11" width="11.7109375" style="129" customWidth="1"/>
    <col min="12" max="12" width="15.4296875" style="129" customWidth="1"/>
    <col min="13" max="13" width="13.7109375" style="130" customWidth="1"/>
    <col min="14" max="14" width="16.875" style="130" customWidth="1"/>
    <col min="15" max="15" width="12.140625" style="129" customWidth="1"/>
    <col min="16" max="16" width="11.5703125" style="129" customWidth="1"/>
    <col min="17" max="17" width="15.5703125" style="129" customWidth="1"/>
    <col min="18" max="18" width="15.625" style="127" customWidth="1"/>
    <col min="19" max="19" width="9.5703125" style="127" customWidth="1"/>
    <col min="20" max="20" width="10.5625" style="127"/>
    <col min="21" max="16384" width="9.140625" style="127"/>
  </cols>
  <sheetData>
    <row r="1" s="124" customFormat="1" ht="17.6" spans="2:18">
      <c r="B1" s="131" t="s">
        <v>0</v>
      </c>
      <c r="C1" s="131"/>
      <c r="D1" s="132"/>
      <c r="E1" s="131"/>
      <c r="F1" s="131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31"/>
    </row>
    <row r="2" s="124" customFormat="1" ht="17.6" spans="2:18">
      <c r="B2" s="131" t="s">
        <v>1</v>
      </c>
      <c r="C2" s="131"/>
      <c r="D2" s="132"/>
      <c r="E2" s="131"/>
      <c r="F2" s="131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31"/>
    </row>
    <row r="3" spans="4:17">
      <c r="D3" s="133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="125" customFormat="1" ht="28" spans="2:19">
      <c r="B4" s="134" t="s">
        <v>2</v>
      </c>
      <c r="C4" s="134" t="s">
        <v>3</v>
      </c>
      <c r="D4" s="135" t="s">
        <v>5</v>
      </c>
      <c r="E4" s="134" t="s">
        <v>55</v>
      </c>
      <c r="F4" s="134" t="s">
        <v>56</v>
      </c>
      <c r="G4" s="135" t="s">
        <v>57</v>
      </c>
      <c r="H4" s="135" t="s">
        <v>58</v>
      </c>
      <c r="I4" s="135" t="s">
        <v>59</v>
      </c>
      <c r="J4" s="135" t="s">
        <v>60</v>
      </c>
      <c r="K4" s="135" t="s">
        <v>61</v>
      </c>
      <c r="L4" s="135" t="s">
        <v>7</v>
      </c>
      <c r="M4" s="135" t="s">
        <v>62</v>
      </c>
      <c r="N4" s="135" t="s">
        <v>63</v>
      </c>
      <c r="O4" s="172" t="s">
        <v>64</v>
      </c>
      <c r="P4" s="172" t="s">
        <v>65</v>
      </c>
      <c r="Q4" s="172" t="s">
        <v>66</v>
      </c>
      <c r="R4" s="172" t="s">
        <v>67</v>
      </c>
      <c r="S4" s="175" t="s">
        <v>12</v>
      </c>
    </row>
    <row r="5" spans="2:19">
      <c r="B5" s="136">
        <v>1</v>
      </c>
      <c r="C5" s="137" t="s">
        <v>18</v>
      </c>
      <c r="D5" s="138">
        <f>Omzet!$E$5</f>
        <v>8722775</v>
      </c>
      <c r="E5" s="136">
        <f>Absensi!$C$4</f>
        <v>25</v>
      </c>
      <c r="F5" s="136">
        <f>Absensi!$G$4</f>
        <v>10</v>
      </c>
      <c r="G5" s="152">
        <v>1500000</v>
      </c>
      <c r="H5" s="153">
        <f>Omzet!$F$5</f>
        <v>4191525</v>
      </c>
      <c r="I5" s="158"/>
      <c r="J5" s="146">
        <f>F5*15000</f>
        <v>150000</v>
      </c>
      <c r="K5" s="167">
        <v>59500</v>
      </c>
      <c r="L5" s="152">
        <f>SUM(G5:K5)</f>
        <v>5901025</v>
      </c>
      <c r="M5" s="153">
        <f>Absensi!$K$4</f>
        <v>0</v>
      </c>
      <c r="N5" s="153">
        <f>Absensi!$J$4</f>
        <v>10000</v>
      </c>
      <c r="O5" s="153">
        <f>Absensi!$I$4</f>
        <v>0</v>
      </c>
      <c r="P5" s="138">
        <f>Omzet!$G$5</f>
        <v>0</v>
      </c>
      <c r="Q5" s="176">
        <f t="shared" ref="Q5:Q8" si="0">L5-N5+O5+P5-M5</f>
        <v>5891025</v>
      </c>
      <c r="R5" s="176"/>
      <c r="S5" s="137"/>
    </row>
    <row r="6" spans="2:19">
      <c r="B6" s="136">
        <v>2</v>
      </c>
      <c r="C6" s="137" t="s">
        <v>13</v>
      </c>
      <c r="D6" s="138">
        <f>Omzet!$E$3</f>
        <v>20027025</v>
      </c>
      <c r="E6" s="136">
        <f>Absensi!$C$3</f>
        <v>19</v>
      </c>
      <c r="F6" s="136">
        <f>Absensi!$G$3</f>
        <v>19</v>
      </c>
      <c r="G6" s="152">
        <v>1250000</v>
      </c>
      <c r="H6" s="153">
        <f>Omzet!$F$3</f>
        <v>8188900</v>
      </c>
      <c r="I6" s="158"/>
      <c r="J6" s="146">
        <f>F6*15000</f>
        <v>285000</v>
      </c>
      <c r="K6" s="167">
        <v>59500</v>
      </c>
      <c r="L6" s="152">
        <f>SUM(G6:K6)</f>
        <v>9783400</v>
      </c>
      <c r="M6" s="153">
        <f>Absensi!$K$3</f>
        <v>200000</v>
      </c>
      <c r="N6" s="153">
        <f>Absensi!$J$3</f>
        <v>0</v>
      </c>
      <c r="O6" s="153">
        <f>Absensi!$I$3</f>
        <v>0</v>
      </c>
      <c r="P6" s="138">
        <f>Omzet!$G$3</f>
        <v>200000</v>
      </c>
      <c r="Q6" s="176">
        <f t="shared" si="0"/>
        <v>9783400</v>
      </c>
      <c r="R6" s="152"/>
      <c r="S6" s="136"/>
    </row>
    <row r="7" spans="2:19">
      <c r="B7" s="136">
        <v>3</v>
      </c>
      <c r="C7" s="137" t="s">
        <v>20</v>
      </c>
      <c r="D7" s="138">
        <f>Omzet!$E$15</f>
        <v>43661250</v>
      </c>
      <c r="E7" s="136"/>
      <c r="F7" s="136"/>
      <c r="G7" s="152">
        <f>5000000</f>
        <v>5000000</v>
      </c>
      <c r="H7" s="153">
        <f>Omzet!$F$15</f>
        <v>19346550</v>
      </c>
      <c r="I7" s="158"/>
      <c r="J7" s="146">
        <f>F7*15000</f>
        <v>0</v>
      </c>
      <c r="K7" s="167">
        <v>59500</v>
      </c>
      <c r="L7" s="152">
        <f>SUM(G7:K7)</f>
        <v>24406050</v>
      </c>
      <c r="M7" s="152"/>
      <c r="N7" s="152"/>
      <c r="O7" s="167"/>
      <c r="P7" s="167"/>
      <c r="Q7" s="176">
        <f t="shared" si="0"/>
        <v>24406050</v>
      </c>
      <c r="R7" s="152"/>
      <c r="S7" s="137"/>
    </row>
    <row r="8" spans="2:19">
      <c r="B8" s="136">
        <v>4</v>
      </c>
      <c r="C8" s="137" t="s">
        <v>22</v>
      </c>
      <c r="D8" s="138">
        <f>Omzet!$E$6</f>
        <v>29802750</v>
      </c>
      <c r="E8" s="136">
        <f>Absensi!$C$5</f>
        <v>26</v>
      </c>
      <c r="F8" s="136">
        <f>Absensi!$G$5</f>
        <v>20</v>
      </c>
      <c r="G8" s="138">
        <v>1000000</v>
      </c>
      <c r="H8" s="153">
        <f>Omzet!$F$6</f>
        <v>9835800</v>
      </c>
      <c r="I8" s="167">
        <v>275000</v>
      </c>
      <c r="J8" s="152">
        <f>F8*15000</f>
        <v>300000</v>
      </c>
      <c r="K8" s="167">
        <v>59500</v>
      </c>
      <c r="L8" s="152">
        <f>SUM(G8:K8)</f>
        <v>11470300</v>
      </c>
      <c r="M8" s="153">
        <f>Absensi!$K$5</f>
        <v>0</v>
      </c>
      <c r="N8" s="153">
        <f>Absensi!$J$5</f>
        <v>0</v>
      </c>
      <c r="O8" s="153">
        <f>Absensi!$I$5</f>
        <v>100000</v>
      </c>
      <c r="P8" s="138">
        <f>Omzet!$G$6</f>
        <v>300000</v>
      </c>
      <c r="Q8" s="176">
        <f t="shared" si="0"/>
        <v>11870300</v>
      </c>
      <c r="R8" s="152"/>
      <c r="S8" s="137"/>
    </row>
    <row r="9" spans="2:19">
      <c r="B9" s="139" t="s">
        <v>7</v>
      </c>
      <c r="C9" s="140"/>
      <c r="D9" s="141">
        <f>SUM(D5:D8)</f>
        <v>102213800</v>
      </c>
      <c r="E9" s="154">
        <f>SUM(E5:E7)</f>
        <v>44</v>
      </c>
      <c r="F9" s="155">
        <f>SUM(F5:F7)</f>
        <v>29</v>
      </c>
      <c r="G9" s="156">
        <f>SUM(G5:G7)</f>
        <v>7750000</v>
      </c>
      <c r="H9" s="156">
        <f>SUM(H5:H7)</f>
        <v>31726975</v>
      </c>
      <c r="I9" s="158"/>
      <c r="J9" s="156">
        <f t="shared" ref="J9:Q9" si="1">SUM(J5:J7)</f>
        <v>435000</v>
      </c>
      <c r="K9" s="156">
        <f t="shared" si="1"/>
        <v>178500</v>
      </c>
      <c r="L9" s="156">
        <f t="shared" si="1"/>
        <v>40090475</v>
      </c>
      <c r="M9" s="156">
        <f t="shared" si="1"/>
        <v>200000</v>
      </c>
      <c r="N9" s="156">
        <f t="shared" si="1"/>
        <v>10000</v>
      </c>
      <c r="O9" s="156">
        <f t="shared" si="1"/>
        <v>0</v>
      </c>
      <c r="P9" s="156">
        <f t="shared" si="1"/>
        <v>200000</v>
      </c>
      <c r="Q9" s="156">
        <f>SUM(Q5:Q8)</f>
        <v>51950775</v>
      </c>
      <c r="R9" s="158"/>
      <c r="S9" s="177"/>
    </row>
    <row r="10" spans="7:17"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</row>
    <row r="11" ht="28" spans="2:18">
      <c r="B11" s="134" t="s">
        <v>2</v>
      </c>
      <c r="C11" s="134" t="s">
        <v>3</v>
      </c>
      <c r="D11" s="142" t="s">
        <v>5</v>
      </c>
      <c r="E11" s="134" t="s">
        <v>55</v>
      </c>
      <c r="F11" s="134" t="s">
        <v>68</v>
      </c>
      <c r="G11" s="135" t="s">
        <v>57</v>
      </c>
      <c r="H11" s="135" t="s">
        <v>58</v>
      </c>
      <c r="I11" s="135" t="s">
        <v>59</v>
      </c>
      <c r="J11" s="135" t="s">
        <v>69</v>
      </c>
      <c r="K11" s="135" t="s">
        <v>61</v>
      </c>
      <c r="L11" s="135" t="s">
        <v>7</v>
      </c>
      <c r="M11" s="135" t="s">
        <v>62</v>
      </c>
      <c r="N11" s="135" t="s">
        <v>63</v>
      </c>
      <c r="O11" s="135" t="s">
        <v>64</v>
      </c>
      <c r="P11" s="172" t="s">
        <v>65</v>
      </c>
      <c r="Q11" s="172" t="s">
        <v>66</v>
      </c>
      <c r="R11" s="134" t="s">
        <v>67</v>
      </c>
    </row>
    <row r="12" spans="2:18">
      <c r="B12" s="136">
        <v>1</v>
      </c>
      <c r="C12" s="137" t="s">
        <v>25</v>
      </c>
      <c r="D12" s="138">
        <f>Omzet!$E$7</f>
        <v>11626000</v>
      </c>
      <c r="E12" s="136">
        <f>Absensi!$C$6</f>
        <v>25</v>
      </c>
      <c r="F12" s="136">
        <f>Absensi!$G$6</f>
        <v>14</v>
      </c>
      <c r="G12" s="138">
        <f>990000</f>
        <v>990000</v>
      </c>
      <c r="H12" s="153">
        <f>Omzet!$F$7</f>
        <v>4134650</v>
      </c>
      <c r="I12" s="152">
        <f>E12*25000</f>
        <v>625000</v>
      </c>
      <c r="J12" s="152">
        <f>F12*15000</f>
        <v>210000</v>
      </c>
      <c r="K12" s="167">
        <v>59500</v>
      </c>
      <c r="L12" s="152">
        <f>SUM(G12:K12)</f>
        <v>6019150</v>
      </c>
      <c r="M12" s="153">
        <f>Absensi!K6</f>
        <v>0</v>
      </c>
      <c r="N12" s="153">
        <f>Absensi!$J$6</f>
        <v>30000</v>
      </c>
      <c r="O12" s="153">
        <f>Absensi!$I$6</f>
        <v>0</v>
      </c>
      <c r="P12" s="138">
        <f>Omzet!$G$7</f>
        <v>100000</v>
      </c>
      <c r="Q12" s="176">
        <f>L12-N12-M12+P12+O12</f>
        <v>6089150</v>
      </c>
      <c r="R12" s="137"/>
    </row>
    <row r="13" spans="2:18">
      <c r="B13" s="136">
        <v>2</v>
      </c>
      <c r="C13" s="143" t="s">
        <v>29</v>
      </c>
      <c r="D13" s="138">
        <f>Omzet!$E$10</f>
        <v>10260500</v>
      </c>
      <c r="E13" s="136">
        <f>Absensi!C9</f>
        <v>24</v>
      </c>
      <c r="F13" s="136">
        <f>Absensi!G9</f>
        <v>14</v>
      </c>
      <c r="G13" s="138">
        <f>770000</f>
        <v>770000</v>
      </c>
      <c r="H13" s="153">
        <f>Omzet!$F$10</f>
        <v>2865450</v>
      </c>
      <c r="I13" s="152">
        <f>E13*25000</f>
        <v>600000</v>
      </c>
      <c r="J13" s="152">
        <f>F13*15000</f>
        <v>210000</v>
      </c>
      <c r="K13" s="167"/>
      <c r="L13" s="152">
        <f>SUM(G13:K13)</f>
        <v>4445450</v>
      </c>
      <c r="M13" s="153">
        <f>Absensi!$K$9</f>
        <v>0</v>
      </c>
      <c r="N13" s="153">
        <f>Absensi!$J$9</f>
        <v>30000</v>
      </c>
      <c r="O13" s="153">
        <f>Absensi!$I$9</f>
        <v>0</v>
      </c>
      <c r="P13" s="138">
        <f>Omzet!$G$10</f>
        <v>100000</v>
      </c>
      <c r="Q13" s="176">
        <f>L13-N13-M13+P13+O13</f>
        <v>4515450</v>
      </c>
      <c r="R13" s="176"/>
    </row>
    <row r="14" spans="2:20">
      <c r="B14" s="136">
        <v>3</v>
      </c>
      <c r="C14" s="143" t="s">
        <v>34</v>
      </c>
      <c r="D14" s="138">
        <f>Omzet!$E$11</f>
        <v>13126500</v>
      </c>
      <c r="E14" s="136">
        <f>Absensi!C10</f>
        <v>26</v>
      </c>
      <c r="F14" s="136">
        <f>Absensi!G10</f>
        <v>16</v>
      </c>
      <c r="G14" s="138">
        <v>800000</v>
      </c>
      <c r="H14" s="153">
        <f>Omzet!$F$11</f>
        <v>3325950</v>
      </c>
      <c r="I14" s="152">
        <f>E14*25000</f>
        <v>650000</v>
      </c>
      <c r="J14" s="152">
        <f>F14*15000</f>
        <v>240000</v>
      </c>
      <c r="K14" s="167"/>
      <c r="L14" s="152">
        <f>SUM(G14:K14)</f>
        <v>5015950</v>
      </c>
      <c r="M14" s="153">
        <f>Absensi!K10</f>
        <v>1000000</v>
      </c>
      <c r="N14" s="153">
        <f>Absensi!J10</f>
        <v>0</v>
      </c>
      <c r="O14" s="153">
        <f>Absensi!I10</f>
        <v>100000</v>
      </c>
      <c r="P14" s="138">
        <f>Omzet!G11</f>
        <v>100000</v>
      </c>
      <c r="Q14" s="176">
        <f>L14-N14-M14+P14+O14</f>
        <v>4215950</v>
      </c>
      <c r="R14" s="176"/>
      <c r="T14" s="178"/>
    </row>
    <row r="15" spans="2:18">
      <c r="B15" s="136">
        <v>4</v>
      </c>
      <c r="C15" s="137" t="s">
        <v>32</v>
      </c>
      <c r="D15" s="138">
        <f>Omzet!$E$9</f>
        <v>12242475</v>
      </c>
      <c r="E15" s="136">
        <f>Absensi!C8</f>
        <v>23</v>
      </c>
      <c r="F15" s="136">
        <f>Absensi!G8</f>
        <v>11</v>
      </c>
      <c r="G15" s="138">
        <f>880000</f>
        <v>880000</v>
      </c>
      <c r="H15" s="153">
        <f>Omzet!$F$9</f>
        <v>3111575</v>
      </c>
      <c r="I15" s="152">
        <f>E15*25000</f>
        <v>575000</v>
      </c>
      <c r="J15" s="152">
        <f>F15*15000</f>
        <v>165000</v>
      </c>
      <c r="K15" s="167">
        <v>59500</v>
      </c>
      <c r="L15" s="152">
        <f>SUM(G15:K15)</f>
        <v>4791075</v>
      </c>
      <c r="M15" s="153">
        <f>Absensi!$K$8</f>
        <v>200000</v>
      </c>
      <c r="N15" s="153">
        <f>Absensi!$J$8</f>
        <v>70000</v>
      </c>
      <c r="O15" s="153">
        <f>Absensi!$I$8</f>
        <v>0</v>
      </c>
      <c r="P15" s="138">
        <f>Omzet!$G$9</f>
        <v>100000</v>
      </c>
      <c r="Q15" s="176">
        <f>L15-N15-M15+P15+O15</f>
        <v>4621075</v>
      </c>
      <c r="R15" s="176"/>
    </row>
    <row r="16" spans="2:18">
      <c r="B16" s="136">
        <v>5</v>
      </c>
      <c r="C16" s="137" t="s">
        <v>47</v>
      </c>
      <c r="D16" s="138">
        <f>Omzet!E18</f>
        <v>4184000</v>
      </c>
      <c r="E16" s="136">
        <f>Absensi!C16</f>
        <v>9</v>
      </c>
      <c r="F16" s="136">
        <f>Absensi!G16</f>
        <v>10</v>
      </c>
      <c r="G16" s="138"/>
      <c r="H16" s="153">
        <f>Omzet!F18</f>
        <v>1211500</v>
      </c>
      <c r="I16" s="152">
        <f>E16*100000</f>
        <v>900000</v>
      </c>
      <c r="J16" s="152">
        <f>F16*15000</f>
        <v>150000</v>
      </c>
      <c r="K16" s="167"/>
      <c r="L16" s="152">
        <f>SUM(G16:K16)</f>
        <v>2261500</v>
      </c>
      <c r="M16" s="153"/>
      <c r="N16" s="153"/>
      <c r="O16" s="153"/>
      <c r="P16" s="138"/>
      <c r="Q16" s="176">
        <f>L16-N16-M16+P16+O16</f>
        <v>2261500</v>
      </c>
      <c r="R16" s="176"/>
    </row>
    <row r="17" spans="2:18">
      <c r="B17" s="136"/>
      <c r="C17" s="137"/>
      <c r="D17" s="138"/>
      <c r="E17" s="136"/>
      <c r="F17" s="136"/>
      <c r="G17" s="138"/>
      <c r="H17" s="152"/>
      <c r="I17" s="152"/>
      <c r="J17" s="152"/>
      <c r="K17" s="167"/>
      <c r="L17" s="152"/>
      <c r="M17" s="152"/>
      <c r="N17" s="152"/>
      <c r="O17" s="152"/>
      <c r="P17" s="167"/>
      <c r="Q17" s="152"/>
      <c r="R17" s="137"/>
    </row>
    <row r="18" spans="2:18">
      <c r="B18" s="144" t="s">
        <v>7</v>
      </c>
      <c r="C18" s="144"/>
      <c r="D18" s="141">
        <f>SUM(D12:D16)</f>
        <v>51439475</v>
      </c>
      <c r="E18" s="157"/>
      <c r="F18" s="157"/>
      <c r="G18" s="156">
        <f>SUM(G8:G17)</f>
        <v>12190000</v>
      </c>
      <c r="H18" s="156">
        <f>SUM(H8:H17)</f>
        <v>56211900</v>
      </c>
      <c r="I18" s="156">
        <f t="shared" ref="G18:N18" si="2">SUM(I12:I17)</f>
        <v>3350000</v>
      </c>
      <c r="J18" s="156">
        <f t="shared" si="2"/>
        <v>975000</v>
      </c>
      <c r="K18" s="156">
        <f t="shared" si="2"/>
        <v>119000</v>
      </c>
      <c r="L18" s="156">
        <f t="shared" si="2"/>
        <v>22533125</v>
      </c>
      <c r="M18" s="156">
        <f t="shared" si="2"/>
        <v>1200000</v>
      </c>
      <c r="N18" s="156">
        <f t="shared" si="2"/>
        <v>130000</v>
      </c>
      <c r="O18" s="156"/>
      <c r="P18" s="156">
        <f>SUM(P12:P13)</f>
        <v>200000</v>
      </c>
      <c r="Q18" s="156">
        <f>SUM(Q12:Q17)</f>
        <v>21703125</v>
      </c>
      <c r="R18" s="179">
        <f>SUM(R12:R17)</f>
        <v>0</v>
      </c>
    </row>
    <row r="19" spans="7:17"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</row>
    <row r="20" s="125" customFormat="1" ht="42" spans="2:17">
      <c r="B20" s="134" t="s">
        <v>2</v>
      </c>
      <c r="C20" s="134" t="s">
        <v>3</v>
      </c>
      <c r="D20" s="135" t="s">
        <v>5</v>
      </c>
      <c r="E20" s="134" t="s">
        <v>55</v>
      </c>
      <c r="F20" s="134" t="s">
        <v>68</v>
      </c>
      <c r="G20" s="135" t="s">
        <v>58</v>
      </c>
      <c r="H20" s="135" t="s">
        <v>57</v>
      </c>
      <c r="I20" s="135" t="s">
        <v>69</v>
      </c>
      <c r="J20" s="135" t="s">
        <v>70</v>
      </c>
      <c r="K20" s="135" t="s">
        <v>71</v>
      </c>
      <c r="L20" s="167" t="s">
        <v>72</v>
      </c>
      <c r="M20" s="135" t="s">
        <v>73</v>
      </c>
      <c r="N20" s="135" t="s">
        <v>62</v>
      </c>
      <c r="O20" s="172" t="s">
        <v>63</v>
      </c>
      <c r="P20" s="135" t="s">
        <v>74</v>
      </c>
      <c r="Q20" s="172" t="s">
        <v>66</v>
      </c>
    </row>
    <row r="21" spans="2:20">
      <c r="B21" s="136">
        <v>1</v>
      </c>
      <c r="C21" s="137" t="s">
        <v>75</v>
      </c>
      <c r="D21" s="138">
        <f>Omzet!$E$12</f>
        <v>3980000</v>
      </c>
      <c r="E21" s="136">
        <f>Absensi!C11</f>
        <v>25</v>
      </c>
      <c r="F21" s="136">
        <f>Absensi!G11</f>
        <v>20</v>
      </c>
      <c r="G21" s="153">
        <f>Omzet!$F$12</f>
        <v>398000</v>
      </c>
      <c r="H21" s="152">
        <v>3000000</v>
      </c>
      <c r="I21" s="152">
        <f>F21*15000</f>
        <v>300000</v>
      </c>
      <c r="J21" s="152"/>
      <c r="K21" s="152">
        <v>500000</v>
      </c>
      <c r="L21" s="146">
        <f>SUM(G21:K21)</f>
        <v>4198000</v>
      </c>
      <c r="M21" s="153">
        <f>Absensi!$I$11</f>
        <v>100000</v>
      </c>
      <c r="N21" s="153">
        <f>Absensi!$K$11</f>
        <v>250000</v>
      </c>
      <c r="O21" s="153">
        <f>Absensi!$J$11</f>
        <v>0</v>
      </c>
      <c r="P21" s="147"/>
      <c r="Q21" s="180">
        <f>SUM(P21,L21,M21)-N21-O21</f>
        <v>4048000</v>
      </c>
      <c r="S21" s="181"/>
      <c r="T21" s="178"/>
    </row>
    <row r="22" spans="2:20">
      <c r="B22" s="136">
        <v>2</v>
      </c>
      <c r="C22" s="137" t="s">
        <v>76</v>
      </c>
      <c r="D22" s="138">
        <f>Omzet!$E$14</f>
        <v>0</v>
      </c>
      <c r="E22" s="136">
        <f>Absensi!$C$13</f>
        <v>0</v>
      </c>
      <c r="F22" s="136">
        <f>Absensi!$G$13</f>
        <v>0</v>
      </c>
      <c r="G22" s="153">
        <f>Omzet!$F$14</f>
        <v>0</v>
      </c>
      <c r="H22" s="152"/>
      <c r="I22" s="152">
        <f>F22*15000</f>
        <v>0</v>
      </c>
      <c r="J22" s="152"/>
      <c r="K22" s="152"/>
      <c r="L22" s="146">
        <f>SUM(G22:K22)</f>
        <v>0</v>
      </c>
      <c r="M22" s="153">
        <f>Absensi!$I$13</f>
        <v>0</v>
      </c>
      <c r="N22" s="153">
        <f>Absensi!$K$13</f>
        <v>0</v>
      </c>
      <c r="O22" s="153">
        <f>Absensi!$J$13</f>
        <v>0</v>
      </c>
      <c r="P22" s="147">
        <f>120000*E22</f>
        <v>0</v>
      </c>
      <c r="Q22" s="176">
        <f ca="1">SUM(J22:L22:P22)</f>
        <v>0</v>
      </c>
      <c r="S22" s="181"/>
      <c r="T22" s="178"/>
    </row>
    <row r="23" spans="2:17">
      <c r="B23" s="144" t="s">
        <v>7</v>
      </c>
      <c r="C23" s="144"/>
      <c r="D23" s="141">
        <f>SUM(D21:D22)</f>
        <v>3980000</v>
      </c>
      <c r="E23" s="157"/>
      <c r="F23" s="157"/>
      <c r="G23" s="158"/>
      <c r="H23" s="156"/>
      <c r="I23" s="156"/>
      <c r="J23" s="156"/>
      <c r="K23" s="156"/>
      <c r="L23" s="167"/>
      <c r="M23" s="156"/>
      <c r="N23" s="167"/>
      <c r="O23" s="158"/>
      <c r="P23" s="141">
        <f>SUM(P21:P22)</f>
        <v>0</v>
      </c>
      <c r="Q23" s="156">
        <f ca="1">SUM(Q21:Q22)</f>
        <v>4048000</v>
      </c>
    </row>
    <row r="24" spans="7:17"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</row>
    <row r="25" s="125" customFormat="1" ht="28" spans="2:18">
      <c r="B25" s="134" t="s">
        <v>2</v>
      </c>
      <c r="C25" s="134" t="s">
        <v>3</v>
      </c>
      <c r="D25" s="135" t="s">
        <v>5</v>
      </c>
      <c r="E25" s="134" t="s">
        <v>55</v>
      </c>
      <c r="F25" s="134" t="s">
        <v>68</v>
      </c>
      <c r="G25" s="135" t="s">
        <v>57</v>
      </c>
      <c r="H25" s="135" t="s">
        <v>77</v>
      </c>
      <c r="I25" s="135" t="s">
        <v>69</v>
      </c>
      <c r="J25" s="135" t="s">
        <v>78</v>
      </c>
      <c r="K25" s="135" t="s">
        <v>61</v>
      </c>
      <c r="L25" s="135" t="s">
        <v>7</v>
      </c>
      <c r="M25" s="135" t="s">
        <v>63</v>
      </c>
      <c r="N25" s="153" t="s">
        <v>62</v>
      </c>
      <c r="O25" s="135" t="s">
        <v>64</v>
      </c>
      <c r="P25" s="167" t="s">
        <v>72</v>
      </c>
      <c r="Q25" s="172" t="s">
        <v>66</v>
      </c>
      <c r="R25" s="182"/>
    </row>
    <row r="26" spans="2:18">
      <c r="B26" s="134">
        <v>1</v>
      </c>
      <c r="C26" s="145" t="s">
        <v>79</v>
      </c>
      <c r="D26" s="138">
        <f>Omzet!$E$13</f>
        <v>1823500</v>
      </c>
      <c r="E26" s="136">
        <f>Absensi!C12</f>
        <v>25</v>
      </c>
      <c r="F26" s="136">
        <f>Absensi!G12</f>
        <v>29</v>
      </c>
      <c r="G26" s="159">
        <v>1870000</v>
      </c>
      <c r="H26" s="159"/>
      <c r="I26" s="159">
        <f>F26*15000</f>
        <v>435000</v>
      </c>
      <c r="J26" s="153">
        <f>Omzet!$F$13</f>
        <v>627000</v>
      </c>
      <c r="K26" s="135"/>
      <c r="L26" s="159">
        <f>SUM(G26:K26)</f>
        <v>2932000</v>
      </c>
      <c r="M26" s="153">
        <f>Absensi!$J$12</f>
        <v>0</v>
      </c>
      <c r="N26" s="153">
        <f>Absensi!$K$12</f>
        <v>200000</v>
      </c>
      <c r="O26" s="167">
        <f>Absensi!I12</f>
        <v>0</v>
      </c>
      <c r="P26" s="167">
        <f>L26-M26-N26+O26</f>
        <v>2732000</v>
      </c>
      <c r="Q26" s="156">
        <f>L26-M26-N26+O26</f>
        <v>2732000</v>
      </c>
      <c r="R26" s="182"/>
    </row>
    <row r="27" spans="2:18">
      <c r="B27" s="134">
        <v>2</v>
      </c>
      <c r="C27" s="143" t="s">
        <v>80</v>
      </c>
      <c r="D27" s="146">
        <f>Omzet!$E$17</f>
        <v>0</v>
      </c>
      <c r="E27" s="160"/>
      <c r="F27" s="136"/>
      <c r="G27" s="159"/>
      <c r="H27" s="159"/>
      <c r="I27" s="159"/>
      <c r="J27" s="159">
        <f>Omzet!F17</f>
        <v>0</v>
      </c>
      <c r="K27" s="152"/>
      <c r="L27" s="159">
        <f>SUM(G27:K27)</f>
        <v>0</v>
      </c>
      <c r="M27" s="159"/>
      <c r="N27" s="152"/>
      <c r="O27" s="159"/>
      <c r="P27" s="167">
        <f>L27-M27-N27+O27</f>
        <v>0</v>
      </c>
      <c r="Q27" s="156">
        <f>L27-M27+O27</f>
        <v>0</v>
      </c>
      <c r="R27" s="183"/>
    </row>
    <row r="28" spans="2:18">
      <c r="B28" s="134">
        <v>3</v>
      </c>
      <c r="C28" s="143" t="s">
        <v>81</v>
      </c>
      <c r="D28" s="146">
        <f>Omzet!C16</f>
        <v>2575000</v>
      </c>
      <c r="E28" s="160">
        <f>Absensi!C14</f>
        <v>27</v>
      </c>
      <c r="F28" s="136">
        <f>Absensi!G14</f>
        <v>25</v>
      </c>
      <c r="G28" s="159"/>
      <c r="H28" s="159">
        <f>120000*E28</f>
        <v>3240000</v>
      </c>
      <c r="I28" s="159">
        <f>F28*15000</f>
        <v>375000</v>
      </c>
      <c r="J28" s="159">
        <f>Omzet!F16</f>
        <v>257500</v>
      </c>
      <c r="K28" s="152"/>
      <c r="L28" s="159">
        <f>SUM(G28:K28)</f>
        <v>3872500</v>
      </c>
      <c r="M28" s="159">
        <f>Absensi!J14</f>
        <v>30000</v>
      </c>
      <c r="N28" s="152">
        <f>Absensi!K14</f>
        <v>250000</v>
      </c>
      <c r="O28" s="159"/>
      <c r="P28" s="167"/>
      <c r="Q28" s="156">
        <f>L28-M28-N28+O28</f>
        <v>3592500</v>
      </c>
      <c r="R28" s="183"/>
    </row>
    <row r="29" spans="2:18">
      <c r="B29" s="134">
        <v>4</v>
      </c>
      <c r="C29" s="143" t="s">
        <v>53</v>
      </c>
      <c r="D29" s="146"/>
      <c r="E29" s="160"/>
      <c r="F29" s="136"/>
      <c r="G29" s="159"/>
      <c r="H29" s="159"/>
      <c r="I29" s="159"/>
      <c r="J29" s="159"/>
      <c r="K29" s="152"/>
      <c r="L29" s="159">
        <v>4000000</v>
      </c>
      <c r="M29" s="159"/>
      <c r="N29" s="152"/>
      <c r="O29" s="159"/>
      <c r="P29" s="167"/>
      <c r="Q29" s="156">
        <f>L29</f>
        <v>4000000</v>
      </c>
      <c r="R29" s="183"/>
    </row>
    <row r="30" spans="2:18">
      <c r="B30" s="134">
        <v>5</v>
      </c>
      <c r="C30" s="143" t="s">
        <v>82</v>
      </c>
      <c r="E30" s="160"/>
      <c r="F30" s="136"/>
      <c r="G30" s="159"/>
      <c r="H30" s="159"/>
      <c r="I30" s="159"/>
      <c r="J30" s="153"/>
      <c r="K30" s="152"/>
      <c r="M30" s="159"/>
      <c r="N30" s="152"/>
      <c r="O30" s="159"/>
      <c r="P30" s="167"/>
      <c r="Q30" s="156"/>
      <c r="R30" s="183"/>
    </row>
    <row r="31" spans="2:18">
      <c r="B31" s="144" t="s">
        <v>7</v>
      </c>
      <c r="C31" s="144"/>
      <c r="D31" s="147">
        <f>SUM(D26:D30)</f>
        <v>4398500</v>
      </c>
      <c r="E31" s="161"/>
      <c r="F31" s="161"/>
      <c r="G31" s="156"/>
      <c r="H31" s="156"/>
      <c r="I31" s="156"/>
      <c r="J31" s="156"/>
      <c r="K31" s="156"/>
      <c r="L31" s="156">
        <f>SUM(L26:L30)</f>
        <v>10804500</v>
      </c>
      <c r="M31" s="156"/>
      <c r="N31" s="152"/>
      <c r="O31" s="156"/>
      <c r="P31" s="158"/>
      <c r="Q31" s="156">
        <f>SUM(Q26:Q30)</f>
        <v>10324500</v>
      </c>
      <c r="R31" s="183"/>
    </row>
    <row r="32" s="126" customFormat="1" spans="2:17">
      <c r="B32" s="127"/>
      <c r="C32" s="127"/>
      <c r="D32" s="128"/>
      <c r="E32" s="162"/>
      <c r="F32" s="162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</row>
    <row r="33" ht="27.2" spans="4:18">
      <c r="D33" s="148" t="s">
        <v>83</v>
      </c>
      <c r="E33" s="163"/>
      <c r="F33" s="163"/>
      <c r="G33" s="164"/>
      <c r="H33" s="164"/>
      <c r="I33" s="168">
        <f ca="1">SUM(Q31,Q23,Q18,Q9)</f>
        <v>88026400</v>
      </c>
      <c r="J33" s="169"/>
      <c r="K33" s="170"/>
      <c r="L33" s="171" t="s">
        <v>5</v>
      </c>
      <c r="M33" s="171"/>
      <c r="N33" s="173">
        <f>SUM(D9,D18,D23,D31)</f>
        <v>162031775</v>
      </c>
      <c r="O33" s="173"/>
      <c r="P33" s="174"/>
      <c r="Q33" s="184"/>
      <c r="R33" s="185"/>
    </row>
    <row r="36" spans="3:6">
      <c r="C36" s="149"/>
      <c r="D36" s="133"/>
      <c r="E36" s="165"/>
      <c r="F36" s="165"/>
    </row>
    <row r="37" spans="9:9">
      <c r="I37" s="166"/>
    </row>
    <row r="43" spans="8:8">
      <c r="H43" s="166"/>
    </row>
  </sheetData>
  <mergeCells count="7">
    <mergeCell ref="B1:R1"/>
    <mergeCell ref="B2:R2"/>
    <mergeCell ref="B9:C9"/>
    <mergeCell ref="D33:H33"/>
    <mergeCell ref="I33:K33"/>
    <mergeCell ref="L33:M33"/>
    <mergeCell ref="N33:P33"/>
  </mergeCells>
  <pageMargins left="0.11875" right="0" top="0.179166666666667" bottom="0" header="0.11875" footer="0.3"/>
  <pageSetup paperSize="9" scale="5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F19" sqref="F19"/>
    </sheetView>
  </sheetViews>
  <sheetFormatPr defaultColWidth="8.859375" defaultRowHeight="16.8"/>
  <cols>
    <col min="1" max="1" width="6.4296875" style="95" customWidth="1"/>
    <col min="2" max="2" width="13.5703125" style="95" customWidth="1"/>
    <col min="3" max="3" width="14.4375" style="95" customWidth="1"/>
    <col min="4" max="4" width="13.5703125" style="95" customWidth="1"/>
    <col min="5" max="5" width="17.3203125" style="107" customWidth="1"/>
    <col min="6" max="6" width="17.140625" style="107" customWidth="1"/>
    <col min="7" max="7" width="17.5" style="108" customWidth="1"/>
    <col min="8" max="8" width="15.234375" style="95" customWidth="1"/>
    <col min="9" max="16384" width="8.859375" style="95"/>
  </cols>
  <sheetData>
    <row r="1" ht="14" spans="1:7">
      <c r="A1" s="97" t="s">
        <v>84</v>
      </c>
      <c r="B1" s="97" t="s">
        <v>85</v>
      </c>
      <c r="C1" s="109" t="s">
        <v>86</v>
      </c>
      <c r="D1" s="109" t="s">
        <v>87</v>
      </c>
      <c r="E1" s="116" t="s">
        <v>88</v>
      </c>
      <c r="F1" s="116" t="s">
        <v>89</v>
      </c>
      <c r="G1" s="117" t="s">
        <v>90</v>
      </c>
    </row>
    <row r="2" ht="14" spans="1:7">
      <c r="A2" s="97"/>
      <c r="B2" s="97"/>
      <c r="C2" s="110"/>
      <c r="D2" s="110"/>
      <c r="E2" s="116"/>
      <c r="F2" s="116"/>
      <c r="G2" s="117"/>
    </row>
    <row r="3" s="95" customFormat="1" ht="16.4" spans="1:7">
      <c r="A3" s="111">
        <v>1</v>
      </c>
      <c r="B3" s="112" t="s">
        <v>91</v>
      </c>
      <c r="C3" s="113">
        <v>29223500</v>
      </c>
      <c r="D3" s="113">
        <v>9196475</v>
      </c>
      <c r="E3" s="118">
        <v>20027025</v>
      </c>
      <c r="F3" s="118">
        <v>8188900</v>
      </c>
      <c r="G3" s="118">
        <v>200000</v>
      </c>
    </row>
    <row r="4" ht="16.4" hidden="1" spans="1:7">
      <c r="A4" s="111">
        <v>2</v>
      </c>
      <c r="B4" s="112" t="s">
        <v>92</v>
      </c>
      <c r="C4" s="113"/>
      <c r="D4" s="113"/>
      <c r="E4" s="118"/>
      <c r="F4" s="118"/>
      <c r="G4" s="118"/>
    </row>
    <row r="5" spans="1:7">
      <c r="A5" s="111">
        <v>2</v>
      </c>
      <c r="B5" s="112" t="s">
        <v>93</v>
      </c>
      <c r="C5" s="113">
        <v>11926500</v>
      </c>
      <c r="D5" s="113">
        <v>3203725</v>
      </c>
      <c r="E5" s="118">
        <v>8722775</v>
      </c>
      <c r="F5" s="118">
        <v>4191525</v>
      </c>
      <c r="G5" s="119"/>
    </row>
    <row r="6" s="95" customFormat="1" spans="1:7">
      <c r="A6" s="111">
        <v>3</v>
      </c>
      <c r="B6" s="112" t="s">
        <v>94</v>
      </c>
      <c r="C6" s="113">
        <v>35695000</v>
      </c>
      <c r="D6" s="113">
        <v>5892250</v>
      </c>
      <c r="E6" s="118">
        <v>29802750</v>
      </c>
      <c r="F6" s="118">
        <v>9835800</v>
      </c>
      <c r="G6" s="119">
        <v>300000</v>
      </c>
    </row>
    <row r="7" s="95" customFormat="1" spans="1:7">
      <c r="A7" s="111">
        <v>4</v>
      </c>
      <c r="B7" s="112" t="s">
        <v>95</v>
      </c>
      <c r="C7" s="113">
        <v>13350000</v>
      </c>
      <c r="D7" s="113">
        <v>1724000</v>
      </c>
      <c r="E7" s="118">
        <v>11626000</v>
      </c>
      <c r="F7" s="118">
        <v>4134650</v>
      </c>
      <c r="G7" s="119">
        <v>100000</v>
      </c>
    </row>
    <row r="8" spans="1:7">
      <c r="A8" s="111">
        <v>5</v>
      </c>
      <c r="B8" s="112" t="s">
        <v>96</v>
      </c>
      <c r="C8" s="113"/>
      <c r="D8" s="113"/>
      <c r="E8" s="118"/>
      <c r="F8" s="118"/>
      <c r="G8" s="119"/>
    </row>
    <row r="9" s="95" customFormat="1" spans="1:7">
      <c r="A9" s="111">
        <v>6</v>
      </c>
      <c r="B9" s="112" t="s">
        <v>97</v>
      </c>
      <c r="C9" s="113">
        <v>16141000</v>
      </c>
      <c r="D9" s="113">
        <v>3898525</v>
      </c>
      <c r="E9" s="118">
        <v>12242475</v>
      </c>
      <c r="F9" s="118">
        <v>3111575</v>
      </c>
      <c r="G9" s="119">
        <v>100000</v>
      </c>
    </row>
    <row r="10" s="95" customFormat="1" spans="1:9">
      <c r="A10" s="111">
        <v>7</v>
      </c>
      <c r="B10" s="112" t="s">
        <v>30</v>
      </c>
      <c r="C10" s="113">
        <v>12460000</v>
      </c>
      <c r="D10" s="113">
        <v>2199500</v>
      </c>
      <c r="E10" s="118">
        <v>10260500</v>
      </c>
      <c r="F10" s="118">
        <v>2865450</v>
      </c>
      <c r="G10" s="119">
        <v>100000</v>
      </c>
      <c r="I10" s="123"/>
    </row>
    <row r="11" s="95" customFormat="1" spans="1:9">
      <c r="A11" s="111">
        <v>8</v>
      </c>
      <c r="B11" s="112" t="s">
        <v>98</v>
      </c>
      <c r="C11" s="113">
        <v>15535000</v>
      </c>
      <c r="D11" s="113">
        <v>2408500</v>
      </c>
      <c r="E11" s="118">
        <v>13126500</v>
      </c>
      <c r="F11" s="118">
        <v>3325950</v>
      </c>
      <c r="G11" s="119">
        <v>100000</v>
      </c>
      <c r="I11" s="123"/>
    </row>
    <row r="12" s="95" customFormat="1" spans="1:7">
      <c r="A12" s="111">
        <v>9</v>
      </c>
      <c r="B12" s="112" t="s">
        <v>75</v>
      </c>
      <c r="C12" s="113">
        <v>3980000</v>
      </c>
      <c r="D12" s="113"/>
      <c r="E12" s="113">
        <v>3980000</v>
      </c>
      <c r="F12" s="118">
        <v>398000</v>
      </c>
      <c r="G12" s="119"/>
    </row>
    <row r="13" s="95" customFormat="1" spans="1:7">
      <c r="A13" s="111">
        <v>10</v>
      </c>
      <c r="B13" s="112" t="s">
        <v>79</v>
      </c>
      <c r="C13" s="113">
        <v>2840000</v>
      </c>
      <c r="D13" s="113">
        <v>1016500</v>
      </c>
      <c r="E13" s="118">
        <v>1823500</v>
      </c>
      <c r="F13" s="118">
        <v>627000</v>
      </c>
      <c r="G13" s="119"/>
    </row>
    <row r="14" spans="1:7">
      <c r="A14" s="111">
        <v>11</v>
      </c>
      <c r="B14" s="112" t="s">
        <v>99</v>
      </c>
      <c r="C14" s="113"/>
      <c r="D14" s="113"/>
      <c r="E14" s="118"/>
      <c r="F14" s="118"/>
      <c r="G14" s="119"/>
    </row>
    <row r="15" s="95" customFormat="1" spans="1:7">
      <c r="A15" s="111">
        <v>12</v>
      </c>
      <c r="B15" s="112" t="s">
        <v>100</v>
      </c>
      <c r="C15" s="113">
        <v>55067500</v>
      </c>
      <c r="D15" s="113">
        <v>11406250</v>
      </c>
      <c r="E15" s="118">
        <v>43661250</v>
      </c>
      <c r="F15" s="118">
        <v>19346550</v>
      </c>
      <c r="G15" s="119"/>
    </row>
    <row r="16" spans="1:7">
      <c r="A16" s="111">
        <v>13</v>
      </c>
      <c r="B16" s="112" t="s">
        <v>81</v>
      </c>
      <c r="C16" s="113">
        <v>2575000</v>
      </c>
      <c r="D16" s="113"/>
      <c r="E16" s="113">
        <v>2575000</v>
      </c>
      <c r="F16" s="118">
        <v>257500</v>
      </c>
      <c r="G16" s="119"/>
    </row>
    <row r="17" spans="1:7">
      <c r="A17" s="111">
        <v>14</v>
      </c>
      <c r="B17" s="112" t="s">
        <v>80</v>
      </c>
      <c r="C17" s="113"/>
      <c r="D17" s="113"/>
      <c r="E17" s="118"/>
      <c r="F17" s="118"/>
      <c r="G17" s="119"/>
    </row>
    <row r="18" s="95" customFormat="1" spans="1:7">
      <c r="A18" s="111">
        <v>15</v>
      </c>
      <c r="B18" s="112" t="s">
        <v>101</v>
      </c>
      <c r="C18" s="113">
        <v>5715000</v>
      </c>
      <c r="D18" s="113">
        <v>1531000</v>
      </c>
      <c r="E18" s="118">
        <v>4184000</v>
      </c>
      <c r="F18" s="118">
        <v>1211500</v>
      </c>
      <c r="G18" s="119"/>
    </row>
    <row r="19" spans="1:9">
      <c r="A19" s="114" t="s">
        <v>7</v>
      </c>
      <c r="B19" s="114"/>
      <c r="C19" s="115">
        <f>SUM(C3:C18)</f>
        <v>204508500</v>
      </c>
      <c r="D19" s="115">
        <f>SUM(D3:D18)</f>
        <v>42476725</v>
      </c>
      <c r="E19" s="115">
        <f>SUM(E3:E18)</f>
        <v>162031775</v>
      </c>
      <c r="F19" s="115">
        <f>SUM(F3:F18)</f>
        <v>57494400</v>
      </c>
      <c r="G19" s="120"/>
      <c r="H19" s="121"/>
      <c r="I19" s="121"/>
    </row>
    <row r="22" spans="5:5">
      <c r="E22" s="121"/>
    </row>
    <row r="23" spans="6:6">
      <c r="F23" s="122"/>
    </row>
    <row r="24" spans="5:5">
      <c r="E24" s="121"/>
    </row>
  </sheetData>
  <mergeCells count="8">
    <mergeCell ref="A19:B19"/>
    <mergeCell ref="A1:A2"/>
    <mergeCell ref="B1:B2"/>
    <mergeCell ref="C1:C2"/>
    <mergeCell ref="D1:D2"/>
    <mergeCell ref="E1:E2"/>
    <mergeCell ref="F1:F2"/>
    <mergeCell ref="G1:G2"/>
  </mergeCell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90" zoomScaleNormal="90" topLeftCell="B1" workbookViewId="0">
      <pane xSplit="1" topLeftCell="C1" activePane="topRight" state="frozen"/>
      <selection/>
      <selection pane="topRight" activeCell="G19" sqref="G19"/>
    </sheetView>
  </sheetViews>
  <sheetFormatPr defaultColWidth="8.859375" defaultRowHeight="19.6"/>
  <cols>
    <col min="1" max="1" width="8.859375" style="95" hidden="1" customWidth="1"/>
    <col min="2" max="2" width="10" style="95" customWidth="1"/>
    <col min="3" max="7" width="8.859375" style="95"/>
    <col min="8" max="8" width="8.859375" style="95" customWidth="1"/>
    <col min="9" max="9" width="22.9140625" style="96" customWidth="1"/>
    <col min="10" max="10" width="22.703125" style="96" customWidth="1"/>
    <col min="11" max="11" width="18" style="96" customWidth="1"/>
    <col min="12" max="16384" width="8.859375" style="95"/>
  </cols>
  <sheetData>
    <row r="1" ht="16.4" spans="1:11">
      <c r="A1" s="97" t="s">
        <v>84</v>
      </c>
      <c r="B1" s="97" t="s">
        <v>85</v>
      </c>
      <c r="C1" s="98" t="s">
        <v>102</v>
      </c>
      <c r="D1" s="98"/>
      <c r="E1" s="98"/>
      <c r="F1" s="98"/>
      <c r="G1" s="98"/>
      <c r="H1" s="98"/>
      <c r="I1" s="102" t="s">
        <v>103</v>
      </c>
      <c r="J1" s="102" t="s">
        <v>104</v>
      </c>
      <c r="K1" s="102" t="s">
        <v>105</v>
      </c>
    </row>
    <row r="2" ht="16.4" spans="1:11">
      <c r="A2" s="97"/>
      <c r="B2" s="97"/>
      <c r="C2" s="99" t="s">
        <v>106</v>
      </c>
      <c r="D2" s="97" t="s">
        <v>107</v>
      </c>
      <c r="E2" s="97" t="s">
        <v>108</v>
      </c>
      <c r="F2" s="97" t="s">
        <v>109</v>
      </c>
      <c r="G2" s="97" t="s">
        <v>110</v>
      </c>
      <c r="H2" s="97" t="s">
        <v>111</v>
      </c>
      <c r="I2" s="102"/>
      <c r="J2" s="102"/>
      <c r="K2" s="102"/>
    </row>
    <row r="3" s="95" customFormat="1" ht="18.4" spans="1:11">
      <c r="A3" s="100">
        <v>1</v>
      </c>
      <c r="B3" s="101" t="s">
        <v>91</v>
      </c>
      <c r="C3" s="100">
        <v>19</v>
      </c>
      <c r="D3" s="100">
        <v>3</v>
      </c>
      <c r="E3" s="100">
        <v>3</v>
      </c>
      <c r="F3" s="100">
        <v>0</v>
      </c>
      <c r="G3" s="100">
        <v>19</v>
      </c>
      <c r="H3" s="100">
        <v>0</v>
      </c>
      <c r="I3" s="103"/>
      <c r="J3" s="104"/>
      <c r="K3" s="104">
        <v>200000</v>
      </c>
    </row>
    <row r="4" s="95" customFormat="1" ht="18.4" spans="1:11">
      <c r="A4" s="100">
        <v>2</v>
      </c>
      <c r="B4" s="101" t="s">
        <v>93</v>
      </c>
      <c r="C4" s="100">
        <v>25</v>
      </c>
      <c r="D4" s="100">
        <v>0</v>
      </c>
      <c r="E4" s="100">
        <v>1</v>
      </c>
      <c r="F4" s="100">
        <v>0</v>
      </c>
      <c r="G4" s="100">
        <v>10</v>
      </c>
      <c r="H4" s="100">
        <v>1</v>
      </c>
      <c r="I4" s="103"/>
      <c r="J4" s="103">
        <v>10000</v>
      </c>
      <c r="K4" s="104"/>
    </row>
    <row r="5" s="95" customFormat="1" ht="18.4" spans="1:11">
      <c r="A5" s="100">
        <v>3</v>
      </c>
      <c r="B5" s="101" t="s">
        <v>94</v>
      </c>
      <c r="C5" s="100">
        <v>26</v>
      </c>
      <c r="D5" s="100">
        <v>0</v>
      </c>
      <c r="E5" s="100">
        <v>0</v>
      </c>
      <c r="F5" s="100">
        <v>0</v>
      </c>
      <c r="G5" s="100">
        <v>20</v>
      </c>
      <c r="H5" s="100">
        <v>0</v>
      </c>
      <c r="I5" s="103">
        <v>100000</v>
      </c>
      <c r="J5" s="103"/>
      <c r="K5" s="104"/>
    </row>
    <row r="6" s="95" customFormat="1" ht="18.4" spans="1:11">
      <c r="A6" s="100">
        <v>4</v>
      </c>
      <c r="B6" s="101" t="s">
        <v>95</v>
      </c>
      <c r="C6" s="100">
        <v>25</v>
      </c>
      <c r="D6" s="100">
        <v>0</v>
      </c>
      <c r="E6" s="100">
        <v>0</v>
      </c>
      <c r="F6" s="100">
        <v>0</v>
      </c>
      <c r="G6" s="100">
        <v>14</v>
      </c>
      <c r="H6" s="100">
        <v>2</v>
      </c>
      <c r="I6" s="103"/>
      <c r="J6" s="105">
        <v>30000</v>
      </c>
      <c r="K6" s="106"/>
    </row>
    <row r="7" s="95" customFormat="1" ht="18.4" spans="1:11">
      <c r="A7" s="100">
        <v>5</v>
      </c>
      <c r="B7" s="101" t="s">
        <v>96</v>
      </c>
      <c r="I7" s="103"/>
      <c r="J7" s="103"/>
      <c r="K7" s="104"/>
    </row>
    <row r="8" s="95" customFormat="1" ht="18.4" spans="1:11">
      <c r="A8" s="100">
        <v>6</v>
      </c>
      <c r="B8" s="101" t="s">
        <v>97</v>
      </c>
      <c r="C8" s="100">
        <v>23</v>
      </c>
      <c r="D8" s="100">
        <v>1</v>
      </c>
      <c r="E8" s="100">
        <v>1</v>
      </c>
      <c r="F8" s="100">
        <v>0</v>
      </c>
      <c r="G8" s="100">
        <v>11</v>
      </c>
      <c r="H8" s="100">
        <v>7</v>
      </c>
      <c r="I8" s="103"/>
      <c r="J8" s="103">
        <v>70000</v>
      </c>
      <c r="K8" s="104">
        <v>200000</v>
      </c>
    </row>
    <row r="9" s="95" customFormat="1" ht="18.4" spans="1:11">
      <c r="A9" s="100">
        <v>7</v>
      </c>
      <c r="B9" s="101" t="s">
        <v>30</v>
      </c>
      <c r="C9" s="100">
        <v>24</v>
      </c>
      <c r="D9" s="100">
        <v>1</v>
      </c>
      <c r="E9" s="100">
        <v>0</v>
      </c>
      <c r="F9" s="100">
        <v>0</v>
      </c>
      <c r="G9" s="100">
        <v>14</v>
      </c>
      <c r="H9" s="100">
        <v>3</v>
      </c>
      <c r="I9" s="103"/>
      <c r="J9" s="103">
        <v>30000</v>
      </c>
      <c r="K9" s="104"/>
    </row>
    <row r="10" s="95" customFormat="1" ht="18.4" spans="1:11">
      <c r="A10" s="100"/>
      <c r="B10" s="101" t="s">
        <v>98</v>
      </c>
      <c r="C10" s="100">
        <v>26</v>
      </c>
      <c r="D10" s="100">
        <v>0</v>
      </c>
      <c r="E10" s="100">
        <v>0</v>
      </c>
      <c r="F10" s="100">
        <v>0</v>
      </c>
      <c r="G10" s="100">
        <v>16</v>
      </c>
      <c r="H10" s="100">
        <v>0</v>
      </c>
      <c r="I10" s="103">
        <v>100000</v>
      </c>
      <c r="J10" s="103"/>
      <c r="K10" s="103">
        <v>1000000</v>
      </c>
    </row>
    <row r="11" s="95" customFormat="1" ht="18.4" spans="1:11">
      <c r="A11" s="100">
        <v>8</v>
      </c>
      <c r="B11" s="101" t="s">
        <v>75</v>
      </c>
      <c r="C11" s="100">
        <v>25</v>
      </c>
      <c r="D11" s="100">
        <v>0</v>
      </c>
      <c r="E11" s="100">
        <v>0</v>
      </c>
      <c r="F11" s="100">
        <v>0</v>
      </c>
      <c r="G11" s="100">
        <v>20</v>
      </c>
      <c r="H11" s="100">
        <v>0</v>
      </c>
      <c r="I11" s="103">
        <v>100000</v>
      </c>
      <c r="J11" s="103"/>
      <c r="K11" s="103">
        <v>250000</v>
      </c>
    </row>
    <row r="12" s="95" customFormat="1" ht="18.4" spans="1:11">
      <c r="A12" s="100">
        <v>9</v>
      </c>
      <c r="B12" s="101" t="s">
        <v>79</v>
      </c>
      <c r="C12" s="100">
        <v>25</v>
      </c>
      <c r="D12" s="100">
        <v>1</v>
      </c>
      <c r="E12" s="100">
        <v>0</v>
      </c>
      <c r="F12" s="100">
        <v>0</v>
      </c>
      <c r="G12" s="100">
        <v>29</v>
      </c>
      <c r="H12" s="100">
        <v>0</v>
      </c>
      <c r="I12" s="103"/>
      <c r="J12" s="103"/>
      <c r="K12" s="103">
        <v>200000</v>
      </c>
    </row>
    <row r="13" ht="18.4" hidden="1" spans="1:11">
      <c r="A13" s="100">
        <v>10</v>
      </c>
      <c r="B13" s="101" t="s">
        <v>99</v>
      </c>
      <c r="C13" s="100"/>
      <c r="D13" s="100"/>
      <c r="E13" s="100">
        <v>0</v>
      </c>
      <c r="F13" s="100">
        <v>0</v>
      </c>
      <c r="G13" s="100"/>
      <c r="H13" s="100"/>
      <c r="I13" s="103"/>
      <c r="J13" s="103"/>
      <c r="K13" s="103"/>
    </row>
    <row r="14" s="95" customFormat="1" ht="18.4" spans="1:11">
      <c r="A14" s="100">
        <v>11</v>
      </c>
      <c r="B14" s="101" t="s">
        <v>81</v>
      </c>
      <c r="C14" s="100">
        <v>27</v>
      </c>
      <c r="D14" s="100">
        <v>1</v>
      </c>
      <c r="E14" s="100">
        <v>0</v>
      </c>
      <c r="F14" s="100">
        <v>0</v>
      </c>
      <c r="G14" s="100">
        <v>25</v>
      </c>
      <c r="H14" s="100">
        <v>2</v>
      </c>
      <c r="I14" s="103"/>
      <c r="J14" s="103">
        <v>30000</v>
      </c>
      <c r="K14" s="103">
        <v>250000</v>
      </c>
    </row>
    <row r="15" ht="18.4" hidden="1" spans="2:11">
      <c r="B15" s="101" t="s">
        <v>112</v>
      </c>
      <c r="C15" s="100"/>
      <c r="D15" s="100"/>
      <c r="E15" s="100"/>
      <c r="F15" s="100"/>
      <c r="G15" s="100"/>
      <c r="H15" s="100"/>
      <c r="I15" s="103"/>
      <c r="J15" s="103"/>
      <c r="K15" s="104"/>
    </row>
    <row r="16" ht="18.4" spans="2:11">
      <c r="B16" s="101" t="s">
        <v>101</v>
      </c>
      <c r="C16" s="100">
        <v>9</v>
      </c>
      <c r="D16" s="100"/>
      <c r="E16" s="100"/>
      <c r="F16" s="100"/>
      <c r="G16" s="100">
        <v>10</v>
      </c>
      <c r="H16" s="100"/>
      <c r="I16" s="103"/>
      <c r="J16" s="103"/>
      <c r="K16" s="104"/>
    </row>
  </sheetData>
  <mergeCells count="6">
    <mergeCell ref="C1:H1"/>
    <mergeCell ref="A1:A2"/>
    <mergeCell ref="B1:B2"/>
    <mergeCell ref="I1:I2"/>
    <mergeCell ref="J1:J2"/>
    <mergeCell ref="K1:K2"/>
  </mergeCell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82"/>
  <sheetViews>
    <sheetView zoomScale="71" zoomScaleNormal="71" topLeftCell="A36" workbookViewId="0">
      <selection activeCell="H63" sqref="H63"/>
    </sheetView>
  </sheetViews>
  <sheetFormatPr defaultColWidth="9" defaultRowHeight="14"/>
  <cols>
    <col min="1" max="1" width="7.2890625" customWidth="1"/>
    <col min="2" max="2" width="3.859375" customWidth="1"/>
    <col min="3" max="3" width="26.140625" customWidth="1"/>
    <col min="4" max="4" width="4.140625" customWidth="1"/>
    <col min="5" max="5" width="19.2890625" customWidth="1"/>
    <col min="6" max="6" width="6.2890625" customWidth="1"/>
    <col min="7" max="7" width="3.5703125" customWidth="1"/>
    <col min="8" max="8" width="17.859375" customWidth="1"/>
    <col min="9" max="9" width="3.4296875" customWidth="1"/>
    <col min="10" max="10" width="18.5703125" customWidth="1"/>
    <col min="11" max="12" width="4" customWidth="1"/>
    <col min="13" max="13" width="3.859375" customWidth="1"/>
    <col min="14" max="14" width="5.140625" customWidth="1"/>
    <col min="15" max="15" width="22.5703125" customWidth="1"/>
    <col min="16" max="16" width="4" customWidth="1"/>
    <col min="17" max="17" width="20.5703125" customWidth="1"/>
    <col min="20" max="20" width="16.4296875" customWidth="1"/>
    <col min="21" max="21" width="4.2890625" customWidth="1"/>
    <col min="22" max="22" width="15.4296875" customWidth="1"/>
  </cols>
  <sheetData>
    <row r="1" customHeight="1"/>
    <row r="2" ht="14.75"/>
    <row r="3" ht="21.15" spans="2:23">
      <c r="B3" s="1" t="s">
        <v>113</v>
      </c>
      <c r="C3" s="2"/>
      <c r="D3" s="2"/>
      <c r="E3" s="2"/>
      <c r="F3" s="2"/>
      <c r="G3" s="2"/>
      <c r="H3" s="2"/>
      <c r="I3" s="2"/>
      <c r="J3" s="2"/>
      <c r="K3" s="30"/>
      <c r="L3" s="86"/>
      <c r="N3" s="1" t="s">
        <v>113</v>
      </c>
      <c r="O3" s="2"/>
      <c r="P3" s="2"/>
      <c r="Q3" s="2"/>
      <c r="R3" s="2"/>
      <c r="S3" s="2"/>
      <c r="T3" s="2"/>
      <c r="U3" s="2"/>
      <c r="V3" s="2"/>
      <c r="W3" s="30"/>
    </row>
    <row r="4" ht="21.15" spans="2:23">
      <c r="B4" s="260" t="s">
        <v>114</v>
      </c>
      <c r="C4" s="80"/>
      <c r="D4" s="80"/>
      <c r="E4" s="80"/>
      <c r="F4" s="80"/>
      <c r="G4" s="80"/>
      <c r="H4" s="80"/>
      <c r="I4" s="80"/>
      <c r="J4" s="80"/>
      <c r="K4" s="87"/>
      <c r="L4" s="88"/>
      <c r="N4" s="261" t="s">
        <v>114</v>
      </c>
      <c r="O4" s="4"/>
      <c r="P4" s="4"/>
      <c r="Q4" s="4"/>
      <c r="R4" s="4"/>
      <c r="S4" s="4"/>
      <c r="T4" s="4"/>
      <c r="U4" s="4"/>
      <c r="V4" s="4"/>
      <c r="W4" s="31"/>
    </row>
    <row r="5" ht="16.4" spans="2:23">
      <c r="B5" s="81"/>
      <c r="C5" s="18"/>
      <c r="D5" s="18"/>
      <c r="E5" s="18"/>
      <c r="F5" s="18"/>
      <c r="G5" s="18"/>
      <c r="H5" s="18"/>
      <c r="I5" s="18"/>
      <c r="J5" s="18"/>
      <c r="K5" s="89"/>
      <c r="L5" s="71"/>
      <c r="N5" s="81"/>
      <c r="O5" s="18"/>
      <c r="P5" s="18"/>
      <c r="Q5" s="18"/>
      <c r="R5" s="18"/>
      <c r="S5" s="18"/>
      <c r="T5" s="18"/>
      <c r="U5" s="18"/>
      <c r="V5" s="18"/>
      <c r="W5" s="89"/>
    </row>
    <row r="6" ht="16.4" spans="2:23">
      <c r="B6" s="81"/>
      <c r="C6" s="15" t="s">
        <v>85</v>
      </c>
      <c r="D6" s="15" t="s">
        <v>115</v>
      </c>
      <c r="E6" s="15" t="s">
        <v>20</v>
      </c>
      <c r="F6" s="15"/>
      <c r="G6" s="18"/>
      <c r="H6" s="18"/>
      <c r="I6" s="18"/>
      <c r="J6" s="18"/>
      <c r="K6" s="89"/>
      <c r="L6" s="71"/>
      <c r="N6" s="81"/>
      <c r="O6" s="15" t="s">
        <v>85</v>
      </c>
      <c r="P6" s="15" t="s">
        <v>115</v>
      </c>
      <c r="Q6" s="15" t="s">
        <v>13</v>
      </c>
      <c r="R6" s="15"/>
      <c r="S6" s="18"/>
      <c r="T6" s="18"/>
      <c r="U6" s="18"/>
      <c r="V6" s="18"/>
      <c r="W6" s="89"/>
    </row>
    <row r="7" ht="16.4" spans="2:23">
      <c r="B7" s="81"/>
      <c r="C7" s="15" t="s">
        <v>116</v>
      </c>
      <c r="D7" s="15" t="s">
        <v>115</v>
      </c>
      <c r="E7" s="15" t="s">
        <v>14</v>
      </c>
      <c r="F7" s="15"/>
      <c r="G7" s="18"/>
      <c r="H7" s="18"/>
      <c r="I7" s="18"/>
      <c r="J7" s="18"/>
      <c r="K7" s="89"/>
      <c r="L7" s="71"/>
      <c r="N7" s="81"/>
      <c r="O7" s="15" t="s">
        <v>116</v>
      </c>
      <c r="P7" s="15" t="s">
        <v>115</v>
      </c>
      <c r="Q7" s="15" t="s">
        <v>14</v>
      </c>
      <c r="R7" s="15"/>
      <c r="S7" s="18"/>
      <c r="T7" s="18"/>
      <c r="U7" s="18"/>
      <c r="V7" s="18"/>
      <c r="W7" s="89"/>
    </row>
    <row r="8" ht="16.4" spans="2:23">
      <c r="B8" s="82"/>
      <c r="C8" s="57"/>
      <c r="D8" s="57"/>
      <c r="E8" s="57"/>
      <c r="F8" s="57"/>
      <c r="G8" s="57"/>
      <c r="H8" s="57"/>
      <c r="I8" s="57"/>
      <c r="J8" s="57"/>
      <c r="K8" s="90"/>
      <c r="L8" s="71"/>
      <c r="N8" s="82"/>
      <c r="O8" s="57"/>
      <c r="P8" s="57"/>
      <c r="Q8" s="57"/>
      <c r="R8" s="57"/>
      <c r="S8" s="57"/>
      <c r="T8" s="57"/>
      <c r="U8" s="57"/>
      <c r="V8" s="57"/>
      <c r="W8" s="90"/>
    </row>
    <row r="9" ht="16.4" spans="2:23">
      <c r="B9" s="81"/>
      <c r="C9" s="18"/>
      <c r="D9" s="18"/>
      <c r="E9" s="18"/>
      <c r="F9" s="18"/>
      <c r="G9" s="18"/>
      <c r="H9" s="18"/>
      <c r="I9" s="18"/>
      <c r="J9" s="18"/>
      <c r="K9" s="89"/>
      <c r="L9" s="71"/>
      <c r="N9" s="81"/>
      <c r="O9" s="18"/>
      <c r="P9" s="18"/>
      <c r="Q9" s="18"/>
      <c r="R9" s="18"/>
      <c r="S9" s="18"/>
      <c r="T9" s="18"/>
      <c r="U9" s="18"/>
      <c r="V9" s="18"/>
      <c r="W9" s="89"/>
    </row>
    <row r="10" ht="16.4" spans="2:23">
      <c r="B10" s="83" t="s">
        <v>117</v>
      </c>
      <c r="C10" s="16" t="s">
        <v>118</v>
      </c>
      <c r="D10" s="18"/>
      <c r="E10" s="18"/>
      <c r="F10" s="18"/>
      <c r="G10" s="85" t="s">
        <v>119</v>
      </c>
      <c r="H10" s="15" t="s">
        <v>63</v>
      </c>
      <c r="I10" s="15"/>
      <c r="J10" s="18"/>
      <c r="K10" s="89"/>
      <c r="L10" s="71"/>
      <c r="N10" s="83" t="s">
        <v>117</v>
      </c>
      <c r="O10" s="16" t="s">
        <v>118</v>
      </c>
      <c r="P10" s="18"/>
      <c r="Q10" s="18"/>
      <c r="R10" s="18"/>
      <c r="S10" s="85" t="s">
        <v>119</v>
      </c>
      <c r="T10" s="15" t="s">
        <v>63</v>
      </c>
      <c r="U10" s="15"/>
      <c r="V10" s="18"/>
      <c r="W10" s="89"/>
    </row>
    <row r="11" ht="16.4" spans="2:23">
      <c r="B11" s="83"/>
      <c r="C11" s="18"/>
      <c r="D11" s="18"/>
      <c r="E11" s="18"/>
      <c r="F11" s="18"/>
      <c r="G11" s="18"/>
      <c r="H11" s="18"/>
      <c r="I11" s="18"/>
      <c r="J11" s="18"/>
      <c r="K11" s="89"/>
      <c r="L11" s="71"/>
      <c r="N11" s="83"/>
      <c r="O11" s="18"/>
      <c r="P11" s="18"/>
      <c r="Q11" s="18"/>
      <c r="R11" s="18"/>
      <c r="S11" s="18"/>
      <c r="T11" s="18"/>
      <c r="U11" s="18"/>
      <c r="V11" s="18"/>
      <c r="W11" s="89"/>
    </row>
    <row r="12" ht="16.4" spans="2:23">
      <c r="B12" s="83"/>
      <c r="C12" s="18" t="s">
        <v>120</v>
      </c>
      <c r="D12" s="18" t="s">
        <v>115</v>
      </c>
      <c r="E12" s="25">
        <f>'rekap gaji akhir'!G7</f>
        <v>5000000</v>
      </c>
      <c r="F12" s="18"/>
      <c r="G12" s="18"/>
      <c r="H12" s="18"/>
      <c r="I12" s="18"/>
      <c r="J12" s="25"/>
      <c r="K12" s="89"/>
      <c r="L12" s="71"/>
      <c r="N12" s="83"/>
      <c r="O12" s="18" t="s">
        <v>120</v>
      </c>
      <c r="P12" s="18" t="s">
        <v>115</v>
      </c>
      <c r="Q12" s="25">
        <f>'rekap gaji akhir'!$G$6</f>
        <v>1250000</v>
      </c>
      <c r="R12" s="18"/>
      <c r="S12" s="18"/>
      <c r="T12" s="18" t="s">
        <v>104</v>
      </c>
      <c r="U12" s="18" t="s">
        <v>115</v>
      </c>
      <c r="V12" s="25">
        <f>'rekap gaji akhir'!$M$6</f>
        <v>200000</v>
      </c>
      <c r="W12" s="89"/>
    </row>
    <row r="13" ht="16.4" spans="2:23">
      <c r="B13" s="83"/>
      <c r="C13" s="18" t="s">
        <v>89</v>
      </c>
      <c r="D13" s="18" t="s">
        <v>115</v>
      </c>
      <c r="E13" s="25">
        <f>'rekap gaji akhir'!$H$7</f>
        <v>19346550</v>
      </c>
      <c r="F13" s="18"/>
      <c r="G13" s="18"/>
      <c r="H13" s="18"/>
      <c r="I13" s="18"/>
      <c r="J13" s="25"/>
      <c r="K13" s="89"/>
      <c r="L13" s="71"/>
      <c r="N13" s="83"/>
      <c r="O13" s="18" t="s">
        <v>89</v>
      </c>
      <c r="P13" s="18" t="s">
        <v>115</v>
      </c>
      <c r="Q13" s="25">
        <f>'rekap gaji akhir'!$H$6</f>
        <v>8188900</v>
      </c>
      <c r="R13" s="18"/>
      <c r="S13" s="18"/>
      <c r="T13" s="18"/>
      <c r="U13" s="18"/>
      <c r="V13" s="25"/>
      <c r="W13" s="89"/>
    </row>
    <row r="14" ht="16.4" spans="2:23">
      <c r="B14" s="83"/>
      <c r="C14" s="18" t="s">
        <v>121</v>
      </c>
      <c r="D14" s="18" t="s">
        <v>115</v>
      </c>
      <c r="E14" s="25"/>
      <c r="F14" s="18"/>
      <c r="G14" s="18"/>
      <c r="H14" s="18"/>
      <c r="I14" s="18"/>
      <c r="J14" s="25"/>
      <c r="K14" s="89"/>
      <c r="L14" s="71"/>
      <c r="N14" s="83"/>
      <c r="O14" s="18" t="s">
        <v>121</v>
      </c>
      <c r="P14" s="18" t="s">
        <v>115</v>
      </c>
      <c r="Q14" s="25">
        <f>'rekap gaji akhir'!$J$6</f>
        <v>285000</v>
      </c>
      <c r="R14" s="18"/>
      <c r="S14" s="18"/>
      <c r="T14" s="18"/>
      <c r="U14" s="18"/>
      <c r="V14" s="25"/>
      <c r="W14" s="89"/>
    </row>
    <row r="15" ht="16.4" spans="2:23">
      <c r="B15" s="83"/>
      <c r="C15" s="18" t="s">
        <v>61</v>
      </c>
      <c r="D15" s="18" t="s">
        <v>115</v>
      </c>
      <c r="E15" s="25">
        <f>'rekap gaji akhir'!K7</f>
        <v>59500</v>
      </c>
      <c r="F15" s="18"/>
      <c r="G15" s="18"/>
      <c r="H15" s="18"/>
      <c r="I15" s="18"/>
      <c r="J15" s="25"/>
      <c r="K15" s="89"/>
      <c r="L15" s="71"/>
      <c r="N15" s="83"/>
      <c r="O15" s="18" t="s">
        <v>61</v>
      </c>
      <c r="P15" s="18" t="s">
        <v>115</v>
      </c>
      <c r="Q15" s="25">
        <f>'rekap gaji akhir'!$K$6</f>
        <v>59500</v>
      </c>
      <c r="R15" s="18"/>
      <c r="S15" s="18"/>
      <c r="T15" s="18"/>
      <c r="U15" s="18"/>
      <c r="V15" s="25"/>
      <c r="W15" s="89"/>
    </row>
    <row r="16" ht="16.5" customHeight="1" spans="2:23">
      <c r="B16" s="83"/>
      <c r="F16" s="18"/>
      <c r="G16" s="18"/>
      <c r="H16" s="18"/>
      <c r="I16" s="18"/>
      <c r="J16" s="25"/>
      <c r="K16" s="89"/>
      <c r="L16" s="71"/>
      <c r="N16" s="83"/>
      <c r="O16" s="58" t="s">
        <v>122</v>
      </c>
      <c r="P16" s="58" t="s">
        <v>115</v>
      </c>
      <c r="Q16" s="25">
        <f>'rekap gaji akhir'!$O$6</f>
        <v>0</v>
      </c>
      <c r="R16" s="18"/>
      <c r="S16" s="18"/>
      <c r="T16" s="18"/>
      <c r="U16" s="18" t="s">
        <v>115</v>
      </c>
      <c r="V16" s="25"/>
      <c r="W16" s="89"/>
    </row>
    <row r="17" ht="17.1" customHeight="1" spans="2:23">
      <c r="B17" s="83"/>
      <c r="C17" s="18"/>
      <c r="D17" s="18"/>
      <c r="E17" s="25"/>
      <c r="F17" s="18"/>
      <c r="G17" s="18"/>
      <c r="H17" s="18"/>
      <c r="I17" s="18"/>
      <c r="J17" s="25"/>
      <c r="K17" s="89"/>
      <c r="L17" s="71"/>
      <c r="N17" s="83"/>
      <c r="O17" s="18" t="s">
        <v>123</v>
      </c>
      <c r="P17" s="18" t="s">
        <v>115</v>
      </c>
      <c r="Q17" s="25">
        <f>'rekap gaji akhir'!$P$6</f>
        <v>200000</v>
      </c>
      <c r="R17" s="18"/>
      <c r="S17" s="18"/>
      <c r="T17" s="18" t="s">
        <v>124</v>
      </c>
      <c r="U17" s="18" t="s">
        <v>115</v>
      </c>
      <c r="V17" s="25">
        <v>5350000</v>
      </c>
      <c r="W17" s="89"/>
    </row>
    <row r="18" ht="16.4" spans="2:23">
      <c r="B18" s="83"/>
      <c r="C18" s="16"/>
      <c r="D18" s="16" t="s">
        <v>115</v>
      </c>
      <c r="E18" s="26">
        <f>SUM(E12:E17)</f>
        <v>24406050</v>
      </c>
      <c r="F18" s="15"/>
      <c r="G18" s="15"/>
      <c r="H18" s="15" t="s">
        <v>125</v>
      </c>
      <c r="I18" s="15" t="s">
        <v>115</v>
      </c>
      <c r="J18" s="26">
        <f>SUM(J12:J17)</f>
        <v>0</v>
      </c>
      <c r="K18" s="89"/>
      <c r="L18" s="71"/>
      <c r="N18" s="83"/>
      <c r="O18" s="16" t="s">
        <v>126</v>
      </c>
      <c r="P18" s="16" t="s">
        <v>115</v>
      </c>
      <c r="Q18" s="26">
        <f>SUM(Q12:Q17)</f>
        <v>9983400</v>
      </c>
      <c r="R18" s="15"/>
      <c r="S18" s="15"/>
      <c r="T18" s="15" t="s">
        <v>125</v>
      </c>
      <c r="U18" s="15" t="s">
        <v>115</v>
      </c>
      <c r="V18" s="25">
        <f>V12</f>
        <v>200000</v>
      </c>
      <c r="W18" s="89"/>
    </row>
    <row r="19" ht="16.4" spans="2:23">
      <c r="B19" s="83"/>
      <c r="C19" s="15"/>
      <c r="D19" s="15"/>
      <c r="E19" s="26"/>
      <c r="F19" s="15"/>
      <c r="G19" s="15"/>
      <c r="H19" s="15"/>
      <c r="I19" s="15"/>
      <c r="J19" s="25"/>
      <c r="K19" s="89"/>
      <c r="L19" s="71"/>
      <c r="N19" s="83"/>
      <c r="O19" s="15"/>
      <c r="P19" s="15"/>
      <c r="Q19" s="26"/>
      <c r="R19" s="15"/>
      <c r="S19" s="15"/>
      <c r="T19" s="15"/>
      <c r="U19" s="15"/>
      <c r="V19" s="25"/>
      <c r="W19" s="89"/>
    </row>
    <row r="20" ht="10.5" customHeight="1" spans="2:23">
      <c r="B20" s="83"/>
      <c r="C20" s="16"/>
      <c r="D20" s="16"/>
      <c r="E20" s="26"/>
      <c r="F20" s="15"/>
      <c r="G20" s="15"/>
      <c r="H20" s="15"/>
      <c r="I20" s="15"/>
      <c r="J20" s="25"/>
      <c r="K20" s="89"/>
      <c r="L20" s="71"/>
      <c r="N20" s="83"/>
      <c r="O20" s="15"/>
      <c r="P20" s="15"/>
      <c r="Q20" s="26"/>
      <c r="R20" s="15"/>
      <c r="S20" s="15"/>
      <c r="T20" s="15"/>
      <c r="U20" s="15"/>
      <c r="V20" s="25"/>
      <c r="W20" s="89"/>
    </row>
    <row r="21" ht="17.15" spans="2:23">
      <c r="B21" s="83"/>
      <c r="C21" s="15" t="s">
        <v>127</v>
      </c>
      <c r="D21" s="16" t="s">
        <v>115</v>
      </c>
      <c r="E21" s="66">
        <f>E18-J18</f>
        <v>24406050</v>
      </c>
      <c r="F21" s="15"/>
      <c r="G21" s="15"/>
      <c r="H21" s="15"/>
      <c r="I21" s="15"/>
      <c r="J21" s="25"/>
      <c r="K21" s="89"/>
      <c r="L21" s="71"/>
      <c r="N21" s="83"/>
      <c r="O21" s="16" t="s">
        <v>128</v>
      </c>
      <c r="P21" s="16" t="s">
        <v>115</v>
      </c>
      <c r="Q21" s="66">
        <f>Q18-V18</f>
        <v>9783400</v>
      </c>
      <c r="R21" s="15"/>
      <c r="S21" s="15"/>
      <c r="T21" s="15"/>
      <c r="U21" s="15"/>
      <c r="V21" s="25"/>
      <c r="W21" s="89"/>
    </row>
    <row r="22" ht="17.15" spans="2:23">
      <c r="B22" s="84"/>
      <c r="C22" s="57"/>
      <c r="D22" s="57"/>
      <c r="E22" s="57"/>
      <c r="F22" s="57"/>
      <c r="G22" s="57"/>
      <c r="H22" s="57"/>
      <c r="I22" s="57"/>
      <c r="J22" s="57"/>
      <c r="K22" s="90"/>
      <c r="L22" s="71"/>
      <c r="N22" s="84"/>
      <c r="O22" s="57"/>
      <c r="P22" s="57"/>
      <c r="Q22" s="57"/>
      <c r="R22" s="57"/>
      <c r="S22" s="57"/>
      <c r="T22" s="57"/>
      <c r="U22" s="57"/>
      <c r="V22" s="57"/>
      <c r="W22" s="90"/>
    </row>
    <row r="23" ht="16.4" spans="2:23">
      <c r="B23" s="83"/>
      <c r="C23" s="18"/>
      <c r="D23" s="18"/>
      <c r="E23" s="18"/>
      <c r="F23" s="18"/>
      <c r="G23" s="18"/>
      <c r="H23" s="18"/>
      <c r="I23" s="18"/>
      <c r="J23" s="18"/>
      <c r="K23" s="89"/>
      <c r="L23" s="71"/>
      <c r="N23" s="83"/>
      <c r="O23" s="18"/>
      <c r="P23" s="18"/>
      <c r="Q23" s="18"/>
      <c r="R23" s="18"/>
      <c r="S23" s="18"/>
      <c r="T23" s="18"/>
      <c r="U23" s="18"/>
      <c r="V23" s="18"/>
      <c r="W23" s="89"/>
    </row>
    <row r="24" ht="16.4" spans="2:23">
      <c r="B24" s="10" t="s">
        <v>109</v>
      </c>
      <c r="C24" s="15" t="s">
        <v>129</v>
      </c>
      <c r="D24" s="18"/>
      <c r="E24" s="18"/>
      <c r="F24" s="18"/>
      <c r="G24" s="18"/>
      <c r="H24" s="18"/>
      <c r="I24" s="18"/>
      <c r="J24" s="18"/>
      <c r="K24" s="32"/>
      <c r="N24" s="10" t="s">
        <v>109</v>
      </c>
      <c r="O24" s="15" t="s">
        <v>129</v>
      </c>
      <c r="P24" s="18"/>
      <c r="Q24" s="18"/>
      <c r="R24" s="18"/>
      <c r="S24" s="18"/>
      <c r="T24" s="18"/>
      <c r="U24" s="18"/>
      <c r="V24" s="18"/>
      <c r="W24" s="32"/>
    </row>
    <row r="25" ht="16.4" spans="2:23">
      <c r="B25" s="5"/>
      <c r="C25" s="18" t="s">
        <v>130</v>
      </c>
      <c r="D25" s="18" t="s">
        <v>115</v>
      </c>
      <c r="E25" s="28"/>
      <c r="F25" s="18"/>
      <c r="G25" s="18"/>
      <c r="H25" s="19" t="s">
        <v>131</v>
      </c>
      <c r="I25" s="18" t="s">
        <v>115</v>
      </c>
      <c r="J25" s="35"/>
      <c r="K25" s="32"/>
      <c r="N25" s="5"/>
      <c r="O25" s="18" t="s">
        <v>130</v>
      </c>
      <c r="P25" s="18" t="s">
        <v>115</v>
      </c>
      <c r="Q25" s="28">
        <f>'rekap gaji akhir'!$E$6</f>
        <v>19</v>
      </c>
      <c r="R25" s="18"/>
      <c r="S25" s="18"/>
      <c r="T25" s="19" t="s">
        <v>131</v>
      </c>
      <c r="U25" s="18" t="s">
        <v>115</v>
      </c>
      <c r="V25" s="91">
        <f>Absensi!$D$3</f>
        <v>3</v>
      </c>
      <c r="W25" s="32"/>
    </row>
    <row r="26" ht="16.4" spans="2:23">
      <c r="B26" s="5"/>
      <c r="C26" s="18" t="s">
        <v>132</v>
      </c>
      <c r="D26" s="18" t="s">
        <v>115</v>
      </c>
      <c r="E26" s="28"/>
      <c r="F26" s="18"/>
      <c r="G26" s="18"/>
      <c r="H26" s="19" t="s">
        <v>133</v>
      </c>
      <c r="I26" s="18" t="s">
        <v>115</v>
      </c>
      <c r="J26" s="28"/>
      <c r="K26" s="32"/>
      <c r="N26" s="5"/>
      <c r="O26" s="18" t="s">
        <v>132</v>
      </c>
      <c r="P26" s="18" t="s">
        <v>115</v>
      </c>
      <c r="Q26" s="93">
        <f>'rekap gaji akhir'!$F$6</f>
        <v>19</v>
      </c>
      <c r="R26" s="18"/>
      <c r="S26" s="18"/>
      <c r="T26" s="19" t="s">
        <v>133</v>
      </c>
      <c r="U26" s="18" t="s">
        <v>115</v>
      </c>
      <c r="V26" s="28">
        <f>Absensi!$E$3</f>
        <v>3</v>
      </c>
      <c r="W26" s="32"/>
    </row>
    <row r="27" ht="16.4" spans="2:23">
      <c r="B27" s="5"/>
      <c r="C27" s="19" t="s">
        <v>134</v>
      </c>
      <c r="D27" s="18" t="s">
        <v>115</v>
      </c>
      <c r="E27" s="28"/>
      <c r="F27" s="18"/>
      <c r="G27" s="18"/>
      <c r="H27" s="19" t="s">
        <v>135</v>
      </c>
      <c r="I27" s="18" t="s">
        <v>115</v>
      </c>
      <c r="J27" s="28"/>
      <c r="K27" s="32"/>
      <c r="N27" s="5"/>
      <c r="O27" s="19" t="s">
        <v>134</v>
      </c>
      <c r="P27" s="18" t="s">
        <v>115</v>
      </c>
      <c r="Q27" s="28">
        <f>Absensi!$F$3</f>
        <v>0</v>
      </c>
      <c r="R27" s="18"/>
      <c r="S27" s="18"/>
      <c r="T27" s="19" t="s">
        <v>136</v>
      </c>
      <c r="U27" s="18" t="s">
        <v>115</v>
      </c>
      <c r="V27" s="28">
        <f>Absensi!$H$3</f>
        <v>0</v>
      </c>
      <c r="W27" s="32"/>
    </row>
    <row r="28" ht="14.75" spans="2:23">
      <c r="B28" s="20"/>
      <c r="C28" s="21"/>
      <c r="D28" s="21"/>
      <c r="E28" s="21"/>
      <c r="F28" s="21"/>
      <c r="G28" s="21"/>
      <c r="H28" s="21"/>
      <c r="I28" s="21"/>
      <c r="J28" s="21"/>
      <c r="K28" s="36"/>
      <c r="N28" s="20"/>
      <c r="O28" s="21"/>
      <c r="P28" s="21"/>
      <c r="Q28" s="21"/>
      <c r="R28" s="21"/>
      <c r="S28" s="21"/>
      <c r="T28" s="21"/>
      <c r="U28" s="21"/>
      <c r="V28" s="21"/>
      <c r="W28" s="36"/>
    </row>
    <row r="31" spans="2:11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2:11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23">
      <c r="B33" s="6"/>
      <c r="C33" s="6"/>
      <c r="D33" s="6"/>
      <c r="E33" s="6"/>
      <c r="F33" s="6"/>
      <c r="G33" s="6"/>
      <c r="H33" s="6"/>
      <c r="I33" s="6"/>
      <c r="J33" s="6"/>
      <c r="K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4.75" spans="2:1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21.15" spans="2:23">
      <c r="B35" s="1" t="s">
        <v>113</v>
      </c>
      <c r="C35" s="2"/>
      <c r="D35" s="2"/>
      <c r="E35" s="2"/>
      <c r="F35" s="2"/>
      <c r="G35" s="2"/>
      <c r="H35" s="2"/>
      <c r="I35" s="2"/>
      <c r="J35" s="2"/>
      <c r="K35" s="30"/>
      <c r="L35" s="86"/>
      <c r="N35" s="1" t="s">
        <v>113</v>
      </c>
      <c r="O35" s="2"/>
      <c r="P35" s="2"/>
      <c r="Q35" s="2"/>
      <c r="R35" s="2"/>
      <c r="S35" s="2"/>
      <c r="T35" s="2"/>
      <c r="U35" s="2"/>
      <c r="V35" s="2"/>
      <c r="W35" s="30"/>
    </row>
    <row r="36" ht="21.15" spans="2:23">
      <c r="B36" s="261" t="s">
        <v>114</v>
      </c>
      <c r="C36" s="4"/>
      <c r="D36" s="4"/>
      <c r="E36" s="4"/>
      <c r="F36" s="4"/>
      <c r="G36" s="4"/>
      <c r="H36" s="4"/>
      <c r="I36" s="4"/>
      <c r="J36" s="4"/>
      <c r="K36" s="31"/>
      <c r="L36" s="88"/>
      <c r="N36" s="261" t="s">
        <v>114</v>
      </c>
      <c r="O36" s="4"/>
      <c r="P36" s="4"/>
      <c r="Q36" s="4"/>
      <c r="R36" s="4"/>
      <c r="S36" s="4"/>
      <c r="T36" s="4"/>
      <c r="U36" s="4"/>
      <c r="V36" s="4"/>
      <c r="W36" s="31"/>
    </row>
    <row r="37" ht="16.4" spans="2:23">
      <c r="B37" s="81"/>
      <c r="C37" s="18"/>
      <c r="D37" s="18"/>
      <c r="E37" s="18"/>
      <c r="F37" s="18"/>
      <c r="G37" s="18"/>
      <c r="H37" s="18"/>
      <c r="I37" s="18"/>
      <c r="J37" s="18"/>
      <c r="K37" s="89"/>
      <c r="L37" s="71"/>
      <c r="N37" s="5"/>
      <c r="O37" s="6"/>
      <c r="P37" s="6"/>
      <c r="Q37" s="6"/>
      <c r="R37" s="6"/>
      <c r="S37" s="6"/>
      <c r="T37" s="6"/>
      <c r="U37" s="6"/>
      <c r="V37" s="6"/>
      <c r="W37" s="32"/>
    </row>
    <row r="38" ht="16.4" spans="2:23">
      <c r="B38" s="81"/>
      <c r="C38" s="15" t="s">
        <v>85</v>
      </c>
      <c r="D38" s="15" t="s">
        <v>115</v>
      </c>
      <c r="E38" s="15" t="s">
        <v>18</v>
      </c>
      <c r="F38" s="15"/>
      <c r="G38" s="18"/>
      <c r="H38" s="18"/>
      <c r="I38" s="18"/>
      <c r="J38" s="18"/>
      <c r="K38" s="89"/>
      <c r="L38" s="71"/>
      <c r="N38" s="5"/>
      <c r="O38" s="15" t="s">
        <v>85</v>
      </c>
      <c r="P38" s="15" t="s">
        <v>115</v>
      </c>
      <c r="Q38" s="15" t="s">
        <v>22</v>
      </c>
      <c r="R38" s="15"/>
      <c r="S38" s="18"/>
      <c r="T38" s="18"/>
      <c r="U38" s="18"/>
      <c r="V38" s="18"/>
      <c r="W38" s="32"/>
    </row>
    <row r="39" ht="16.4" spans="2:23">
      <c r="B39" s="81"/>
      <c r="C39" s="15" t="s">
        <v>116</v>
      </c>
      <c r="D39" s="15" t="s">
        <v>115</v>
      </c>
      <c r="E39" s="15" t="s">
        <v>14</v>
      </c>
      <c r="F39" s="15"/>
      <c r="G39" s="18"/>
      <c r="H39" s="18"/>
      <c r="I39" s="18"/>
      <c r="J39" s="18"/>
      <c r="K39" s="89"/>
      <c r="L39" s="71"/>
      <c r="N39" s="5"/>
      <c r="O39" s="15" t="s">
        <v>116</v>
      </c>
      <c r="P39" s="15" t="s">
        <v>115</v>
      </c>
      <c r="Q39" s="15" t="s">
        <v>14</v>
      </c>
      <c r="R39" s="15"/>
      <c r="S39" s="18"/>
      <c r="T39" s="18"/>
      <c r="U39" s="18"/>
      <c r="V39" s="18"/>
      <c r="W39" s="32"/>
    </row>
    <row r="40" ht="17.15" spans="2:23">
      <c r="B40" s="82"/>
      <c r="C40" s="57"/>
      <c r="D40" s="57"/>
      <c r="E40" s="57"/>
      <c r="F40" s="57"/>
      <c r="G40" s="57"/>
      <c r="H40" s="57"/>
      <c r="I40" s="57"/>
      <c r="J40" s="57"/>
      <c r="K40" s="90"/>
      <c r="L40" s="71"/>
      <c r="N40" s="5"/>
      <c r="O40" s="18"/>
      <c r="P40" s="18"/>
      <c r="Q40" s="18"/>
      <c r="R40" s="18"/>
      <c r="S40" s="18"/>
      <c r="T40" s="18"/>
      <c r="U40" s="18"/>
      <c r="V40" s="18"/>
      <c r="W40" s="32"/>
    </row>
    <row r="41" ht="16.4" spans="2:23">
      <c r="B41" s="81"/>
      <c r="C41" s="18"/>
      <c r="D41" s="18"/>
      <c r="E41" s="18"/>
      <c r="F41" s="18"/>
      <c r="G41" s="18"/>
      <c r="H41" s="18"/>
      <c r="I41" s="18"/>
      <c r="J41" s="18"/>
      <c r="K41" s="89"/>
      <c r="L41" s="71"/>
      <c r="N41" s="23"/>
      <c r="O41" s="76"/>
      <c r="P41" s="76"/>
      <c r="Q41" s="76"/>
      <c r="R41" s="76"/>
      <c r="S41" s="76"/>
      <c r="T41" s="76"/>
      <c r="U41" s="76"/>
      <c r="V41" s="76"/>
      <c r="W41" s="37"/>
    </row>
    <row r="42" ht="16.4" spans="2:23">
      <c r="B42" s="83" t="s">
        <v>117</v>
      </c>
      <c r="C42" s="16" t="s">
        <v>118</v>
      </c>
      <c r="D42" s="18"/>
      <c r="E42" s="18"/>
      <c r="F42" s="18"/>
      <c r="G42" s="85" t="s">
        <v>119</v>
      </c>
      <c r="H42" s="15" t="s">
        <v>63</v>
      </c>
      <c r="I42" s="15"/>
      <c r="J42" s="18"/>
      <c r="K42" s="89"/>
      <c r="L42" s="71"/>
      <c r="N42" s="10" t="s">
        <v>117</v>
      </c>
      <c r="O42" s="16" t="s">
        <v>118</v>
      </c>
      <c r="P42" s="18"/>
      <c r="Q42" s="18"/>
      <c r="R42" s="18"/>
      <c r="S42" s="65" t="s">
        <v>119</v>
      </c>
      <c r="T42" s="15" t="s">
        <v>63</v>
      </c>
      <c r="U42" s="15"/>
      <c r="V42" s="18"/>
      <c r="W42" s="32"/>
    </row>
    <row r="43" ht="16.4" spans="2:23">
      <c r="B43" s="83"/>
      <c r="C43" s="18"/>
      <c r="D43" s="18"/>
      <c r="E43" s="18"/>
      <c r="F43" s="18"/>
      <c r="G43" s="18"/>
      <c r="H43" s="18"/>
      <c r="I43" s="18"/>
      <c r="J43" s="18"/>
      <c r="K43" s="89"/>
      <c r="L43" s="71"/>
      <c r="N43" s="12"/>
      <c r="O43" s="18"/>
      <c r="P43" s="18"/>
      <c r="Q43" s="18"/>
      <c r="R43" s="18"/>
      <c r="S43" s="18"/>
      <c r="T43" s="18"/>
      <c r="U43" s="18"/>
      <c r="V43" s="18"/>
      <c r="W43" s="32"/>
    </row>
    <row r="44" ht="16.4" spans="2:23">
      <c r="B44" s="83"/>
      <c r="C44" s="18" t="s">
        <v>120</v>
      </c>
      <c r="D44" s="18" t="s">
        <v>115</v>
      </c>
      <c r="E44" s="25">
        <f>'rekap gaji akhir'!G5</f>
        <v>1500000</v>
      </c>
      <c r="F44" s="18"/>
      <c r="G44" s="18"/>
      <c r="H44" s="18" t="s">
        <v>136</v>
      </c>
      <c r="I44" s="18" t="s">
        <v>115</v>
      </c>
      <c r="J44" s="25">
        <f>'rekap gaji akhir'!$N$5</f>
        <v>10000</v>
      </c>
      <c r="K44" s="89"/>
      <c r="L44" s="71"/>
      <c r="N44" s="12"/>
      <c r="O44" s="58" t="s">
        <v>120</v>
      </c>
      <c r="P44" s="58" t="s">
        <v>115</v>
      </c>
      <c r="Q44" s="44">
        <f>'rekap gaji akhir'!$G$8</f>
        <v>1000000</v>
      </c>
      <c r="R44" s="18"/>
      <c r="S44" s="18"/>
      <c r="T44" s="18" t="s">
        <v>104</v>
      </c>
      <c r="U44" s="18" t="s">
        <v>115</v>
      </c>
      <c r="V44" s="78">
        <f>'rekap gaji akhir'!$M$8</f>
        <v>0</v>
      </c>
      <c r="W44" s="32"/>
    </row>
    <row r="45" ht="16.4" spans="2:23">
      <c r="B45" s="83"/>
      <c r="C45" s="18" t="s">
        <v>89</v>
      </c>
      <c r="D45" s="18" t="s">
        <v>115</v>
      </c>
      <c r="E45" s="25">
        <f>'rekap gaji akhir'!$H$5</f>
        <v>4191525</v>
      </c>
      <c r="F45" s="18"/>
      <c r="G45" s="18"/>
      <c r="H45" s="18" t="s">
        <v>105</v>
      </c>
      <c r="I45" s="18" t="s">
        <v>115</v>
      </c>
      <c r="J45" s="25">
        <f>'rekap gaji akhir'!$M$5</f>
        <v>0</v>
      </c>
      <c r="K45" s="89"/>
      <c r="L45" s="71"/>
      <c r="N45" s="12"/>
      <c r="O45" s="28" t="s">
        <v>89</v>
      </c>
      <c r="P45" s="58" t="s">
        <v>115</v>
      </c>
      <c r="Q45" s="44">
        <f>'rekap gaji akhir'!$H$8</f>
        <v>9835800</v>
      </c>
      <c r="R45" s="18"/>
      <c r="S45" s="18"/>
      <c r="T45" s="18" t="s">
        <v>136</v>
      </c>
      <c r="U45" s="18" t="s">
        <v>115</v>
      </c>
      <c r="V45" s="78">
        <f>'rekap gaji akhir'!$N$8</f>
        <v>0</v>
      </c>
      <c r="W45" s="32"/>
    </row>
    <row r="46" ht="16.4" spans="2:23">
      <c r="B46" s="83"/>
      <c r="C46" s="18" t="s">
        <v>121</v>
      </c>
      <c r="D46" s="18" t="s">
        <v>115</v>
      </c>
      <c r="E46" s="25">
        <f>'rekap gaji akhir'!J5</f>
        <v>150000</v>
      </c>
      <c r="F46" s="18"/>
      <c r="G46" s="18"/>
      <c r="H46" s="18"/>
      <c r="I46" s="18"/>
      <c r="J46" s="25"/>
      <c r="K46" s="89"/>
      <c r="L46" s="71"/>
      <c r="N46" s="12"/>
      <c r="O46" t="s">
        <v>137</v>
      </c>
      <c r="P46" t="s">
        <v>115</v>
      </c>
      <c r="Q46" s="44">
        <f>'rekap gaji akhir'!I8</f>
        <v>275000</v>
      </c>
      <c r="R46" s="18"/>
      <c r="S46" s="18"/>
      <c r="T46" s="18"/>
      <c r="U46" s="18"/>
      <c r="V46" s="25"/>
      <c r="W46" s="32"/>
    </row>
    <row r="47" ht="16.4" spans="2:23">
      <c r="B47" s="83"/>
      <c r="C47" s="18" t="s">
        <v>61</v>
      </c>
      <c r="D47" s="18" t="s">
        <v>115</v>
      </c>
      <c r="E47" s="25">
        <f>'rekap gaji akhir'!K5</f>
        <v>59500</v>
      </c>
      <c r="F47" s="18"/>
      <c r="G47" s="18"/>
      <c r="H47" s="18"/>
      <c r="I47" s="18"/>
      <c r="J47" s="25"/>
      <c r="K47" s="89"/>
      <c r="L47" s="71"/>
      <c r="N47" s="12"/>
      <c r="O47" s="58" t="s">
        <v>132</v>
      </c>
      <c r="P47" s="58" t="s">
        <v>115</v>
      </c>
      <c r="Q47" s="44">
        <f>'rekap gaji akhir'!J8</f>
        <v>300000</v>
      </c>
      <c r="R47" s="18"/>
      <c r="S47" s="18"/>
      <c r="T47" s="18"/>
      <c r="U47" s="18"/>
      <c r="V47" s="25"/>
      <c r="W47" s="32"/>
    </row>
    <row r="48" ht="16.4" spans="2:23">
      <c r="B48" s="83"/>
      <c r="C48" s="19" t="s">
        <v>103</v>
      </c>
      <c r="D48" s="19" t="s">
        <v>115</v>
      </c>
      <c r="E48" s="25">
        <f>'rekap gaji akhir'!$O$5</f>
        <v>0</v>
      </c>
      <c r="F48" s="18"/>
      <c r="G48" s="18"/>
      <c r="H48" s="18"/>
      <c r="I48" s="18"/>
      <c r="J48" s="25"/>
      <c r="K48" s="89"/>
      <c r="L48" s="71"/>
      <c r="N48" s="12"/>
      <c r="O48" s="59" t="s">
        <v>123</v>
      </c>
      <c r="P48" s="59" t="s">
        <v>115</v>
      </c>
      <c r="Q48" s="44">
        <f>Omzet!G6</f>
        <v>300000</v>
      </c>
      <c r="R48" s="18"/>
      <c r="S48" s="18"/>
      <c r="W48" s="32"/>
    </row>
    <row r="49" ht="16.4" spans="2:23">
      <c r="B49" s="83"/>
      <c r="C49" s="18" t="s">
        <v>123</v>
      </c>
      <c r="D49" s="18" t="s">
        <v>115</v>
      </c>
      <c r="E49" s="25">
        <f>'rekap gaji akhir'!$P$5</f>
        <v>0</v>
      </c>
      <c r="F49" s="18"/>
      <c r="G49" s="18"/>
      <c r="H49" s="18" t="s">
        <v>138</v>
      </c>
      <c r="I49" s="18" t="s">
        <v>115</v>
      </c>
      <c r="J49" s="25"/>
      <c r="K49" s="89"/>
      <c r="L49" s="71"/>
      <c r="N49" s="12"/>
      <c r="O49" s="59" t="s">
        <v>139</v>
      </c>
      <c r="P49" s="58" t="s">
        <v>115</v>
      </c>
      <c r="Q49" s="44">
        <f>Absensi!I5</f>
        <v>100000</v>
      </c>
      <c r="R49" s="18"/>
      <c r="S49" s="18"/>
      <c r="T49" s="18" t="s">
        <v>124</v>
      </c>
      <c r="U49" s="18" t="s">
        <v>115</v>
      </c>
      <c r="V49" s="78"/>
      <c r="W49" s="32"/>
    </row>
    <row r="50" ht="16.4" spans="2:23">
      <c r="B50" s="83"/>
      <c r="C50" s="16" t="s">
        <v>126</v>
      </c>
      <c r="D50" s="16" t="s">
        <v>115</v>
      </c>
      <c r="E50" s="26">
        <f>SUM(E44:E49)</f>
        <v>5901025</v>
      </c>
      <c r="F50" s="15"/>
      <c r="G50" s="15"/>
      <c r="H50" s="15" t="s">
        <v>125</v>
      </c>
      <c r="I50" s="15" t="s">
        <v>115</v>
      </c>
      <c r="J50" s="25">
        <f>SUM(J44:J48)</f>
        <v>10000</v>
      </c>
      <c r="K50" s="89"/>
      <c r="L50" s="71"/>
      <c r="N50" s="12"/>
      <c r="O50" s="58" t="s">
        <v>61</v>
      </c>
      <c r="P50" s="18" t="s">
        <v>115</v>
      </c>
      <c r="Q50" s="25">
        <v>59500</v>
      </c>
      <c r="R50" s="18"/>
      <c r="S50" s="18"/>
      <c r="T50" s="18"/>
      <c r="U50" s="18"/>
      <c r="V50" s="25"/>
      <c r="W50" s="32"/>
    </row>
    <row r="51" ht="16.4" spans="2:23">
      <c r="B51" s="83"/>
      <c r="C51" s="15"/>
      <c r="D51" s="15"/>
      <c r="E51" s="26"/>
      <c r="F51" s="15"/>
      <c r="G51" s="15"/>
      <c r="H51" s="15"/>
      <c r="I51" s="15"/>
      <c r="J51" s="25"/>
      <c r="K51" s="89"/>
      <c r="L51" s="71"/>
      <c r="N51" s="12"/>
      <c r="O51" s="92" t="s">
        <v>126</v>
      </c>
      <c r="P51" s="92" t="s">
        <v>115</v>
      </c>
      <c r="Q51" s="94">
        <f>SUM(Q44:Q50)</f>
        <v>11870300</v>
      </c>
      <c r="W51" s="32"/>
    </row>
    <row r="52" ht="16.4" spans="2:23">
      <c r="B52" s="83"/>
      <c r="C52" s="15" t="s">
        <v>140</v>
      </c>
      <c r="D52" s="15" t="s">
        <v>115</v>
      </c>
      <c r="E52" s="26">
        <v>4000000</v>
      </c>
      <c r="F52" s="15"/>
      <c r="G52" s="15"/>
      <c r="H52" s="15"/>
      <c r="I52" s="15"/>
      <c r="J52" s="25"/>
      <c r="K52" s="89"/>
      <c r="L52" s="71"/>
      <c r="N52" s="12"/>
      <c r="R52" s="15"/>
      <c r="S52" s="15"/>
      <c r="T52" s="15" t="s">
        <v>125</v>
      </c>
      <c r="U52" s="15" t="s">
        <v>115</v>
      </c>
      <c r="V52" s="26">
        <f>SUM(V44:V48)</f>
        <v>0</v>
      </c>
      <c r="W52" s="32"/>
    </row>
    <row r="53" ht="12.75" customHeight="1" spans="2:23">
      <c r="B53" s="83"/>
      <c r="C53" s="15"/>
      <c r="D53" s="15"/>
      <c r="E53" s="26"/>
      <c r="F53" s="15"/>
      <c r="G53" s="15"/>
      <c r="H53" s="15"/>
      <c r="I53" s="15"/>
      <c r="J53" s="25"/>
      <c r="K53" s="89"/>
      <c r="L53" s="71"/>
      <c r="N53" s="12"/>
      <c r="O53" s="15"/>
      <c r="P53" s="15"/>
      <c r="Q53" s="26"/>
      <c r="R53" s="15"/>
      <c r="S53" s="15"/>
      <c r="T53" s="15"/>
      <c r="U53" s="15"/>
      <c r="V53" s="15"/>
      <c r="W53" s="32"/>
    </row>
    <row r="54" ht="17.15" spans="2:23">
      <c r="B54" s="83"/>
      <c r="C54" s="16" t="s">
        <v>128</v>
      </c>
      <c r="D54" s="16" t="s">
        <v>115</v>
      </c>
      <c r="E54" s="66">
        <f>E50-J50</f>
        <v>5891025</v>
      </c>
      <c r="F54" s="15"/>
      <c r="G54" s="15"/>
      <c r="H54" s="15"/>
      <c r="I54" s="15"/>
      <c r="J54" s="25"/>
      <c r="K54" s="89"/>
      <c r="L54" s="71"/>
      <c r="N54" s="12"/>
      <c r="O54" s="16" t="s">
        <v>128</v>
      </c>
      <c r="P54" s="16" t="s">
        <v>115</v>
      </c>
      <c r="Q54" s="66">
        <f>'rekap gaji akhir'!Q8</f>
        <v>11870300</v>
      </c>
      <c r="R54" s="15"/>
      <c r="S54" s="15"/>
      <c r="T54" s="15"/>
      <c r="U54" s="15"/>
      <c r="V54" s="15"/>
      <c r="W54" s="32"/>
    </row>
    <row r="55" ht="17.15" spans="2:23">
      <c r="B55" s="84"/>
      <c r="C55" s="57"/>
      <c r="D55" s="57"/>
      <c r="E55" s="57"/>
      <c r="F55" s="57"/>
      <c r="G55" s="57"/>
      <c r="H55" s="57"/>
      <c r="I55" s="57"/>
      <c r="J55" s="57"/>
      <c r="K55" s="90"/>
      <c r="L55" s="71"/>
      <c r="N55" s="12"/>
      <c r="O55" s="18"/>
      <c r="P55" s="18"/>
      <c r="Q55" s="18"/>
      <c r="R55" s="18"/>
      <c r="S55" s="18"/>
      <c r="T55" s="18"/>
      <c r="U55" s="18"/>
      <c r="V55" s="18"/>
      <c r="W55" s="32"/>
    </row>
    <row r="56" ht="17.15" spans="2:23">
      <c r="B56" s="83"/>
      <c r="C56" s="18"/>
      <c r="D56" s="18"/>
      <c r="E56" s="18"/>
      <c r="F56" s="18"/>
      <c r="G56" s="18"/>
      <c r="H56" s="18"/>
      <c r="I56" s="18"/>
      <c r="J56" s="18"/>
      <c r="K56" s="89"/>
      <c r="L56" s="71"/>
      <c r="N56" s="74"/>
      <c r="O56" s="77"/>
      <c r="P56" s="60"/>
      <c r="Q56" s="60"/>
      <c r="R56" s="60"/>
      <c r="S56" s="60"/>
      <c r="T56" s="60"/>
      <c r="U56" s="60"/>
      <c r="V56" s="60"/>
      <c r="W56" s="36"/>
    </row>
    <row r="57" ht="16.4" spans="2:23">
      <c r="B57" s="10" t="s">
        <v>109</v>
      </c>
      <c r="C57" s="15" t="s">
        <v>129</v>
      </c>
      <c r="D57" s="18"/>
      <c r="E57" s="18"/>
      <c r="F57" s="18"/>
      <c r="G57" s="18"/>
      <c r="H57" s="18"/>
      <c r="I57" s="18"/>
      <c r="J57" s="18"/>
      <c r="K57" s="32"/>
      <c r="N57" s="75"/>
      <c r="O57" s="76"/>
      <c r="P57" s="76"/>
      <c r="Q57" s="76"/>
      <c r="R57" s="76"/>
      <c r="S57" s="76"/>
      <c r="T57" s="76"/>
      <c r="U57" s="76"/>
      <c r="V57" s="76"/>
      <c r="W57" s="37"/>
    </row>
    <row r="58" ht="16.4" spans="2:23">
      <c r="B58" s="5"/>
      <c r="C58" s="18" t="s">
        <v>130</v>
      </c>
      <c r="D58" s="18" t="s">
        <v>115</v>
      </c>
      <c r="E58" s="28">
        <f>'rekap gaji akhir'!$E$5</f>
        <v>25</v>
      </c>
      <c r="F58" s="18"/>
      <c r="G58" s="18"/>
      <c r="H58" s="19" t="s">
        <v>131</v>
      </c>
      <c r="I58" s="18" t="s">
        <v>115</v>
      </c>
      <c r="J58" s="91">
        <f>Absensi!$D$4</f>
        <v>0</v>
      </c>
      <c r="K58" s="32"/>
      <c r="N58" s="10" t="s">
        <v>109</v>
      </c>
      <c r="O58" s="15" t="s">
        <v>129</v>
      </c>
      <c r="P58" s="18"/>
      <c r="Q58" s="18"/>
      <c r="R58" s="18"/>
      <c r="S58" s="18"/>
      <c r="T58" s="18"/>
      <c r="U58" s="18"/>
      <c r="V58" s="18"/>
      <c r="W58" s="32"/>
    </row>
    <row r="59" ht="16.4" spans="2:23">
      <c r="B59" s="5"/>
      <c r="C59" s="18" t="s">
        <v>132</v>
      </c>
      <c r="D59" s="18" t="s">
        <v>115</v>
      </c>
      <c r="E59" s="28">
        <f>'rekap gaji akhir'!$F$5</f>
        <v>10</v>
      </c>
      <c r="F59" s="18"/>
      <c r="G59" s="18"/>
      <c r="H59" s="19" t="s">
        <v>133</v>
      </c>
      <c r="I59" s="18" t="s">
        <v>115</v>
      </c>
      <c r="J59" s="28">
        <f>Absensi!$E$4</f>
        <v>1</v>
      </c>
      <c r="K59" s="32"/>
      <c r="N59" s="5"/>
      <c r="O59" s="18" t="s">
        <v>130</v>
      </c>
      <c r="P59" s="18" t="s">
        <v>115</v>
      </c>
      <c r="Q59" s="28">
        <f>'rekap gaji akhir'!E8</f>
        <v>26</v>
      </c>
      <c r="R59" s="18"/>
      <c r="S59" s="18"/>
      <c r="T59" s="19" t="s">
        <v>131</v>
      </c>
      <c r="U59" s="18" t="s">
        <v>115</v>
      </c>
      <c r="V59" s="35">
        <f>Absensi!$D$5</f>
        <v>0</v>
      </c>
      <c r="W59" s="32"/>
    </row>
    <row r="60" ht="16.4" spans="2:23">
      <c r="B60" s="5"/>
      <c r="C60" s="19" t="s">
        <v>134</v>
      </c>
      <c r="D60" s="18" t="s">
        <v>115</v>
      </c>
      <c r="E60" s="28">
        <f>Absensi!$F$4</f>
        <v>0</v>
      </c>
      <c r="F60" s="18"/>
      <c r="G60" s="18"/>
      <c r="H60" s="19" t="s">
        <v>136</v>
      </c>
      <c r="I60" s="18" t="s">
        <v>115</v>
      </c>
      <c r="J60" s="28">
        <f>Absensi!$H$4</f>
        <v>1</v>
      </c>
      <c r="K60" s="32"/>
      <c r="N60" s="5"/>
      <c r="O60" s="18" t="s">
        <v>132</v>
      </c>
      <c r="P60" s="18" t="s">
        <v>115</v>
      </c>
      <c r="Q60" s="28">
        <f>'rekap gaji akhir'!F8</f>
        <v>20</v>
      </c>
      <c r="R60" s="18"/>
      <c r="S60" s="18"/>
      <c r="T60" s="19" t="s">
        <v>133</v>
      </c>
      <c r="U60" s="18" t="s">
        <v>115</v>
      </c>
      <c r="V60" s="35">
        <f>Absensi!$E$5</f>
        <v>0</v>
      </c>
      <c r="W60" s="32"/>
    </row>
    <row r="61" ht="17.15" spans="2:23">
      <c r="B61" s="20"/>
      <c r="C61" s="21"/>
      <c r="D61" s="21"/>
      <c r="E61" s="42"/>
      <c r="F61" s="21"/>
      <c r="G61" s="21"/>
      <c r="H61" s="21"/>
      <c r="I61" s="21"/>
      <c r="J61" s="21"/>
      <c r="K61" s="36"/>
      <c r="N61" s="5"/>
      <c r="O61" s="19" t="s">
        <v>134</v>
      </c>
      <c r="P61" s="18" t="s">
        <v>115</v>
      </c>
      <c r="Q61" s="28">
        <f>Absensi!$F$5</f>
        <v>0</v>
      </c>
      <c r="R61" s="18"/>
      <c r="S61" s="18"/>
      <c r="T61" s="19" t="s">
        <v>135</v>
      </c>
      <c r="U61" s="18" t="s">
        <v>115</v>
      </c>
      <c r="V61" s="28"/>
      <c r="W61" s="32"/>
    </row>
    <row r="62" ht="14.75" spans="14:23">
      <c r="N62" s="20"/>
      <c r="O62" s="21" t="s">
        <v>136</v>
      </c>
      <c r="P62" s="21" t="s">
        <v>115</v>
      </c>
      <c r="Q62" s="42">
        <f>Absensi!$H$5</f>
        <v>0</v>
      </c>
      <c r="R62" s="21"/>
      <c r="S62" s="21"/>
      <c r="T62" s="21"/>
      <c r="U62" s="21"/>
      <c r="V62" s="21"/>
      <c r="W62" s="36"/>
    </row>
    <row r="82" ht="12.75" customHeight="1"/>
  </sheetData>
  <mergeCells count="8">
    <mergeCell ref="B3:K3"/>
    <mergeCell ref="N3:W3"/>
    <mergeCell ref="B4:K4"/>
    <mergeCell ref="N4:W4"/>
    <mergeCell ref="B35:K35"/>
    <mergeCell ref="N35:W35"/>
    <mergeCell ref="B36:K36"/>
    <mergeCell ref="N36:W36"/>
  </mergeCells>
  <pageMargins left="0.707638888888889" right="0.118055555555556" top="0.904166666666667" bottom="0.11875" header="0.118055555555556" footer="0.0777777777777778"/>
  <pageSetup paperSize="9" fitToWidth="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102"/>
  <sheetViews>
    <sheetView zoomScale="70" zoomScaleNormal="70" topLeftCell="A68" workbookViewId="0">
      <selection activeCell="F104" sqref="F104"/>
    </sheetView>
  </sheetViews>
  <sheetFormatPr defaultColWidth="9" defaultRowHeight="14"/>
  <cols>
    <col min="1" max="1" width="14.4609375" customWidth="1"/>
    <col min="2" max="2" width="3.859375" customWidth="1"/>
    <col min="3" max="3" width="26.140625" customWidth="1"/>
    <col min="4" max="4" width="4.140625" customWidth="1"/>
    <col min="5" max="5" width="19" style="39" customWidth="1"/>
    <col min="6" max="6" width="6.2890625" customWidth="1"/>
    <col min="7" max="7" width="3.5703125" customWidth="1"/>
    <col min="8" max="8" width="17.859375" customWidth="1"/>
    <col min="9" max="9" width="3.140625" customWidth="1"/>
    <col min="10" max="10" width="15.859375" customWidth="1"/>
    <col min="11" max="11" width="4" customWidth="1"/>
    <col min="12" max="14" width="2.7109375" style="6" customWidth="1"/>
    <col min="15" max="19" width="2.859375" customWidth="1"/>
    <col min="20" max="20" width="4.859375" customWidth="1"/>
    <col min="21" max="21" width="26.140625" customWidth="1"/>
    <col min="22" max="22" width="4.7109375" customWidth="1"/>
    <col min="23" max="23" width="19" customWidth="1"/>
    <col min="24" max="24" width="5.5703125" customWidth="1"/>
    <col min="25" max="25" width="4" customWidth="1"/>
    <col min="26" max="26" width="19.140625" customWidth="1"/>
    <col min="27" max="27" width="4.4296875" customWidth="1"/>
    <col min="28" max="28" width="18" customWidth="1"/>
    <col min="29" max="29" width="2.5703125" customWidth="1"/>
  </cols>
  <sheetData>
    <row r="1" ht="14.75"/>
    <row r="2" ht="21.15" spans="2:29">
      <c r="B2" s="1" t="s">
        <v>113</v>
      </c>
      <c r="C2" s="2"/>
      <c r="D2" s="2"/>
      <c r="E2" s="61"/>
      <c r="F2" s="2"/>
      <c r="G2" s="2"/>
      <c r="H2" s="2"/>
      <c r="I2" s="2"/>
      <c r="J2" s="2"/>
      <c r="K2" s="30"/>
      <c r="T2" s="1" t="s">
        <v>113</v>
      </c>
      <c r="U2" s="2"/>
      <c r="V2" s="2"/>
      <c r="W2" s="2"/>
      <c r="X2" s="2"/>
      <c r="Y2" s="2"/>
      <c r="Z2" s="2"/>
      <c r="AA2" s="2"/>
      <c r="AB2" s="2"/>
      <c r="AC2" s="30"/>
    </row>
    <row r="3" ht="21.15" spans="2:29">
      <c r="B3" s="261" t="s">
        <v>114</v>
      </c>
      <c r="C3" s="4"/>
      <c r="D3" s="4"/>
      <c r="E3" s="62"/>
      <c r="F3" s="4"/>
      <c r="G3" s="4"/>
      <c r="H3" s="4"/>
      <c r="I3" s="4"/>
      <c r="J3" s="4"/>
      <c r="K3" s="31"/>
      <c r="T3" s="261" t="s">
        <v>114</v>
      </c>
      <c r="U3" s="4"/>
      <c r="V3" s="4"/>
      <c r="W3" s="4"/>
      <c r="X3" s="4"/>
      <c r="Y3" s="4"/>
      <c r="Z3" s="4"/>
      <c r="AA3" s="4"/>
      <c r="AB3" s="4"/>
      <c r="AC3" s="31"/>
    </row>
    <row r="4" spans="2:29">
      <c r="B4" s="5"/>
      <c r="C4" s="6"/>
      <c r="D4" s="6"/>
      <c r="E4" s="35"/>
      <c r="F4" s="6"/>
      <c r="G4" s="6"/>
      <c r="H4" s="6"/>
      <c r="I4" s="6"/>
      <c r="J4" s="6"/>
      <c r="K4" s="32"/>
      <c r="T4" s="5"/>
      <c r="U4" s="6"/>
      <c r="V4" s="6"/>
      <c r="W4" s="6"/>
      <c r="X4" s="6"/>
      <c r="Y4" s="6"/>
      <c r="Z4" s="6"/>
      <c r="AA4" s="6"/>
      <c r="AB4" s="6"/>
      <c r="AC4" s="32"/>
    </row>
    <row r="5" ht="16.4" spans="2:29">
      <c r="B5" s="5"/>
      <c r="C5" s="15" t="s">
        <v>85</v>
      </c>
      <c r="D5" s="15" t="s">
        <v>115</v>
      </c>
      <c r="E5" s="63" t="s">
        <v>141</v>
      </c>
      <c r="F5" s="15"/>
      <c r="G5" s="18"/>
      <c r="H5" s="18"/>
      <c r="I5" s="18"/>
      <c r="J5" s="18"/>
      <c r="K5" s="32"/>
      <c r="T5" s="5"/>
      <c r="U5" s="15" t="s">
        <v>85</v>
      </c>
      <c r="V5" s="15" t="s">
        <v>115</v>
      </c>
      <c r="W5" s="15" t="s">
        <v>142</v>
      </c>
      <c r="X5" s="15"/>
      <c r="Y5" s="18"/>
      <c r="Z5" s="18"/>
      <c r="AA5" s="18"/>
      <c r="AB5" s="18"/>
      <c r="AC5" s="32"/>
    </row>
    <row r="6" ht="16.4" spans="2:29">
      <c r="B6" s="5"/>
      <c r="C6" s="15" t="s">
        <v>116</v>
      </c>
      <c r="D6" s="15" t="s">
        <v>115</v>
      </c>
      <c r="E6" s="63" t="s">
        <v>26</v>
      </c>
      <c r="F6" s="15"/>
      <c r="G6" s="18"/>
      <c r="H6" s="18"/>
      <c r="I6" s="18"/>
      <c r="J6" s="18"/>
      <c r="K6" s="32"/>
      <c r="T6" s="5"/>
      <c r="U6" s="15" t="s">
        <v>116</v>
      </c>
      <c r="V6" s="15" t="s">
        <v>115</v>
      </c>
      <c r="W6" s="15" t="s">
        <v>26</v>
      </c>
      <c r="X6" s="15"/>
      <c r="Y6" s="18"/>
      <c r="Z6" s="18"/>
      <c r="AA6" s="18"/>
      <c r="AB6" s="18"/>
      <c r="AC6" s="32"/>
    </row>
    <row r="7" ht="16.4" spans="2:29">
      <c r="B7" s="8"/>
      <c r="C7" s="57"/>
      <c r="D7" s="57"/>
      <c r="E7" s="64"/>
      <c r="F7" s="57"/>
      <c r="G7" s="57"/>
      <c r="H7" s="57"/>
      <c r="I7" s="57"/>
      <c r="J7" s="57"/>
      <c r="K7" s="33"/>
      <c r="T7" s="8"/>
      <c r="U7" s="57"/>
      <c r="V7" s="57"/>
      <c r="W7" s="57"/>
      <c r="X7" s="57"/>
      <c r="Y7" s="57"/>
      <c r="Z7" s="57"/>
      <c r="AA7" s="57"/>
      <c r="AB7" s="57"/>
      <c r="AC7" s="33"/>
    </row>
    <row r="8" ht="16.4" spans="2:29">
      <c r="B8" s="5"/>
      <c r="C8" s="18"/>
      <c r="D8" s="18"/>
      <c r="E8" s="28"/>
      <c r="F8" s="18"/>
      <c r="G8" s="18"/>
      <c r="H8" s="18"/>
      <c r="I8" s="18"/>
      <c r="J8" s="18"/>
      <c r="K8" s="32"/>
      <c r="T8" s="5"/>
      <c r="U8" s="18"/>
      <c r="V8" s="18"/>
      <c r="W8" s="18"/>
      <c r="X8" s="18"/>
      <c r="Y8" s="18"/>
      <c r="Z8" s="18"/>
      <c r="AA8" s="18"/>
      <c r="AB8" s="18"/>
      <c r="AC8" s="32"/>
    </row>
    <row r="9" ht="16.4" spans="2:29">
      <c r="B9" s="5"/>
      <c r="C9" s="15"/>
      <c r="D9" s="18"/>
      <c r="E9" s="28"/>
      <c r="F9" s="18"/>
      <c r="G9" s="18"/>
      <c r="H9" s="18"/>
      <c r="I9" s="18"/>
      <c r="J9" s="18"/>
      <c r="K9" s="32"/>
      <c r="T9" s="5"/>
      <c r="U9" s="15"/>
      <c r="V9" s="18"/>
      <c r="W9" s="18"/>
      <c r="X9" s="18"/>
      <c r="Y9" s="18"/>
      <c r="Z9" s="18"/>
      <c r="AA9" s="18"/>
      <c r="AB9" s="18"/>
      <c r="AC9" s="32"/>
    </row>
    <row r="10" ht="16.4" spans="2:29">
      <c r="B10" s="10" t="s">
        <v>117</v>
      </c>
      <c r="C10" s="16" t="s">
        <v>118</v>
      </c>
      <c r="D10" s="18"/>
      <c r="E10" s="28"/>
      <c r="F10" s="18"/>
      <c r="G10" s="65" t="s">
        <v>119</v>
      </c>
      <c r="H10" s="15" t="s">
        <v>63</v>
      </c>
      <c r="I10" s="15"/>
      <c r="J10" s="18"/>
      <c r="K10" s="32"/>
      <c r="T10" s="10" t="s">
        <v>117</v>
      </c>
      <c r="U10" s="16" t="s">
        <v>118</v>
      </c>
      <c r="V10" s="18"/>
      <c r="W10" s="18"/>
      <c r="X10" s="18"/>
      <c r="Y10" s="65" t="s">
        <v>119</v>
      </c>
      <c r="Z10" s="15" t="s">
        <v>63</v>
      </c>
      <c r="AA10" s="15"/>
      <c r="AB10" s="18"/>
      <c r="AC10" s="32"/>
    </row>
    <row r="11" ht="16.4" spans="2:29">
      <c r="B11" s="12"/>
      <c r="C11" s="18"/>
      <c r="D11" s="18"/>
      <c r="E11" s="28"/>
      <c r="F11" s="18"/>
      <c r="G11" s="18"/>
      <c r="H11" s="18"/>
      <c r="I11" s="18"/>
      <c r="J11" s="18"/>
      <c r="K11" s="32"/>
      <c r="T11" s="12"/>
      <c r="U11" s="18"/>
      <c r="V11" s="18"/>
      <c r="W11" s="18"/>
      <c r="X11" s="18"/>
      <c r="Y11" s="18"/>
      <c r="Z11" s="18"/>
      <c r="AA11" s="18"/>
      <c r="AB11" s="18"/>
      <c r="AC11" s="32"/>
    </row>
    <row r="12" ht="16.4" spans="2:29">
      <c r="B12" s="12"/>
      <c r="C12" s="58" t="s">
        <v>120</v>
      </c>
      <c r="D12" s="58" t="s">
        <v>115</v>
      </c>
      <c r="E12" s="44" t="e">
        <f>'rekap gaji akhir'!#REF!</f>
        <v>#REF!</v>
      </c>
      <c r="F12" s="18"/>
      <c r="G12" s="18"/>
      <c r="H12" s="18"/>
      <c r="I12" s="18"/>
      <c r="J12" s="25"/>
      <c r="K12" s="32"/>
      <c r="T12" s="12"/>
      <c r="U12" s="58" t="s">
        <v>120</v>
      </c>
      <c r="V12" s="58" t="s">
        <v>115</v>
      </c>
      <c r="W12" s="44">
        <f>'rekap gaji akhir'!G16</f>
        <v>0</v>
      </c>
      <c r="X12" s="18"/>
      <c r="Y12" s="18"/>
      <c r="Z12" s="69" t="s">
        <v>136</v>
      </c>
      <c r="AA12" s="69" t="s">
        <v>115</v>
      </c>
      <c r="AB12" s="70">
        <f>'rekap gaji akhir'!N16</f>
        <v>0</v>
      </c>
      <c r="AC12" s="32"/>
    </row>
    <row r="13" ht="16.4" spans="2:29">
      <c r="B13" s="12"/>
      <c r="C13" s="28" t="s">
        <v>89</v>
      </c>
      <c r="D13" s="58" t="s">
        <v>115</v>
      </c>
      <c r="E13" s="44" t="e">
        <f>'rekap gaji akhir'!#REF!</f>
        <v>#REF!</v>
      </c>
      <c r="F13" s="18"/>
      <c r="G13" s="18"/>
      <c r="H13" s="18" t="s">
        <v>105</v>
      </c>
      <c r="I13" s="18" t="s">
        <v>115</v>
      </c>
      <c r="J13" s="25" t="e">
        <f>'rekap gaji akhir'!#REF!</f>
        <v>#REF!</v>
      </c>
      <c r="K13" s="32"/>
      <c r="T13" s="12"/>
      <c r="U13" s="28" t="s">
        <v>89</v>
      </c>
      <c r="V13" s="58" t="s">
        <v>115</v>
      </c>
      <c r="W13" s="44">
        <f>'rekap gaji akhir'!H16</f>
        <v>1211500</v>
      </c>
      <c r="X13" s="18"/>
      <c r="Y13" s="18"/>
      <c r="AC13" s="32"/>
    </row>
    <row r="14" ht="16.4" spans="2:29">
      <c r="B14" s="12"/>
      <c r="C14" s="58" t="s">
        <v>137</v>
      </c>
      <c r="D14" s="58" t="s">
        <v>115</v>
      </c>
      <c r="E14" s="44" t="e">
        <f>'rekap gaji akhir'!#REF!</f>
        <v>#REF!</v>
      </c>
      <c r="F14" s="18"/>
      <c r="G14" s="18"/>
      <c r="H14" s="19" t="s">
        <v>136</v>
      </c>
      <c r="I14" s="6" t="s">
        <v>115</v>
      </c>
      <c r="J14" s="25" t="e">
        <f>'rekap gaji akhir'!#REF!</f>
        <v>#REF!</v>
      </c>
      <c r="K14" s="32"/>
      <c r="T14" s="12"/>
      <c r="U14" s="58" t="s">
        <v>137</v>
      </c>
      <c r="V14" s="58" t="s">
        <v>115</v>
      </c>
      <c r="W14" s="44">
        <f>'rekap gaji akhir'!I16</f>
        <v>900000</v>
      </c>
      <c r="X14" s="18"/>
      <c r="Y14" s="18"/>
      <c r="AC14" s="32"/>
    </row>
    <row r="15" ht="16.4" spans="2:29">
      <c r="B15" s="12"/>
      <c r="C15" s="58" t="s">
        <v>132</v>
      </c>
      <c r="D15" s="58" t="s">
        <v>115</v>
      </c>
      <c r="E15" s="44" t="e">
        <f>'rekap gaji akhir'!#REF!</f>
        <v>#REF!</v>
      </c>
      <c r="F15" s="18"/>
      <c r="G15" s="18"/>
      <c r="K15" s="32"/>
      <c r="T15" s="12"/>
      <c r="U15" s="58" t="s">
        <v>132</v>
      </c>
      <c r="V15" s="58" t="s">
        <v>115</v>
      </c>
      <c r="W15" s="44">
        <f>'rekap gaji akhir'!J16</f>
        <v>150000</v>
      </c>
      <c r="X15" s="18"/>
      <c r="Y15" s="18"/>
      <c r="Z15" s="18"/>
      <c r="AA15" s="18"/>
      <c r="AB15" s="25"/>
      <c r="AC15" s="32"/>
    </row>
    <row r="16" ht="16.4" spans="2:29">
      <c r="B16" s="12"/>
      <c r="C16" s="58" t="s">
        <v>61</v>
      </c>
      <c r="D16" s="58" t="s">
        <v>115</v>
      </c>
      <c r="E16" s="44" t="e">
        <f>'rekap gaji akhir'!#REF!</f>
        <v>#REF!</v>
      </c>
      <c r="F16" s="18"/>
      <c r="G16" s="18"/>
      <c r="H16" s="18"/>
      <c r="I16" s="18"/>
      <c r="J16" s="25"/>
      <c r="K16" s="32"/>
      <c r="T16" s="12"/>
      <c r="U16" s="58" t="s">
        <v>61</v>
      </c>
      <c r="V16" s="58" t="s">
        <v>115</v>
      </c>
      <c r="W16" s="44">
        <f>'rekap gaji akhir'!K16</f>
        <v>0</v>
      </c>
      <c r="X16" s="18"/>
      <c r="Y16" s="18"/>
      <c r="Z16" s="71"/>
      <c r="AA16" s="71"/>
      <c r="AB16" s="25"/>
      <c r="AC16" s="32"/>
    </row>
    <row r="17" ht="16.4" spans="2:29">
      <c r="B17" s="12"/>
      <c r="C17" s="59" t="s">
        <v>139</v>
      </c>
      <c r="D17" s="18" t="s">
        <v>115</v>
      </c>
      <c r="E17" s="44" t="e">
        <f>'rekap gaji akhir'!#REF!</f>
        <v>#REF!</v>
      </c>
      <c r="F17" s="18"/>
      <c r="G17" s="18"/>
      <c r="H17" s="18" t="s">
        <v>124</v>
      </c>
      <c r="I17" s="18" t="s">
        <v>115</v>
      </c>
      <c r="J17" s="25">
        <v>800000</v>
      </c>
      <c r="K17" s="32"/>
      <c r="T17" s="12"/>
      <c r="U17" s="18" t="s">
        <v>103</v>
      </c>
      <c r="V17" s="18" t="s">
        <v>115</v>
      </c>
      <c r="W17" s="44">
        <f>'rekap gaji akhir'!O16</f>
        <v>0</v>
      </c>
      <c r="X17" s="18"/>
      <c r="Y17" s="18"/>
      <c r="Z17" s="18"/>
      <c r="AA17" s="18"/>
      <c r="AB17" s="25"/>
      <c r="AC17" s="32"/>
    </row>
    <row r="18" ht="16.4" spans="2:29">
      <c r="B18" s="12"/>
      <c r="C18" s="18"/>
      <c r="D18" s="18"/>
      <c r="E18" s="44"/>
      <c r="F18" s="18"/>
      <c r="G18" s="18"/>
      <c r="H18" s="18" t="s">
        <v>143</v>
      </c>
      <c r="I18" s="18" t="s">
        <v>115</v>
      </c>
      <c r="J18" s="25"/>
      <c r="K18" s="32"/>
      <c r="T18" s="12"/>
      <c r="U18" s="18"/>
      <c r="V18" s="18"/>
      <c r="W18" s="25"/>
      <c r="X18" s="18"/>
      <c r="Y18" s="18"/>
      <c r="Z18" s="18"/>
      <c r="AA18" s="18"/>
      <c r="AB18" s="25"/>
      <c r="AC18" s="32"/>
    </row>
    <row r="19" ht="16.4" spans="2:29">
      <c r="B19" s="12"/>
      <c r="C19" s="18"/>
      <c r="D19" s="18"/>
      <c r="E19" s="44"/>
      <c r="F19" s="18"/>
      <c r="G19" s="18"/>
      <c r="H19" s="18"/>
      <c r="I19" s="18"/>
      <c r="J19" s="25"/>
      <c r="K19" s="32"/>
      <c r="T19" s="12"/>
      <c r="U19" s="18"/>
      <c r="V19" s="18"/>
      <c r="W19" s="25"/>
      <c r="X19" s="18"/>
      <c r="Y19" s="18"/>
      <c r="Z19" s="18"/>
      <c r="AA19" s="18"/>
      <c r="AB19" s="25"/>
      <c r="AC19" s="32"/>
    </row>
    <row r="20" ht="16.4" spans="2:29">
      <c r="B20" s="12"/>
      <c r="C20" s="16" t="s">
        <v>126</v>
      </c>
      <c r="D20" s="16" t="s">
        <v>115</v>
      </c>
      <c r="E20" s="51" t="e">
        <f>SUM(E12:E17)</f>
        <v>#REF!</v>
      </c>
      <c r="F20" s="15"/>
      <c r="G20" s="15"/>
      <c r="H20" s="15" t="s">
        <v>125</v>
      </c>
      <c r="I20" s="15" t="s">
        <v>115</v>
      </c>
      <c r="J20" s="26" t="e">
        <f>SUM(J12:J14)</f>
        <v>#REF!</v>
      </c>
      <c r="K20" s="32"/>
      <c r="T20" s="12"/>
      <c r="U20" s="16" t="s">
        <v>126</v>
      </c>
      <c r="V20" s="16" t="s">
        <v>115</v>
      </c>
      <c r="W20" s="26">
        <f>SUM(W12:W17)</f>
        <v>2261500</v>
      </c>
      <c r="X20" s="15"/>
      <c r="Y20" s="15"/>
      <c r="Z20" s="15" t="s">
        <v>125</v>
      </c>
      <c r="AA20" s="15" t="s">
        <v>115</v>
      </c>
      <c r="AB20" s="26">
        <f>SUM(AB12:AB17)</f>
        <v>0</v>
      </c>
      <c r="AC20" s="32"/>
    </row>
    <row r="21" ht="16.4" spans="2:29">
      <c r="B21" s="12"/>
      <c r="C21" s="15"/>
      <c r="D21" s="15" t="s">
        <v>115</v>
      </c>
      <c r="E21" s="51"/>
      <c r="F21" s="15"/>
      <c r="G21" s="15"/>
      <c r="H21" s="15"/>
      <c r="I21" s="15"/>
      <c r="J21" s="15"/>
      <c r="K21" s="32"/>
      <c r="T21" s="12"/>
      <c r="U21" s="15"/>
      <c r="V21" s="15" t="s">
        <v>115</v>
      </c>
      <c r="W21" s="26"/>
      <c r="X21" s="15"/>
      <c r="Y21" s="15"/>
      <c r="Z21" s="15"/>
      <c r="AA21" s="15"/>
      <c r="AB21" s="15"/>
      <c r="AC21" s="32"/>
    </row>
    <row r="22" ht="16.4" spans="2:29">
      <c r="B22" s="12"/>
      <c r="C22" s="15"/>
      <c r="D22" s="15"/>
      <c r="E22" s="51"/>
      <c r="F22" s="15"/>
      <c r="G22" s="15"/>
      <c r="H22" s="15"/>
      <c r="I22" s="15"/>
      <c r="J22" s="15"/>
      <c r="K22" s="32"/>
      <c r="T22" s="12"/>
      <c r="U22" s="15"/>
      <c r="V22" s="15"/>
      <c r="W22" s="26"/>
      <c r="X22" s="15"/>
      <c r="Y22" s="15"/>
      <c r="Z22" s="15"/>
      <c r="AA22" s="15"/>
      <c r="AB22" s="15"/>
      <c r="AC22" s="32"/>
    </row>
    <row r="23" ht="17.15" spans="2:29">
      <c r="B23" s="12"/>
      <c r="C23" s="16" t="s">
        <v>128</v>
      </c>
      <c r="D23" s="16" t="s">
        <v>115</v>
      </c>
      <c r="E23" s="52" t="e">
        <f>E20-J20</f>
        <v>#REF!</v>
      </c>
      <c r="F23" s="15"/>
      <c r="G23" s="15"/>
      <c r="H23" s="15"/>
      <c r="I23" s="15"/>
      <c r="J23" s="15"/>
      <c r="K23" s="32"/>
      <c r="T23" s="12"/>
      <c r="U23" s="16" t="s">
        <v>128</v>
      </c>
      <c r="V23" s="16" t="s">
        <v>115</v>
      </c>
      <c r="W23" s="66">
        <f>W20-AB20</f>
        <v>2261500</v>
      </c>
      <c r="X23" s="15"/>
      <c r="Y23" s="15"/>
      <c r="Z23" s="15"/>
      <c r="AA23" s="15"/>
      <c r="AB23" s="15"/>
      <c r="AC23" s="32"/>
    </row>
    <row r="24" ht="17.15" spans="2:29">
      <c r="B24" s="17"/>
      <c r="C24" s="57"/>
      <c r="D24" s="57"/>
      <c r="E24" s="64"/>
      <c r="F24" s="57"/>
      <c r="G24" s="57"/>
      <c r="H24" s="57"/>
      <c r="I24" s="57"/>
      <c r="J24" s="57"/>
      <c r="K24" s="33"/>
      <c r="T24" s="17"/>
      <c r="U24" s="57"/>
      <c r="V24" s="57"/>
      <c r="W24" s="57"/>
      <c r="X24" s="57"/>
      <c r="Y24" s="57"/>
      <c r="Z24" s="57"/>
      <c r="AA24" s="57"/>
      <c r="AB24" s="57"/>
      <c r="AC24" s="33"/>
    </row>
    <row r="25" ht="16.4" spans="2:29">
      <c r="B25" s="12"/>
      <c r="C25" s="18"/>
      <c r="D25" s="18"/>
      <c r="E25" s="28"/>
      <c r="F25" s="18"/>
      <c r="G25" s="18"/>
      <c r="H25" s="18"/>
      <c r="I25" s="18"/>
      <c r="J25" s="18"/>
      <c r="K25" s="32"/>
      <c r="T25" s="12"/>
      <c r="U25" s="18"/>
      <c r="V25" s="18"/>
      <c r="W25" s="18"/>
      <c r="X25" s="18"/>
      <c r="Y25" s="18"/>
      <c r="Z25" s="18"/>
      <c r="AA25" s="18"/>
      <c r="AB25" s="18"/>
      <c r="AC25" s="32"/>
    </row>
    <row r="26" ht="16.4" spans="2:29">
      <c r="B26" s="10" t="s">
        <v>109</v>
      </c>
      <c r="C26" s="15" t="s">
        <v>129</v>
      </c>
      <c r="D26" s="18"/>
      <c r="E26" s="28"/>
      <c r="F26" s="18"/>
      <c r="G26" s="18"/>
      <c r="H26" s="18"/>
      <c r="I26" s="18"/>
      <c r="J26" s="18"/>
      <c r="K26" s="32"/>
      <c r="T26" s="10" t="s">
        <v>109</v>
      </c>
      <c r="U26" s="15" t="s">
        <v>129</v>
      </c>
      <c r="V26" s="18"/>
      <c r="W26" s="18"/>
      <c r="X26" s="18"/>
      <c r="Y26" s="18"/>
      <c r="Z26" s="18"/>
      <c r="AA26" s="18"/>
      <c r="AB26" s="18"/>
      <c r="AC26" s="32"/>
    </row>
    <row r="27" ht="16.4" spans="2:29">
      <c r="B27" s="5"/>
      <c r="C27" s="18" t="s">
        <v>130</v>
      </c>
      <c r="D27" s="18" t="s">
        <v>115</v>
      </c>
      <c r="E27" s="28" t="e">
        <f>'rekap gaji akhir'!#REF!</f>
        <v>#REF!</v>
      </c>
      <c r="F27" s="18"/>
      <c r="G27" s="18"/>
      <c r="H27" s="19" t="s">
        <v>131</v>
      </c>
      <c r="I27" s="18" t="s">
        <v>115</v>
      </c>
      <c r="J27" s="39">
        <f>Absensi!$D$8</f>
        <v>1</v>
      </c>
      <c r="K27" s="32"/>
      <c r="T27" s="5"/>
      <c r="U27" s="18" t="s">
        <v>130</v>
      </c>
      <c r="V27" s="18" t="s">
        <v>115</v>
      </c>
      <c r="W27" s="28">
        <f>Absensi!C15</f>
        <v>0</v>
      </c>
      <c r="X27" s="18"/>
      <c r="Y27" s="18"/>
      <c r="Z27" s="19" t="s">
        <v>131</v>
      </c>
      <c r="AA27" s="18" t="s">
        <v>115</v>
      </c>
      <c r="AB27" s="39">
        <f>Absensi!D15</f>
        <v>0</v>
      </c>
      <c r="AC27" s="32"/>
    </row>
    <row r="28" ht="16.4" spans="2:29">
      <c r="B28" s="5"/>
      <c r="C28" s="18" t="s">
        <v>132</v>
      </c>
      <c r="D28" s="18" t="s">
        <v>115</v>
      </c>
      <c r="E28" s="28" t="e">
        <f>'rekap gaji akhir'!#REF!</f>
        <v>#REF!</v>
      </c>
      <c r="F28" s="18"/>
      <c r="G28" s="18"/>
      <c r="H28" s="19" t="s">
        <v>133</v>
      </c>
      <c r="I28" s="18" t="s">
        <v>115</v>
      </c>
      <c r="J28" s="35">
        <f>Absensi!$E$8</f>
        <v>1</v>
      </c>
      <c r="K28" s="32"/>
      <c r="T28" s="5"/>
      <c r="U28" s="18" t="s">
        <v>132</v>
      </c>
      <c r="V28" s="18" t="s">
        <v>115</v>
      </c>
      <c r="W28" s="28">
        <f>Absensi!G15</f>
        <v>0</v>
      </c>
      <c r="X28" s="18"/>
      <c r="Y28" s="18"/>
      <c r="Z28" s="19" t="s">
        <v>133</v>
      </c>
      <c r="AA28" s="18" t="s">
        <v>115</v>
      </c>
      <c r="AB28" s="39">
        <f>Absensi!E15</f>
        <v>0</v>
      </c>
      <c r="AC28" s="32"/>
    </row>
    <row r="29" ht="16.4" spans="2:29">
      <c r="B29" s="5"/>
      <c r="C29" s="19" t="s">
        <v>134</v>
      </c>
      <c r="D29" s="18" t="s">
        <v>115</v>
      </c>
      <c r="E29" s="56">
        <f>Absensi!$F$8</f>
        <v>0</v>
      </c>
      <c r="F29" s="18"/>
      <c r="G29" s="18"/>
      <c r="H29" s="19" t="s">
        <v>136</v>
      </c>
      <c r="I29" s="18" t="s">
        <v>115</v>
      </c>
      <c r="J29" s="28">
        <f>Absensi!$H$8</f>
        <v>7</v>
      </c>
      <c r="K29" s="32"/>
      <c r="T29" s="5"/>
      <c r="U29" s="19" t="s">
        <v>134</v>
      </c>
      <c r="V29" s="18" t="s">
        <v>115</v>
      </c>
      <c r="W29" s="28">
        <f>Absensi!F15</f>
        <v>0</v>
      </c>
      <c r="X29" s="18"/>
      <c r="Y29" s="18"/>
      <c r="Z29" s="19" t="s">
        <v>135</v>
      </c>
      <c r="AA29" s="18" t="s">
        <v>115</v>
      </c>
      <c r="AB29" s="28"/>
      <c r="AC29" s="32"/>
    </row>
    <row r="30" ht="17.15" spans="2:29">
      <c r="B30" s="20"/>
      <c r="C30" s="21"/>
      <c r="D30" s="21" t="s">
        <v>115</v>
      </c>
      <c r="E30" s="42"/>
      <c r="F30" s="21"/>
      <c r="G30" s="21"/>
      <c r="H30" s="21"/>
      <c r="I30" s="21"/>
      <c r="J30" s="21"/>
      <c r="K30" s="36"/>
      <c r="T30" s="20"/>
      <c r="U30" s="21" t="s">
        <v>136</v>
      </c>
      <c r="V30" s="21" t="s">
        <v>115</v>
      </c>
      <c r="W30" s="68">
        <f>Absensi!H15</f>
        <v>0</v>
      </c>
      <c r="X30" s="21"/>
      <c r="Y30" s="21"/>
      <c r="Z30" s="21"/>
      <c r="AA30" s="21"/>
      <c r="AB30" s="21"/>
      <c r="AC30" s="36"/>
    </row>
    <row r="31" ht="16.4" spans="2:20">
      <c r="B31" s="6"/>
      <c r="C31" s="6"/>
      <c r="D31" s="6"/>
      <c r="E31" s="35"/>
      <c r="F31" s="6"/>
      <c r="G31" s="6"/>
      <c r="H31" s="6"/>
      <c r="I31" s="6"/>
      <c r="J31" s="6"/>
      <c r="K31" s="6"/>
      <c r="T31" s="15"/>
    </row>
    <row r="32" ht="16.4" spans="2:20">
      <c r="B32" s="6"/>
      <c r="C32" s="6"/>
      <c r="D32" s="6"/>
      <c r="E32" s="35"/>
      <c r="F32" s="6"/>
      <c r="G32" s="6"/>
      <c r="H32" s="6"/>
      <c r="I32" s="6"/>
      <c r="J32" s="6"/>
      <c r="K32" s="6"/>
      <c r="T32" s="67"/>
    </row>
    <row r="33" ht="16.4" spans="2:20">
      <c r="B33" s="6"/>
      <c r="C33" s="6"/>
      <c r="D33" s="6"/>
      <c r="E33" s="35"/>
      <c r="F33" s="6"/>
      <c r="G33" s="6"/>
      <c r="H33" s="6"/>
      <c r="I33" s="6"/>
      <c r="J33" s="6"/>
      <c r="K33" s="6"/>
      <c r="T33" s="67"/>
    </row>
    <row r="34" spans="2:11">
      <c r="B34" s="6"/>
      <c r="C34" s="6"/>
      <c r="D34" s="6"/>
      <c r="E34" s="35"/>
      <c r="F34" s="6"/>
      <c r="G34" s="6"/>
      <c r="H34" s="6"/>
      <c r="I34" s="6"/>
      <c r="J34" s="6"/>
      <c r="K34" s="6"/>
    </row>
    <row r="35" ht="14.75" spans="2:29">
      <c r="B35" s="6"/>
      <c r="C35" s="6"/>
      <c r="D35" s="6"/>
      <c r="E35" s="35"/>
      <c r="F35" s="6"/>
      <c r="G35" s="6"/>
      <c r="H35" s="6"/>
      <c r="I35" s="6"/>
      <c r="J35" s="6"/>
      <c r="K35" s="6"/>
      <c r="T35" s="6"/>
      <c r="U35" s="6"/>
      <c r="V35" s="6"/>
      <c r="W35" s="35"/>
      <c r="X35" s="6"/>
      <c r="Y35" s="6"/>
      <c r="Z35" s="6"/>
      <c r="AA35" s="6"/>
      <c r="AB35" s="6"/>
      <c r="AC35" s="6"/>
    </row>
    <row r="36" ht="20.4" spans="2:29">
      <c r="B36" s="1" t="s">
        <v>113</v>
      </c>
      <c r="C36" s="2"/>
      <c r="D36" s="2"/>
      <c r="E36" s="2"/>
      <c r="F36" s="2"/>
      <c r="G36" s="2"/>
      <c r="H36" s="2"/>
      <c r="I36" s="2"/>
      <c r="J36" s="2"/>
      <c r="K36" s="30"/>
      <c r="T36" s="1" t="s">
        <v>113</v>
      </c>
      <c r="U36" s="2"/>
      <c r="V36" s="2"/>
      <c r="W36" s="2"/>
      <c r="X36" s="2"/>
      <c r="Y36" s="2"/>
      <c r="Z36" s="2"/>
      <c r="AA36" s="2"/>
      <c r="AB36" s="2"/>
      <c r="AC36" s="30"/>
    </row>
    <row r="37" ht="21.15" spans="2:29">
      <c r="B37" s="3" t="s">
        <v>114</v>
      </c>
      <c r="C37" s="4"/>
      <c r="D37" s="4"/>
      <c r="E37" s="4"/>
      <c r="F37" s="4"/>
      <c r="G37" s="4"/>
      <c r="H37" s="4"/>
      <c r="I37" s="4"/>
      <c r="J37" s="4"/>
      <c r="K37" s="31"/>
      <c r="T37" s="3" t="s">
        <v>114</v>
      </c>
      <c r="U37" s="4"/>
      <c r="V37" s="4"/>
      <c r="W37" s="4"/>
      <c r="X37" s="4"/>
      <c r="Y37" s="4"/>
      <c r="Z37" s="4"/>
      <c r="AA37" s="4"/>
      <c r="AB37" s="4"/>
      <c r="AC37" s="31"/>
    </row>
    <row r="38" spans="2:29">
      <c r="B38" s="5"/>
      <c r="C38" s="6"/>
      <c r="D38" s="6"/>
      <c r="E38" s="6"/>
      <c r="F38" s="6"/>
      <c r="G38" s="6"/>
      <c r="H38" s="6"/>
      <c r="I38" s="6"/>
      <c r="J38" s="6"/>
      <c r="K38" s="32"/>
      <c r="T38" s="5"/>
      <c r="U38" s="6"/>
      <c r="V38" s="6"/>
      <c r="W38" s="6"/>
      <c r="X38" s="6"/>
      <c r="Y38" s="6"/>
      <c r="Z38" s="6"/>
      <c r="AA38" s="6"/>
      <c r="AB38" s="6"/>
      <c r="AC38" s="32"/>
    </row>
    <row r="39" ht="16.4" spans="2:29">
      <c r="B39" s="5"/>
      <c r="C39" s="15" t="s">
        <v>85</v>
      </c>
      <c r="D39" s="15" t="s">
        <v>115</v>
      </c>
      <c r="E39" s="15" t="s">
        <v>29</v>
      </c>
      <c r="F39" s="15"/>
      <c r="G39" s="18"/>
      <c r="H39" s="18"/>
      <c r="I39" s="18"/>
      <c r="J39" s="18"/>
      <c r="K39" s="32"/>
      <c r="T39" s="5"/>
      <c r="U39" s="15" t="s">
        <v>85</v>
      </c>
      <c r="V39" s="15" t="s">
        <v>115</v>
      </c>
      <c r="W39" s="15" t="s">
        <v>25</v>
      </c>
      <c r="X39" s="15"/>
      <c r="Y39" s="18"/>
      <c r="Z39" s="18"/>
      <c r="AA39" s="18"/>
      <c r="AB39" s="18"/>
      <c r="AC39" s="32"/>
    </row>
    <row r="40" ht="16.4" spans="2:29">
      <c r="B40" s="5"/>
      <c r="C40" s="15" t="s">
        <v>116</v>
      </c>
      <c r="D40" s="15" t="s">
        <v>115</v>
      </c>
      <c r="E40" s="15" t="s">
        <v>26</v>
      </c>
      <c r="F40" s="15"/>
      <c r="G40" s="18"/>
      <c r="H40" s="18"/>
      <c r="I40" s="18"/>
      <c r="J40" s="18"/>
      <c r="K40" s="32"/>
      <c r="T40" s="5"/>
      <c r="U40" s="15" t="s">
        <v>116</v>
      </c>
      <c r="V40" s="15" t="s">
        <v>115</v>
      </c>
      <c r="W40" s="15" t="s">
        <v>26</v>
      </c>
      <c r="X40" s="15"/>
      <c r="Y40" s="18"/>
      <c r="Z40" s="18"/>
      <c r="AA40" s="18"/>
      <c r="AB40" s="18"/>
      <c r="AC40" s="32"/>
    </row>
    <row r="41" ht="17.15" spans="2:29">
      <c r="B41" s="20"/>
      <c r="C41" s="60"/>
      <c r="D41" s="60"/>
      <c r="E41" s="60"/>
      <c r="F41" s="60"/>
      <c r="G41" s="60"/>
      <c r="H41" s="60"/>
      <c r="I41" s="60"/>
      <c r="J41" s="60"/>
      <c r="K41" s="36"/>
      <c r="T41" s="20"/>
      <c r="U41" s="60"/>
      <c r="V41" s="60"/>
      <c r="W41" s="60"/>
      <c r="X41" s="60"/>
      <c r="Y41" s="60"/>
      <c r="Z41" s="60"/>
      <c r="AA41" s="60"/>
      <c r="AB41" s="60"/>
      <c r="AC41" s="36"/>
    </row>
    <row r="42" ht="16.4" spans="2:29">
      <c r="B42" s="5"/>
      <c r="C42" s="18"/>
      <c r="D42" s="18"/>
      <c r="E42" s="18"/>
      <c r="F42" s="18"/>
      <c r="G42" s="18"/>
      <c r="H42" s="18"/>
      <c r="I42" s="18"/>
      <c r="J42" s="18"/>
      <c r="K42" s="32"/>
      <c r="T42" s="5"/>
      <c r="U42" s="18"/>
      <c r="V42" s="18"/>
      <c r="W42" s="18"/>
      <c r="X42" s="18"/>
      <c r="Y42" s="18"/>
      <c r="Z42" s="18"/>
      <c r="AA42" s="18"/>
      <c r="AB42" s="18"/>
      <c r="AC42" s="32"/>
    </row>
    <row r="43" ht="16.4" spans="2:29">
      <c r="B43" s="5"/>
      <c r="C43" s="15"/>
      <c r="D43" s="18"/>
      <c r="E43" s="18"/>
      <c r="F43" s="18"/>
      <c r="G43" s="18"/>
      <c r="H43" s="18"/>
      <c r="I43" s="18"/>
      <c r="J43" s="18"/>
      <c r="K43" s="32"/>
      <c r="T43" s="5"/>
      <c r="U43" s="15"/>
      <c r="V43" s="18"/>
      <c r="W43" s="18"/>
      <c r="X43" s="18"/>
      <c r="Y43" s="18"/>
      <c r="Z43" s="18"/>
      <c r="AA43" s="18"/>
      <c r="AB43" s="18"/>
      <c r="AC43" s="32"/>
    </row>
    <row r="44" ht="16.4" spans="2:29">
      <c r="B44" s="10" t="s">
        <v>117</v>
      </c>
      <c r="C44" s="16" t="s">
        <v>118</v>
      </c>
      <c r="D44" s="18"/>
      <c r="E44" s="18"/>
      <c r="F44" s="18"/>
      <c r="G44" s="65" t="s">
        <v>119</v>
      </c>
      <c r="H44" s="15" t="s">
        <v>63</v>
      </c>
      <c r="I44" s="15"/>
      <c r="J44" s="18"/>
      <c r="K44" s="32"/>
      <c r="T44" s="10" t="s">
        <v>117</v>
      </c>
      <c r="U44" s="16" t="s">
        <v>118</v>
      </c>
      <c r="V44" s="18"/>
      <c r="W44" s="18"/>
      <c r="X44" s="18"/>
      <c r="Y44" s="65" t="s">
        <v>119</v>
      </c>
      <c r="Z44" s="15" t="s">
        <v>63</v>
      </c>
      <c r="AA44" s="15"/>
      <c r="AB44" s="18"/>
      <c r="AC44" s="32"/>
    </row>
    <row r="45" ht="16.4" spans="2:29">
      <c r="B45" s="12"/>
      <c r="C45" s="18"/>
      <c r="D45" s="18"/>
      <c r="E45" s="18"/>
      <c r="F45" s="18"/>
      <c r="G45" s="18"/>
      <c r="H45" s="18"/>
      <c r="I45" s="18"/>
      <c r="J45" s="18"/>
      <c r="K45" s="32"/>
      <c r="T45" s="12"/>
      <c r="U45" s="18"/>
      <c r="V45" s="18"/>
      <c r="W45" s="18"/>
      <c r="X45" s="18"/>
      <c r="Y45" s="18"/>
      <c r="Z45" s="18"/>
      <c r="AA45" s="18"/>
      <c r="AB45" s="18"/>
      <c r="AC45" s="32"/>
    </row>
    <row r="46" ht="16.4" spans="2:29">
      <c r="B46" s="12"/>
      <c r="C46" s="58" t="s">
        <v>120</v>
      </c>
      <c r="D46" s="58" t="s">
        <v>115</v>
      </c>
      <c r="E46" s="44">
        <f>'rekap gaji akhir'!G13</f>
        <v>770000</v>
      </c>
      <c r="F46" s="18"/>
      <c r="G46" s="18"/>
      <c r="H46" s="18" t="s">
        <v>105</v>
      </c>
      <c r="I46" s="18" t="s">
        <v>115</v>
      </c>
      <c r="J46" s="25"/>
      <c r="K46" s="32"/>
      <c r="T46" s="12"/>
      <c r="U46" s="58" t="s">
        <v>120</v>
      </c>
      <c r="V46" s="58" t="s">
        <v>115</v>
      </c>
      <c r="W46" s="44">
        <f>'rekap gaji akhir'!G12</f>
        <v>990000</v>
      </c>
      <c r="X46" s="18"/>
      <c r="Y46" s="18"/>
      <c r="Z46" s="18" t="s">
        <v>105</v>
      </c>
      <c r="AA46" s="18" t="s">
        <v>115</v>
      </c>
      <c r="AB46" s="25"/>
      <c r="AC46" s="32"/>
    </row>
    <row r="47" ht="16.4" spans="2:29">
      <c r="B47" s="12"/>
      <c r="C47" s="28" t="s">
        <v>89</v>
      </c>
      <c r="D47" s="58" t="s">
        <v>115</v>
      </c>
      <c r="E47" s="44">
        <f>'rekap gaji akhir'!H13</f>
        <v>2865450</v>
      </c>
      <c r="F47" s="18"/>
      <c r="G47" s="18"/>
      <c r="H47" s="18" t="s">
        <v>136</v>
      </c>
      <c r="I47" s="18" t="s">
        <v>115</v>
      </c>
      <c r="J47" s="25">
        <f>'rekap gaji akhir'!$N$13</f>
        <v>30000</v>
      </c>
      <c r="K47" s="32"/>
      <c r="T47" s="12"/>
      <c r="U47" s="28" t="s">
        <v>89</v>
      </c>
      <c r="V47" s="58" t="s">
        <v>115</v>
      </c>
      <c r="W47" s="44">
        <f>'rekap gaji akhir'!H12</f>
        <v>4134650</v>
      </c>
      <c r="X47" s="18"/>
      <c r="Y47" s="18"/>
      <c r="Z47" s="18" t="s">
        <v>136</v>
      </c>
      <c r="AA47" s="18" t="s">
        <v>115</v>
      </c>
      <c r="AB47" s="25">
        <f>'rekap gaji akhir'!N12</f>
        <v>30000</v>
      </c>
      <c r="AC47" s="32"/>
    </row>
    <row r="48" ht="16.4" spans="2:29">
      <c r="B48" s="12"/>
      <c r="C48" s="58" t="s">
        <v>137</v>
      </c>
      <c r="D48" s="58" t="s">
        <v>115</v>
      </c>
      <c r="E48" s="44">
        <f>'rekap gaji akhir'!I13</f>
        <v>600000</v>
      </c>
      <c r="F48" s="18"/>
      <c r="G48" s="18"/>
      <c r="H48" s="18"/>
      <c r="I48" s="18"/>
      <c r="J48" s="25"/>
      <c r="K48" s="32"/>
      <c r="T48" s="12"/>
      <c r="U48" s="58" t="s">
        <v>137</v>
      </c>
      <c r="V48" s="58" t="s">
        <v>115</v>
      </c>
      <c r="W48" s="44">
        <f>'rekap gaji akhir'!I12</f>
        <v>625000</v>
      </c>
      <c r="X48" s="18"/>
      <c r="Y48" s="18"/>
      <c r="Z48" s="18"/>
      <c r="AA48" s="18"/>
      <c r="AB48" s="25"/>
      <c r="AC48" s="32"/>
    </row>
    <row r="49" ht="16.4" spans="2:29">
      <c r="B49" s="12"/>
      <c r="C49" s="58" t="s">
        <v>132</v>
      </c>
      <c r="D49" s="58" t="s">
        <v>115</v>
      </c>
      <c r="E49" s="44">
        <f>'rekap gaji akhir'!J13</f>
        <v>210000</v>
      </c>
      <c r="F49" s="18"/>
      <c r="G49" s="18"/>
      <c r="H49" s="6"/>
      <c r="I49" s="6"/>
      <c r="J49" s="25"/>
      <c r="K49" s="32"/>
      <c r="T49" s="12"/>
      <c r="U49" s="58" t="s">
        <v>132</v>
      </c>
      <c r="V49" s="58" t="s">
        <v>115</v>
      </c>
      <c r="W49" s="44">
        <f>'rekap gaji akhir'!J12</f>
        <v>210000</v>
      </c>
      <c r="X49" s="18"/>
      <c r="Y49" s="18"/>
      <c r="Z49" s="6"/>
      <c r="AA49" s="6"/>
      <c r="AB49" s="25"/>
      <c r="AC49" s="32"/>
    </row>
    <row r="50" ht="16.4" spans="2:29">
      <c r="B50" s="12"/>
      <c r="C50" s="59" t="s">
        <v>139</v>
      </c>
      <c r="D50" s="18" t="s">
        <v>115</v>
      </c>
      <c r="E50" s="44">
        <f>'rekap gaji akhir'!O13</f>
        <v>0</v>
      </c>
      <c r="F50" s="18"/>
      <c r="G50" s="18"/>
      <c r="H50" s="18"/>
      <c r="I50" s="18"/>
      <c r="J50" s="25"/>
      <c r="K50" s="32"/>
      <c r="T50" s="12"/>
      <c r="U50" s="58" t="s">
        <v>61</v>
      </c>
      <c r="V50" s="58" t="s">
        <v>115</v>
      </c>
      <c r="W50" s="44">
        <f>'rekap gaji akhir'!K12</f>
        <v>59500</v>
      </c>
      <c r="X50" s="18"/>
      <c r="Y50" s="18"/>
      <c r="Z50" s="18"/>
      <c r="AA50" s="18"/>
      <c r="AB50" s="25"/>
      <c r="AC50" s="32"/>
    </row>
    <row r="51" ht="16.4" spans="2:29">
      <c r="B51" s="12"/>
      <c r="C51" s="59" t="s">
        <v>123</v>
      </c>
      <c r="D51" s="18" t="s">
        <v>115</v>
      </c>
      <c r="E51" s="44">
        <f>'rekap gaji akhir'!P13</f>
        <v>100000</v>
      </c>
      <c r="F51" s="18"/>
      <c r="G51" s="18"/>
      <c r="H51" s="18"/>
      <c r="I51" s="18"/>
      <c r="J51" s="25"/>
      <c r="K51" s="32"/>
      <c r="T51" s="12"/>
      <c r="U51" s="59" t="s">
        <v>139</v>
      </c>
      <c r="V51" s="18" t="s">
        <v>115</v>
      </c>
      <c r="W51" s="44">
        <f>'rekap gaji akhir'!O12</f>
        <v>0</v>
      </c>
      <c r="X51" s="18"/>
      <c r="Y51" s="18"/>
      <c r="Z51" s="18"/>
      <c r="AA51" s="18"/>
      <c r="AB51" s="25"/>
      <c r="AC51" s="32"/>
    </row>
    <row r="52" ht="16.4" spans="2:29">
      <c r="B52" s="12"/>
      <c r="C52" s="18"/>
      <c r="D52" s="18"/>
      <c r="E52" s="25"/>
      <c r="F52" s="18"/>
      <c r="G52" s="18"/>
      <c r="H52" s="18"/>
      <c r="I52" s="18"/>
      <c r="J52" s="25"/>
      <c r="K52" s="32"/>
      <c r="T52" s="12"/>
      <c r="U52" s="18" t="s">
        <v>123</v>
      </c>
      <c r="V52" s="18" t="s">
        <v>115</v>
      </c>
      <c r="W52" s="44">
        <f>'rekap gaji akhir'!P12</f>
        <v>100000</v>
      </c>
      <c r="X52" s="18"/>
      <c r="Y52" s="18"/>
      <c r="Z52" s="18"/>
      <c r="AA52" s="18"/>
      <c r="AB52" s="25"/>
      <c r="AC52" s="32"/>
    </row>
    <row r="53" ht="16.4" spans="2:29">
      <c r="B53" s="12"/>
      <c r="C53" s="18"/>
      <c r="D53" s="18"/>
      <c r="E53" s="25"/>
      <c r="F53" s="18"/>
      <c r="G53" s="18"/>
      <c r="H53" s="18"/>
      <c r="I53" s="18"/>
      <c r="J53" s="25"/>
      <c r="K53" s="32"/>
      <c r="T53" s="12"/>
      <c r="U53" s="18"/>
      <c r="V53" s="18"/>
      <c r="W53" s="25"/>
      <c r="X53" s="18"/>
      <c r="Y53" s="18"/>
      <c r="Z53" s="18"/>
      <c r="AA53" s="18"/>
      <c r="AB53" s="25"/>
      <c r="AC53" s="32"/>
    </row>
    <row r="54" ht="16.4" spans="2:29">
      <c r="B54" s="12"/>
      <c r="C54" s="16" t="s">
        <v>126</v>
      </c>
      <c r="D54" s="16" t="s">
        <v>115</v>
      </c>
      <c r="E54" s="26">
        <f>SUM(E46:E51)</f>
        <v>4545450</v>
      </c>
      <c r="F54" s="15"/>
      <c r="G54" s="15"/>
      <c r="H54" s="15" t="s">
        <v>125</v>
      </c>
      <c r="I54" s="15" t="s">
        <v>115</v>
      </c>
      <c r="J54" s="26">
        <f>SUM(J46:J49)</f>
        <v>30000</v>
      </c>
      <c r="K54" s="32"/>
      <c r="T54" s="12"/>
      <c r="U54" s="16" t="s">
        <v>126</v>
      </c>
      <c r="V54" s="16" t="s">
        <v>115</v>
      </c>
      <c r="W54" s="26">
        <f>SUM(W46:W52)</f>
        <v>6119150</v>
      </c>
      <c r="X54" s="15"/>
      <c r="Y54" s="15"/>
      <c r="Z54" s="15" t="s">
        <v>125</v>
      </c>
      <c r="AA54" s="15" t="s">
        <v>115</v>
      </c>
      <c r="AB54" s="26">
        <f>SUM(AB46:AB49)</f>
        <v>30000</v>
      </c>
      <c r="AC54" s="32"/>
    </row>
    <row r="55" ht="16.4" spans="2:29">
      <c r="B55" s="12"/>
      <c r="C55" s="15"/>
      <c r="D55" s="15" t="s">
        <v>115</v>
      </c>
      <c r="E55" s="26"/>
      <c r="F55" s="15"/>
      <c r="G55" s="15"/>
      <c r="H55" s="15"/>
      <c r="I55" s="15"/>
      <c r="J55" s="15"/>
      <c r="K55" s="32"/>
      <c r="T55" s="12"/>
      <c r="U55" s="15"/>
      <c r="V55" s="15" t="s">
        <v>115</v>
      </c>
      <c r="W55" s="26"/>
      <c r="X55" s="15"/>
      <c r="Y55" s="15"/>
      <c r="Z55" s="15"/>
      <c r="AA55" s="15"/>
      <c r="AB55" s="15"/>
      <c r="AC55" s="32"/>
    </row>
    <row r="56" ht="17.15" spans="2:29">
      <c r="B56" s="12"/>
      <c r="C56" s="16" t="s">
        <v>128</v>
      </c>
      <c r="D56" s="16" t="s">
        <v>115</v>
      </c>
      <c r="E56" s="66">
        <f>E54-J54</f>
        <v>4515450</v>
      </c>
      <c r="F56" s="15"/>
      <c r="G56" s="15"/>
      <c r="H56" s="15"/>
      <c r="I56" s="15"/>
      <c r="J56" s="15"/>
      <c r="K56" s="32"/>
      <c r="T56" s="12"/>
      <c r="U56" s="16" t="s">
        <v>128</v>
      </c>
      <c r="V56" s="16" t="s">
        <v>115</v>
      </c>
      <c r="W56" s="66">
        <f>W54-AB54</f>
        <v>6089150</v>
      </c>
      <c r="X56" s="15"/>
      <c r="Y56" s="15"/>
      <c r="Z56" s="15"/>
      <c r="AA56" s="15"/>
      <c r="AB56" s="15"/>
      <c r="AC56" s="32"/>
    </row>
    <row r="57" ht="17.15" spans="2:29">
      <c r="B57" s="17"/>
      <c r="C57" s="57"/>
      <c r="D57" s="57"/>
      <c r="E57" s="57"/>
      <c r="F57" s="57"/>
      <c r="G57" s="57"/>
      <c r="H57" s="57"/>
      <c r="I57" s="57"/>
      <c r="J57" s="57"/>
      <c r="K57" s="33"/>
      <c r="T57" s="17"/>
      <c r="U57" s="57"/>
      <c r="V57" s="57"/>
      <c r="W57" s="57"/>
      <c r="X57" s="57"/>
      <c r="Y57" s="57"/>
      <c r="Z57" s="57"/>
      <c r="AA57" s="57"/>
      <c r="AB57" s="57"/>
      <c r="AC57" s="33"/>
    </row>
    <row r="58" ht="16.4" spans="2:29">
      <c r="B58" s="12"/>
      <c r="C58" s="18"/>
      <c r="D58" s="18"/>
      <c r="E58" s="18"/>
      <c r="F58" s="18"/>
      <c r="G58" s="18"/>
      <c r="H58" s="18"/>
      <c r="I58" s="18"/>
      <c r="J58" s="18"/>
      <c r="K58" s="32"/>
      <c r="T58" s="12"/>
      <c r="U58" s="18"/>
      <c r="V58" s="18"/>
      <c r="W58" s="18"/>
      <c r="X58" s="18"/>
      <c r="Y58" s="18"/>
      <c r="Z58" s="18"/>
      <c r="AA58" s="18"/>
      <c r="AB58" s="18"/>
      <c r="AC58" s="32"/>
    </row>
    <row r="59" ht="16.4" spans="2:29">
      <c r="B59" s="10" t="s">
        <v>109</v>
      </c>
      <c r="C59" s="15" t="s">
        <v>129</v>
      </c>
      <c r="D59" s="18"/>
      <c r="E59" s="18"/>
      <c r="F59" s="18"/>
      <c r="G59" s="18"/>
      <c r="H59" s="18"/>
      <c r="I59" s="18"/>
      <c r="J59" s="18"/>
      <c r="K59" s="32"/>
      <c r="T59" s="10" t="s">
        <v>109</v>
      </c>
      <c r="U59" s="15" t="s">
        <v>129</v>
      </c>
      <c r="V59" s="18"/>
      <c r="W59" s="18"/>
      <c r="X59" s="18"/>
      <c r="Y59" s="18"/>
      <c r="Z59" s="18"/>
      <c r="AA59" s="18"/>
      <c r="AB59" s="18"/>
      <c r="AC59" s="32"/>
    </row>
    <row r="60" ht="16.4" spans="2:29">
      <c r="B60" s="5"/>
      <c r="C60" s="18" t="s">
        <v>130</v>
      </c>
      <c r="D60" s="18" t="s">
        <v>115</v>
      </c>
      <c r="E60" s="28">
        <f>'rekap gaji akhir'!$E$13</f>
        <v>24</v>
      </c>
      <c r="F60" s="18"/>
      <c r="G60" s="18"/>
      <c r="H60" s="19" t="s">
        <v>131</v>
      </c>
      <c r="I60" s="18" t="s">
        <v>115</v>
      </c>
      <c r="J60" s="35">
        <f>Absensi!D9</f>
        <v>1</v>
      </c>
      <c r="K60" s="32"/>
      <c r="T60" s="5"/>
      <c r="U60" s="18" t="s">
        <v>130</v>
      </c>
      <c r="V60" s="18" t="s">
        <v>115</v>
      </c>
      <c r="W60" s="28">
        <f>Absensi!C6</f>
        <v>25</v>
      </c>
      <c r="X60" s="18"/>
      <c r="Y60" s="18"/>
      <c r="Z60" s="19" t="s">
        <v>131</v>
      </c>
      <c r="AA60" s="18" t="s">
        <v>115</v>
      </c>
      <c r="AB60" s="35">
        <f>Absensi!D6</f>
        <v>0</v>
      </c>
      <c r="AC60" s="32"/>
    </row>
    <row r="61" ht="16.4" spans="2:29">
      <c r="B61" s="5"/>
      <c r="C61" s="18" t="s">
        <v>132</v>
      </c>
      <c r="D61" s="18" t="s">
        <v>115</v>
      </c>
      <c r="E61" s="28">
        <f>'rekap gaji akhir'!$F$13</f>
        <v>14</v>
      </c>
      <c r="F61" s="18"/>
      <c r="G61" s="18"/>
      <c r="H61" s="19" t="s">
        <v>133</v>
      </c>
      <c r="I61" s="18" t="s">
        <v>115</v>
      </c>
      <c r="J61" s="35">
        <f>Absensi!E9</f>
        <v>0</v>
      </c>
      <c r="K61" s="32"/>
      <c r="T61" s="5"/>
      <c r="U61" s="18" t="s">
        <v>132</v>
      </c>
      <c r="V61" s="18" t="s">
        <v>115</v>
      </c>
      <c r="W61" s="28">
        <f>Absensi!G6</f>
        <v>14</v>
      </c>
      <c r="X61" s="18"/>
      <c r="Y61" s="18"/>
      <c r="Z61" s="19" t="s">
        <v>133</v>
      </c>
      <c r="AA61" s="18" t="s">
        <v>115</v>
      </c>
      <c r="AB61" s="35">
        <f>Absensi!E6</f>
        <v>0</v>
      </c>
      <c r="AC61" s="32"/>
    </row>
    <row r="62" ht="16.4" spans="2:29">
      <c r="B62" s="5"/>
      <c r="C62" s="19" t="s">
        <v>134</v>
      </c>
      <c r="D62" s="18" t="s">
        <v>115</v>
      </c>
      <c r="E62" s="28">
        <f>Absensi!F9</f>
        <v>0</v>
      </c>
      <c r="F62" s="18"/>
      <c r="G62" s="18"/>
      <c r="H62" s="19" t="s">
        <v>135</v>
      </c>
      <c r="I62" s="18" t="s">
        <v>115</v>
      </c>
      <c r="J62" s="28"/>
      <c r="K62" s="32"/>
      <c r="T62" s="5"/>
      <c r="U62" s="19" t="s">
        <v>134</v>
      </c>
      <c r="V62" s="18" t="s">
        <v>115</v>
      </c>
      <c r="W62" s="28">
        <f>Absensi!F6</f>
        <v>0</v>
      </c>
      <c r="X62" s="18"/>
      <c r="Y62" s="18"/>
      <c r="Z62" s="19" t="s">
        <v>135</v>
      </c>
      <c r="AA62" s="18" t="s">
        <v>115</v>
      </c>
      <c r="AB62" s="28"/>
      <c r="AC62" s="32"/>
    </row>
    <row r="63" ht="14.75" spans="2:29">
      <c r="B63" s="20"/>
      <c r="C63" s="21" t="s">
        <v>136</v>
      </c>
      <c r="D63" s="21" t="s">
        <v>115</v>
      </c>
      <c r="E63" s="42">
        <f>Absensi!H9</f>
        <v>3</v>
      </c>
      <c r="F63" s="21"/>
      <c r="G63" s="21"/>
      <c r="H63" s="21"/>
      <c r="I63" s="21"/>
      <c r="J63" s="21"/>
      <c r="K63" s="36"/>
      <c r="T63" s="20"/>
      <c r="U63" s="21" t="s">
        <v>136</v>
      </c>
      <c r="V63" s="21" t="s">
        <v>115</v>
      </c>
      <c r="W63" s="42">
        <f>Absensi!H6</f>
        <v>2</v>
      </c>
      <c r="X63" s="21"/>
      <c r="Y63" s="21"/>
      <c r="Z63" s="21"/>
      <c r="AA63" s="21"/>
      <c r="AB63" s="21"/>
      <c r="AC63" s="36"/>
    </row>
    <row r="64" spans="23:23">
      <c r="W64" s="39"/>
    </row>
    <row r="71" ht="14.75"/>
    <row r="72" ht="21.15" spans="2:29">
      <c r="B72" s="1" t="s">
        <v>113</v>
      </c>
      <c r="C72" s="2"/>
      <c r="D72" s="2"/>
      <c r="E72" s="61"/>
      <c r="F72" s="2"/>
      <c r="G72" s="2"/>
      <c r="H72" s="2"/>
      <c r="I72" s="2"/>
      <c r="J72" s="2"/>
      <c r="K72" s="30"/>
      <c r="T72" s="1" t="s">
        <v>113</v>
      </c>
      <c r="U72" s="2"/>
      <c r="V72" s="2"/>
      <c r="W72" s="2"/>
      <c r="X72" s="2"/>
      <c r="Y72" s="2"/>
      <c r="Z72" s="2"/>
      <c r="AA72" s="2"/>
      <c r="AB72" s="2"/>
      <c r="AC72" s="30"/>
    </row>
    <row r="73" ht="21.15" spans="2:29">
      <c r="B73" s="261" t="s">
        <v>114</v>
      </c>
      <c r="C73" s="4"/>
      <c r="D73" s="4"/>
      <c r="E73" s="62"/>
      <c r="F73" s="4"/>
      <c r="G73" s="4"/>
      <c r="H73" s="4"/>
      <c r="I73" s="4"/>
      <c r="J73" s="4"/>
      <c r="K73" s="31"/>
      <c r="T73" s="261" t="s">
        <v>114</v>
      </c>
      <c r="U73" s="4"/>
      <c r="V73" s="4"/>
      <c r="W73" s="4"/>
      <c r="X73" s="4"/>
      <c r="Y73" s="4"/>
      <c r="Z73" s="4"/>
      <c r="AA73" s="4"/>
      <c r="AB73" s="4"/>
      <c r="AC73" s="31"/>
    </row>
    <row r="74" spans="2:29">
      <c r="B74" s="5"/>
      <c r="C74" s="6"/>
      <c r="D74" s="6"/>
      <c r="E74" s="35"/>
      <c r="F74" s="6"/>
      <c r="G74" s="6"/>
      <c r="H74" s="6"/>
      <c r="I74" s="6"/>
      <c r="J74" s="6"/>
      <c r="K74" s="32"/>
      <c r="T74" s="5"/>
      <c r="U74" s="6"/>
      <c r="V74" s="6"/>
      <c r="W74" s="6"/>
      <c r="X74" s="6"/>
      <c r="Y74" s="6"/>
      <c r="Z74" s="6"/>
      <c r="AA74" s="6"/>
      <c r="AB74" s="6"/>
      <c r="AC74" s="32"/>
    </row>
    <row r="75" ht="16.4" spans="2:29">
      <c r="B75" s="5"/>
      <c r="C75" s="15" t="s">
        <v>85</v>
      </c>
      <c r="D75" s="15" t="s">
        <v>115</v>
      </c>
      <c r="E75" s="63" t="s">
        <v>32</v>
      </c>
      <c r="F75" s="15"/>
      <c r="G75" s="18"/>
      <c r="H75" s="18"/>
      <c r="I75" s="18"/>
      <c r="J75" s="18"/>
      <c r="K75" s="32"/>
      <c r="T75" s="5"/>
      <c r="U75" s="15" t="s">
        <v>85</v>
      </c>
      <c r="V75" s="15" t="s">
        <v>115</v>
      </c>
      <c r="W75" s="15" t="s">
        <v>34</v>
      </c>
      <c r="X75" s="15"/>
      <c r="Y75" s="18"/>
      <c r="Z75" s="18"/>
      <c r="AA75" s="18"/>
      <c r="AB75" s="18"/>
      <c r="AC75" s="32"/>
    </row>
    <row r="76" ht="16.4" spans="2:29">
      <c r="B76" s="5"/>
      <c r="C76" s="15" t="s">
        <v>116</v>
      </c>
      <c r="D76" s="15" t="s">
        <v>115</v>
      </c>
      <c r="E76" s="63" t="s">
        <v>26</v>
      </c>
      <c r="F76" s="15"/>
      <c r="G76" s="18"/>
      <c r="H76" s="18"/>
      <c r="I76" s="18"/>
      <c r="J76" s="18"/>
      <c r="K76" s="32"/>
      <c r="T76" s="5"/>
      <c r="U76" s="15" t="s">
        <v>116</v>
      </c>
      <c r="V76" s="15" t="s">
        <v>115</v>
      </c>
      <c r="W76" s="15" t="s">
        <v>26</v>
      </c>
      <c r="X76" s="15"/>
      <c r="Y76" s="18"/>
      <c r="Z76" s="18"/>
      <c r="AA76" s="18"/>
      <c r="AB76" s="18"/>
      <c r="AC76" s="32"/>
    </row>
    <row r="77" ht="17.15" spans="2:29">
      <c r="B77" s="20"/>
      <c r="C77" s="60"/>
      <c r="D77" s="60"/>
      <c r="E77" s="72"/>
      <c r="F77" s="60"/>
      <c r="G77" s="60"/>
      <c r="H77" s="60"/>
      <c r="I77" s="60"/>
      <c r="J77" s="60"/>
      <c r="K77" s="36"/>
      <c r="T77" s="5"/>
      <c r="U77" s="18"/>
      <c r="V77" s="18"/>
      <c r="W77" s="18"/>
      <c r="X77" s="18"/>
      <c r="Y77" s="18"/>
      <c r="Z77" s="18"/>
      <c r="AA77" s="18"/>
      <c r="AB77" s="18"/>
      <c r="AC77" s="32"/>
    </row>
    <row r="78" ht="16.4" spans="2:29">
      <c r="B78" s="5"/>
      <c r="C78" s="18"/>
      <c r="D78" s="18"/>
      <c r="E78" s="28"/>
      <c r="F78" s="18"/>
      <c r="G78" s="18"/>
      <c r="H78" s="18"/>
      <c r="I78" s="18"/>
      <c r="J78" s="18"/>
      <c r="K78" s="32"/>
      <c r="T78" s="23"/>
      <c r="U78" s="76"/>
      <c r="V78" s="76"/>
      <c r="W78" s="76"/>
      <c r="X78" s="76"/>
      <c r="Y78" s="76"/>
      <c r="Z78" s="76"/>
      <c r="AA78" s="76"/>
      <c r="AB78" s="76"/>
      <c r="AC78" s="37"/>
    </row>
    <row r="79" ht="16.4" spans="2:29">
      <c r="B79" s="5"/>
      <c r="C79" s="15"/>
      <c r="D79" s="18"/>
      <c r="E79" s="28"/>
      <c r="F79" s="18"/>
      <c r="G79" s="18"/>
      <c r="H79" s="18"/>
      <c r="I79" s="18"/>
      <c r="J79" s="18"/>
      <c r="K79" s="32"/>
      <c r="T79" s="10" t="s">
        <v>117</v>
      </c>
      <c r="U79" s="16" t="s">
        <v>118</v>
      </c>
      <c r="V79" s="18"/>
      <c r="W79" s="18"/>
      <c r="X79" s="18"/>
      <c r="Y79" s="65" t="s">
        <v>119</v>
      </c>
      <c r="Z79" s="15" t="s">
        <v>63</v>
      </c>
      <c r="AA79" s="15"/>
      <c r="AB79" s="18"/>
      <c r="AC79" s="32"/>
    </row>
    <row r="80" ht="16.4" spans="2:29">
      <c r="B80" s="10" t="s">
        <v>117</v>
      </c>
      <c r="C80" s="16" t="s">
        <v>118</v>
      </c>
      <c r="D80" s="18"/>
      <c r="E80" s="28"/>
      <c r="F80" s="18"/>
      <c r="G80" s="65" t="s">
        <v>119</v>
      </c>
      <c r="H80" s="15" t="s">
        <v>63</v>
      </c>
      <c r="I80" s="15"/>
      <c r="J80" s="18"/>
      <c r="K80" s="32"/>
      <c r="T80" s="12"/>
      <c r="U80" s="18"/>
      <c r="V80" s="18"/>
      <c r="W80" s="18"/>
      <c r="X80" s="18"/>
      <c r="Y80" s="18"/>
      <c r="Z80" s="18"/>
      <c r="AA80" s="18"/>
      <c r="AB80" s="18"/>
      <c r="AC80" s="32"/>
    </row>
    <row r="81" ht="16.4" spans="2:29">
      <c r="B81" s="12"/>
      <c r="C81" s="18"/>
      <c r="D81" s="18"/>
      <c r="E81" s="28"/>
      <c r="F81" s="18"/>
      <c r="G81" s="18"/>
      <c r="H81" s="18"/>
      <c r="I81" s="18"/>
      <c r="J81" s="18"/>
      <c r="K81" s="32"/>
      <c r="T81" s="12"/>
      <c r="U81" s="58" t="s">
        <v>120</v>
      </c>
      <c r="V81" s="58" t="s">
        <v>115</v>
      </c>
      <c r="W81" s="44">
        <f>'rekap gaji akhir'!G14</f>
        <v>800000</v>
      </c>
      <c r="X81" s="18"/>
      <c r="Y81" s="18"/>
      <c r="Z81" s="18" t="s">
        <v>104</v>
      </c>
      <c r="AA81" s="18" t="s">
        <v>115</v>
      </c>
      <c r="AB81" s="78">
        <f>Absensi!K10</f>
        <v>1000000</v>
      </c>
      <c r="AC81" s="32"/>
    </row>
    <row r="82" ht="16.4" spans="2:29">
      <c r="B82" s="12"/>
      <c r="C82" s="58" t="s">
        <v>120</v>
      </c>
      <c r="D82" s="58" t="s">
        <v>115</v>
      </c>
      <c r="E82" s="73">
        <f>'rekap gaji akhir'!$G$15</f>
        <v>880000</v>
      </c>
      <c r="F82" s="18"/>
      <c r="G82" s="18"/>
      <c r="H82" s="18" t="s">
        <v>105</v>
      </c>
      <c r="I82" s="18" t="s">
        <v>115</v>
      </c>
      <c r="J82" s="25">
        <f>'rekap gaji akhir'!$M$15</f>
        <v>200000</v>
      </c>
      <c r="K82" s="32"/>
      <c r="T82" s="12"/>
      <c r="U82" s="28" t="s">
        <v>89</v>
      </c>
      <c r="V82" s="58" t="s">
        <v>115</v>
      </c>
      <c r="W82" s="44">
        <f>'rekap gaji akhir'!H14</f>
        <v>3325950</v>
      </c>
      <c r="X82" s="18"/>
      <c r="Y82" s="18"/>
      <c r="Z82" s="18" t="s">
        <v>136</v>
      </c>
      <c r="AA82" s="18" t="s">
        <v>115</v>
      </c>
      <c r="AB82" s="78">
        <f>'rekap gaji akhir'!$N$8</f>
        <v>0</v>
      </c>
      <c r="AC82" s="32"/>
    </row>
    <row r="83" ht="16.4" spans="2:29">
      <c r="B83" s="12"/>
      <c r="C83" s="28" t="s">
        <v>89</v>
      </c>
      <c r="D83" s="58" t="s">
        <v>115</v>
      </c>
      <c r="E83" s="73">
        <f>'rekap gaji akhir'!$H$15</f>
        <v>3111575</v>
      </c>
      <c r="F83" s="18"/>
      <c r="G83" s="18"/>
      <c r="H83" s="18" t="s">
        <v>136</v>
      </c>
      <c r="I83" s="18" t="s">
        <v>115</v>
      </c>
      <c r="J83" s="25">
        <f>'rekap gaji akhir'!$N$15</f>
        <v>70000</v>
      </c>
      <c r="K83" s="32"/>
      <c r="T83" s="12"/>
      <c r="U83" s="58" t="s">
        <v>137</v>
      </c>
      <c r="V83" s="58" t="s">
        <v>115</v>
      </c>
      <c r="W83" s="44">
        <f>'rekap gaji akhir'!I14</f>
        <v>650000</v>
      </c>
      <c r="X83" s="18"/>
      <c r="Y83" s="18"/>
      <c r="Z83" s="18"/>
      <c r="AA83" s="18"/>
      <c r="AB83" s="25"/>
      <c r="AC83" s="32"/>
    </row>
    <row r="84" ht="16.4" spans="2:29">
      <c r="B84" s="12"/>
      <c r="C84" s="58" t="s">
        <v>137</v>
      </c>
      <c r="D84" s="58" t="s">
        <v>115</v>
      </c>
      <c r="E84" s="73">
        <f>'rekap gaji akhir'!$I$15</f>
        <v>575000</v>
      </c>
      <c r="F84" s="18"/>
      <c r="G84" s="18"/>
      <c r="H84" s="18"/>
      <c r="I84" s="18"/>
      <c r="J84" s="25"/>
      <c r="K84" s="32"/>
      <c r="T84" s="12"/>
      <c r="U84" s="58" t="s">
        <v>132</v>
      </c>
      <c r="V84" s="58" t="s">
        <v>115</v>
      </c>
      <c r="W84" s="44">
        <f>'rekap gaji akhir'!J14</f>
        <v>240000</v>
      </c>
      <c r="X84" s="18"/>
      <c r="Y84" s="18"/>
      <c r="Z84" s="18"/>
      <c r="AA84" s="18"/>
      <c r="AB84" s="25"/>
      <c r="AC84" s="32"/>
    </row>
    <row r="85" ht="16.4" spans="2:29">
      <c r="B85" s="12"/>
      <c r="C85" s="58" t="s">
        <v>132</v>
      </c>
      <c r="D85" s="58" t="s">
        <v>115</v>
      </c>
      <c r="E85" s="73">
        <f>'rekap gaji akhir'!$J$15</f>
        <v>165000</v>
      </c>
      <c r="F85" s="18"/>
      <c r="G85" s="18"/>
      <c r="H85" s="6"/>
      <c r="I85" s="6"/>
      <c r="J85" s="25"/>
      <c r="K85" s="32"/>
      <c r="T85" s="12"/>
      <c r="U85" s="59" t="s">
        <v>123</v>
      </c>
      <c r="V85" s="59" t="s">
        <v>115</v>
      </c>
      <c r="W85" s="44">
        <f>'rekap gaji akhir'!P14</f>
        <v>100000</v>
      </c>
      <c r="X85" s="18"/>
      <c r="Y85" s="18"/>
      <c r="AC85" s="32"/>
    </row>
    <row r="86" ht="16.4" spans="2:29">
      <c r="B86" s="12"/>
      <c r="C86" s="58" t="s">
        <v>61</v>
      </c>
      <c r="D86" s="58" t="s">
        <v>115</v>
      </c>
      <c r="E86" s="73">
        <f>'rekap gaji akhir'!$K$15</f>
        <v>59500</v>
      </c>
      <c r="F86" s="18"/>
      <c r="G86" s="18"/>
      <c r="H86" s="18"/>
      <c r="I86" s="18"/>
      <c r="J86" s="25"/>
      <c r="K86" s="32"/>
      <c r="T86" s="12"/>
      <c r="U86" s="59" t="s">
        <v>139</v>
      </c>
      <c r="V86" s="58" t="s">
        <v>115</v>
      </c>
      <c r="W86" s="44">
        <f>'rekap gaji akhir'!O14</f>
        <v>100000</v>
      </c>
      <c r="X86" s="18"/>
      <c r="Y86" s="18"/>
      <c r="Z86" s="18"/>
      <c r="AA86" s="18"/>
      <c r="AB86" s="78"/>
      <c r="AC86" s="32"/>
    </row>
    <row r="87" ht="16.4" spans="2:29">
      <c r="B87" s="12"/>
      <c r="C87" s="59" t="s">
        <v>139</v>
      </c>
      <c r="D87" s="18" t="s">
        <v>115</v>
      </c>
      <c r="E87" s="73">
        <f>'rekap gaji akhir'!$O$15</f>
        <v>0</v>
      </c>
      <c r="F87" s="18"/>
      <c r="G87" s="18"/>
      <c r="H87" s="18"/>
      <c r="I87" s="18"/>
      <c r="J87" s="25"/>
      <c r="K87" s="32"/>
      <c r="T87" s="12"/>
      <c r="U87" s="18"/>
      <c r="V87" s="18"/>
      <c r="W87" s="25"/>
      <c r="X87" s="18"/>
      <c r="Y87" s="18"/>
      <c r="Z87" s="18"/>
      <c r="AA87" s="18"/>
      <c r="AB87" s="25"/>
      <c r="AC87" s="32"/>
    </row>
    <row r="88" ht="16.4" spans="2:29">
      <c r="B88" s="12"/>
      <c r="C88" s="59" t="s">
        <v>123</v>
      </c>
      <c r="D88" s="18" t="s">
        <v>115</v>
      </c>
      <c r="E88" s="73">
        <f>'rekap gaji akhir'!P15</f>
        <v>100000</v>
      </c>
      <c r="F88" s="18"/>
      <c r="G88" s="18"/>
      <c r="H88" s="18"/>
      <c r="I88" s="18"/>
      <c r="J88" s="25"/>
      <c r="K88" s="32"/>
      <c r="T88" s="12"/>
      <c r="Z88" t="s">
        <v>124</v>
      </c>
      <c r="AA88" t="s">
        <v>115</v>
      </c>
      <c r="AB88" s="78">
        <v>600000</v>
      </c>
      <c r="AC88" s="32"/>
    </row>
    <row r="89" ht="16.4" spans="2:29">
      <c r="B89" s="12"/>
      <c r="C89" s="18"/>
      <c r="D89" s="18"/>
      <c r="E89" s="44"/>
      <c r="F89" s="18"/>
      <c r="G89" s="18"/>
      <c r="H89" s="18" t="s">
        <v>124</v>
      </c>
      <c r="I89" s="18" t="s">
        <v>115</v>
      </c>
      <c r="J89" s="25">
        <v>1400000</v>
      </c>
      <c r="K89" s="32"/>
      <c r="T89" s="12"/>
      <c r="U89" s="16" t="s">
        <v>126</v>
      </c>
      <c r="V89" s="16" t="s">
        <v>115</v>
      </c>
      <c r="W89" s="26">
        <f>SUM(W81:W86)</f>
        <v>5215950</v>
      </c>
      <c r="X89" s="15"/>
      <c r="Y89" s="15"/>
      <c r="Z89" s="15" t="s">
        <v>125</v>
      </c>
      <c r="AA89" s="15" t="s">
        <v>115</v>
      </c>
      <c r="AB89" s="26">
        <f>SUM(AB81:AB85)</f>
        <v>1000000</v>
      </c>
      <c r="AC89" s="32"/>
    </row>
    <row r="90" ht="16.4" spans="2:29">
      <c r="B90" s="12"/>
      <c r="C90" s="16" t="s">
        <v>126</v>
      </c>
      <c r="D90" s="16" t="s">
        <v>115</v>
      </c>
      <c r="E90" s="51">
        <f>SUM(E82:E88)</f>
        <v>4891075</v>
      </c>
      <c r="F90" s="15"/>
      <c r="G90" s="15"/>
      <c r="H90" s="15" t="s">
        <v>125</v>
      </c>
      <c r="I90" s="15" t="s">
        <v>115</v>
      </c>
      <c r="J90" s="26">
        <f>SUM(J82:J85)</f>
        <v>270000</v>
      </c>
      <c r="K90" s="32"/>
      <c r="T90" s="12"/>
      <c r="U90" s="15" t="s">
        <v>140</v>
      </c>
      <c r="V90" s="15" t="s">
        <v>115</v>
      </c>
      <c r="W90" s="51"/>
      <c r="X90" s="15"/>
      <c r="Y90" s="15"/>
      <c r="Z90" s="15"/>
      <c r="AA90" s="15"/>
      <c r="AB90" s="15"/>
      <c r="AC90" s="32"/>
    </row>
    <row r="91" ht="17.15" spans="2:29">
      <c r="B91" s="12"/>
      <c r="C91" s="15" t="s">
        <v>140</v>
      </c>
      <c r="D91" s="15" t="s">
        <v>115</v>
      </c>
      <c r="E91" s="51">
        <f>'rekap gaji akhir'!$R$15</f>
        <v>0</v>
      </c>
      <c r="F91" s="15"/>
      <c r="G91" s="15"/>
      <c r="H91" s="15"/>
      <c r="I91" s="15"/>
      <c r="J91" s="15"/>
      <c r="K91" s="32"/>
      <c r="T91" s="12"/>
      <c r="U91" s="16" t="s">
        <v>128</v>
      </c>
      <c r="V91" s="16" t="s">
        <v>115</v>
      </c>
      <c r="W91" s="66">
        <f>'rekap gaji akhir'!Q14</f>
        <v>4215950</v>
      </c>
      <c r="X91" s="15"/>
      <c r="Y91" s="15"/>
      <c r="Z91" s="15"/>
      <c r="AA91" s="15"/>
      <c r="AB91" s="15"/>
      <c r="AC91" s="32"/>
    </row>
    <row r="92" ht="17.9" spans="2:29">
      <c r="B92" s="12"/>
      <c r="C92" s="16" t="s">
        <v>128</v>
      </c>
      <c r="D92" s="16" t="s">
        <v>115</v>
      </c>
      <c r="E92" s="52">
        <f>'rekap gaji akhir'!$Q$15</f>
        <v>4621075</v>
      </c>
      <c r="F92" s="15"/>
      <c r="G92" s="15"/>
      <c r="H92" s="15"/>
      <c r="I92" s="15"/>
      <c r="J92" s="15"/>
      <c r="K92" s="32"/>
      <c r="T92" s="12"/>
      <c r="U92" s="18"/>
      <c r="V92" s="18"/>
      <c r="W92" s="18"/>
      <c r="X92" s="18"/>
      <c r="Y92" s="18"/>
      <c r="Z92" s="18"/>
      <c r="AA92" s="18"/>
      <c r="AB92" s="18"/>
      <c r="AC92" s="32"/>
    </row>
    <row r="93" ht="17.9" spans="2:29">
      <c r="B93" s="17"/>
      <c r="C93" s="57"/>
      <c r="D93" s="57"/>
      <c r="E93" s="64"/>
      <c r="F93" s="57"/>
      <c r="G93" s="57"/>
      <c r="H93" s="57"/>
      <c r="I93" s="57"/>
      <c r="J93" s="57"/>
      <c r="K93" s="33"/>
      <c r="T93" s="74"/>
      <c r="U93" s="77"/>
      <c r="V93" s="60"/>
      <c r="W93" s="60"/>
      <c r="X93" s="60"/>
      <c r="Y93" s="60"/>
      <c r="Z93" s="60"/>
      <c r="AA93" s="60"/>
      <c r="AB93" s="60"/>
      <c r="AC93" s="36"/>
    </row>
    <row r="94" ht="16.4" spans="2:29">
      <c r="B94" s="12"/>
      <c r="C94" s="18"/>
      <c r="D94" s="18"/>
      <c r="E94" s="28"/>
      <c r="F94" s="18"/>
      <c r="G94" s="18"/>
      <c r="H94" s="18"/>
      <c r="I94" s="18"/>
      <c r="J94" s="18"/>
      <c r="K94" s="32"/>
      <c r="T94" s="75"/>
      <c r="U94" s="76"/>
      <c r="V94" s="76"/>
      <c r="W94" s="76"/>
      <c r="X94" s="76"/>
      <c r="Y94" s="76"/>
      <c r="Z94" s="76"/>
      <c r="AA94" s="76"/>
      <c r="AB94" s="76"/>
      <c r="AC94" s="37"/>
    </row>
    <row r="95" ht="16.4" spans="2:29">
      <c r="B95" s="10" t="s">
        <v>109</v>
      </c>
      <c r="C95" s="15" t="s">
        <v>129</v>
      </c>
      <c r="D95" s="18"/>
      <c r="E95" s="28"/>
      <c r="F95" s="18"/>
      <c r="G95" s="18"/>
      <c r="H95" s="18"/>
      <c r="I95" s="18"/>
      <c r="J95" s="18"/>
      <c r="K95" s="32"/>
      <c r="T95" s="10" t="s">
        <v>109</v>
      </c>
      <c r="U95" s="15" t="s">
        <v>129</v>
      </c>
      <c r="V95" s="18"/>
      <c r="W95" s="18"/>
      <c r="X95" s="18"/>
      <c r="Y95" s="18"/>
      <c r="Z95" s="18"/>
      <c r="AA95" s="18"/>
      <c r="AB95" s="18"/>
      <c r="AC95" s="32"/>
    </row>
    <row r="96" ht="16.4" spans="2:29">
      <c r="B96" s="5"/>
      <c r="C96" s="18" t="s">
        <v>130</v>
      </c>
      <c r="D96" s="18" t="s">
        <v>115</v>
      </c>
      <c r="E96" s="28">
        <f>Absensi!C8</f>
        <v>23</v>
      </c>
      <c r="F96" s="18"/>
      <c r="G96" s="18"/>
      <c r="H96" s="19" t="s">
        <v>131</v>
      </c>
      <c r="I96" s="18" t="s">
        <v>115</v>
      </c>
      <c r="J96" s="35">
        <f>Absensi!D8</f>
        <v>1</v>
      </c>
      <c r="K96" s="32"/>
      <c r="T96" s="5"/>
      <c r="U96" s="18" t="s">
        <v>130</v>
      </c>
      <c r="V96" s="18" t="s">
        <v>115</v>
      </c>
      <c r="W96" s="28">
        <f>'rekap gaji akhir'!E14</f>
        <v>26</v>
      </c>
      <c r="X96" s="18"/>
      <c r="Y96" s="18"/>
      <c r="Z96" s="19" t="s">
        <v>131</v>
      </c>
      <c r="AA96" s="18" t="s">
        <v>115</v>
      </c>
      <c r="AB96" s="35">
        <f>Absensi!D11</f>
        <v>0</v>
      </c>
      <c r="AC96" s="32"/>
    </row>
    <row r="97" ht="16.4" spans="2:29">
      <c r="B97" s="5"/>
      <c r="C97" s="18" t="s">
        <v>132</v>
      </c>
      <c r="D97" s="18" t="s">
        <v>115</v>
      </c>
      <c r="E97" s="28">
        <f>Absensi!G8</f>
        <v>11</v>
      </c>
      <c r="F97" s="18"/>
      <c r="G97" s="18"/>
      <c r="H97" s="19" t="s">
        <v>133</v>
      </c>
      <c r="I97" s="18" t="s">
        <v>115</v>
      </c>
      <c r="J97" s="35">
        <f>Absensi!E8</f>
        <v>1</v>
      </c>
      <c r="K97" s="32"/>
      <c r="T97" s="5"/>
      <c r="U97" s="18" t="s">
        <v>132</v>
      </c>
      <c r="V97" s="18" t="s">
        <v>115</v>
      </c>
      <c r="W97" s="28">
        <f>'rekap gaji akhir'!F14</f>
        <v>16</v>
      </c>
      <c r="X97" s="18"/>
      <c r="Y97" s="18"/>
      <c r="Z97" s="19" t="s">
        <v>133</v>
      </c>
      <c r="AA97" s="18" t="s">
        <v>115</v>
      </c>
      <c r="AB97" s="35">
        <f>Absensi!E11</f>
        <v>0</v>
      </c>
      <c r="AC97" s="32"/>
    </row>
    <row r="98" ht="16.4" spans="2:29">
      <c r="B98" s="5"/>
      <c r="C98" s="19" t="s">
        <v>134</v>
      </c>
      <c r="D98" s="18" t="s">
        <v>115</v>
      </c>
      <c r="E98" s="28">
        <f>Absensi!F8</f>
        <v>0</v>
      </c>
      <c r="F98" s="18"/>
      <c r="G98" s="18"/>
      <c r="H98" s="19" t="s">
        <v>135</v>
      </c>
      <c r="I98" s="18" t="s">
        <v>115</v>
      </c>
      <c r="J98" s="28"/>
      <c r="K98" s="32"/>
      <c r="T98" s="5"/>
      <c r="U98" s="19" t="s">
        <v>134</v>
      </c>
      <c r="V98" s="18" t="s">
        <v>115</v>
      </c>
      <c r="W98" s="28">
        <f>Absensi!F10</f>
        <v>0</v>
      </c>
      <c r="X98" s="18"/>
      <c r="Y98" s="18"/>
      <c r="Z98" s="19" t="s">
        <v>135</v>
      </c>
      <c r="AA98" s="18" t="s">
        <v>115</v>
      </c>
      <c r="AB98" s="28"/>
      <c r="AC98" s="32"/>
    </row>
    <row r="99" ht="14.75" spans="2:29">
      <c r="B99" s="20"/>
      <c r="C99" s="21" t="s">
        <v>136</v>
      </c>
      <c r="D99" s="21" t="s">
        <v>115</v>
      </c>
      <c r="E99" s="42">
        <f>Absensi!H8</f>
        <v>7</v>
      </c>
      <c r="F99" s="21"/>
      <c r="G99" s="21"/>
      <c r="H99" s="21"/>
      <c r="I99" s="21"/>
      <c r="J99" s="21"/>
      <c r="K99" s="36"/>
      <c r="T99" s="20"/>
      <c r="U99" s="21" t="s">
        <v>136</v>
      </c>
      <c r="V99" s="21" t="s">
        <v>115</v>
      </c>
      <c r="W99" s="42">
        <f>Absensi!H11</f>
        <v>0</v>
      </c>
      <c r="X99" s="21"/>
      <c r="Y99" s="21"/>
      <c r="Z99" s="21"/>
      <c r="AA99" s="21"/>
      <c r="AB99" s="21"/>
      <c r="AC99" s="36"/>
    </row>
    <row r="100" spans="20:20">
      <c r="T100" s="47"/>
    </row>
    <row r="102" spans="23:23">
      <c r="W102" s="45"/>
    </row>
  </sheetData>
  <mergeCells count="12">
    <mergeCell ref="B2:K2"/>
    <mergeCell ref="T2:AC2"/>
    <mergeCell ref="B3:K3"/>
    <mergeCell ref="T3:AC3"/>
    <mergeCell ref="B36:K36"/>
    <mergeCell ref="T36:AC36"/>
    <mergeCell ref="B37:K37"/>
    <mergeCell ref="T37:AC37"/>
    <mergeCell ref="B72:K72"/>
    <mergeCell ref="T72:AC72"/>
    <mergeCell ref="B73:K73"/>
    <mergeCell ref="T73:AC73"/>
  </mergeCells>
  <pageMargins left="0.0777777777777778" right="0" top="0.511805555555556" bottom="0" header="0" footer="0"/>
  <pageSetup paperSize="9" orientation="landscape" horizontalDpi="6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L31"/>
  <sheetViews>
    <sheetView zoomScale="70" zoomScaleNormal="70" workbookViewId="0">
      <selection activeCell="K20" sqref="K20"/>
    </sheetView>
  </sheetViews>
  <sheetFormatPr defaultColWidth="9" defaultRowHeight="14"/>
  <cols>
    <col min="1" max="1" width="7.25" customWidth="1"/>
    <col min="2" max="2" width="5.9453125" customWidth="1"/>
    <col min="3" max="3" width="3.859375" customWidth="1"/>
    <col min="4" max="4" width="23.5703125" customWidth="1"/>
    <col min="5" max="5" width="4.140625" customWidth="1"/>
    <col min="6" max="6" width="18.2890625" customWidth="1"/>
    <col min="7" max="7" width="6.2890625" customWidth="1"/>
    <col min="8" max="8" width="3.5703125" customWidth="1"/>
    <col min="9" max="9" width="19.2890625" customWidth="1"/>
    <col min="10" max="10" width="3.140625" customWidth="1"/>
    <col min="11" max="11" width="18.5703125" customWidth="1"/>
    <col min="12" max="12" width="4" customWidth="1"/>
    <col min="13" max="14" width="4.140625" customWidth="1"/>
    <col min="15" max="15" width="4.4296875" customWidth="1"/>
    <col min="16" max="16" width="20" customWidth="1"/>
    <col min="17" max="17" width="3.2890625" customWidth="1"/>
    <col min="18" max="18" width="16.7109375" customWidth="1"/>
    <col min="19" max="19" width="4.7109375" customWidth="1"/>
    <col min="20" max="20" width="3.5703125" customWidth="1"/>
    <col min="21" max="21" width="17.4296875" customWidth="1"/>
    <col min="22" max="22" width="3.2890625" customWidth="1"/>
    <col min="23" max="23" width="16.7109375" customWidth="1"/>
    <col min="24" max="24" width="3.4296875" customWidth="1"/>
  </cols>
  <sheetData>
    <row r="5" ht="14.75"/>
    <row r="6" ht="21.15" spans="3:12">
      <c r="C6" s="49" t="s">
        <v>113</v>
      </c>
      <c r="D6" s="50"/>
      <c r="E6" s="50"/>
      <c r="F6" s="50"/>
      <c r="G6" s="50"/>
      <c r="H6" s="50"/>
      <c r="I6" s="50"/>
      <c r="J6" s="50"/>
      <c r="K6" s="50"/>
      <c r="L6" s="54"/>
    </row>
    <row r="7" ht="21.15" spans="3:12">
      <c r="C7" s="261" t="s">
        <v>114</v>
      </c>
      <c r="D7" s="4"/>
      <c r="E7" s="4"/>
      <c r="F7" s="4"/>
      <c r="G7" s="4"/>
      <c r="H7" s="4"/>
      <c r="I7" s="4"/>
      <c r="J7" s="4"/>
      <c r="K7" s="4"/>
      <c r="L7" s="31"/>
    </row>
    <row r="8" spans="3:12">
      <c r="C8" s="5"/>
      <c r="D8" s="6"/>
      <c r="E8" s="6"/>
      <c r="F8" s="6"/>
      <c r="G8" s="6"/>
      <c r="H8" s="6"/>
      <c r="I8" s="6"/>
      <c r="J8" s="6"/>
      <c r="K8" s="6"/>
      <c r="L8" s="32"/>
    </row>
    <row r="9" spans="3:12">
      <c r="C9" s="5"/>
      <c r="D9" s="7" t="s">
        <v>85</v>
      </c>
      <c r="E9" s="7" t="s">
        <v>115</v>
      </c>
      <c r="F9" s="7" t="s">
        <v>144</v>
      </c>
      <c r="G9" s="7"/>
      <c r="H9" s="6"/>
      <c r="I9" s="6"/>
      <c r="J9" s="6"/>
      <c r="K9" s="6"/>
      <c r="L9" s="32"/>
    </row>
    <row r="10" spans="3:12">
      <c r="C10" s="5"/>
      <c r="D10" s="7" t="s">
        <v>116</v>
      </c>
      <c r="E10" s="7" t="s">
        <v>115</v>
      </c>
      <c r="F10" s="7" t="s">
        <v>145</v>
      </c>
      <c r="G10" s="7"/>
      <c r="H10" s="6"/>
      <c r="I10" s="6"/>
      <c r="J10" s="6"/>
      <c r="K10" s="6"/>
      <c r="L10" s="32"/>
    </row>
    <row r="11" spans="3:12">
      <c r="C11" s="8"/>
      <c r="D11" s="9"/>
      <c r="E11" s="9"/>
      <c r="F11" s="9"/>
      <c r="G11" s="9"/>
      <c r="H11" s="9"/>
      <c r="I11" s="9"/>
      <c r="J11" s="9"/>
      <c r="K11" s="9"/>
      <c r="L11" s="33"/>
    </row>
    <row r="12" spans="3:12">
      <c r="C12" s="5"/>
      <c r="D12" s="6"/>
      <c r="E12" s="6"/>
      <c r="F12" s="6"/>
      <c r="G12" s="6"/>
      <c r="H12" s="6"/>
      <c r="I12" s="6"/>
      <c r="J12" s="6"/>
      <c r="K12" s="6"/>
      <c r="L12" s="32"/>
    </row>
    <row r="13" spans="3:12">
      <c r="C13" s="10" t="s">
        <v>117</v>
      </c>
      <c r="D13" s="11" t="s">
        <v>118</v>
      </c>
      <c r="E13" s="6"/>
      <c r="F13" s="6"/>
      <c r="G13" s="6"/>
      <c r="H13" s="24" t="s">
        <v>119</v>
      </c>
      <c r="I13" s="7" t="s">
        <v>63</v>
      </c>
      <c r="J13" s="7"/>
      <c r="K13" s="6"/>
      <c r="L13" s="32"/>
    </row>
    <row r="14" spans="3:12">
      <c r="C14" s="12"/>
      <c r="D14" s="6"/>
      <c r="E14" s="6"/>
      <c r="F14" s="6"/>
      <c r="G14" s="6"/>
      <c r="H14" s="6"/>
      <c r="I14" s="6"/>
      <c r="J14" s="6"/>
      <c r="K14" s="38"/>
      <c r="L14" s="32"/>
    </row>
    <row r="15" ht="16.4" spans="3:12">
      <c r="C15" s="12"/>
      <c r="D15" s="13" t="s">
        <v>120</v>
      </c>
      <c r="E15" s="13" t="s">
        <v>115</v>
      </c>
      <c r="F15" s="44">
        <f>'rekap gaji akhir'!$G$26</f>
        <v>1870000</v>
      </c>
      <c r="G15" s="6"/>
      <c r="H15" s="6"/>
      <c r="I15" s="6" t="s">
        <v>105</v>
      </c>
      <c r="J15" s="6" t="s">
        <v>115</v>
      </c>
      <c r="K15" s="25">
        <f>'rekap gaji akhir'!$N$26</f>
        <v>200000</v>
      </c>
      <c r="L15" s="32"/>
    </row>
    <row r="16" ht="16.4" spans="3:12">
      <c r="C16" s="12"/>
      <c r="D16" s="13" t="s">
        <v>132</v>
      </c>
      <c r="E16" s="13" t="s">
        <v>115</v>
      </c>
      <c r="F16" s="44">
        <f>'rekap gaji akhir'!$I$26</f>
        <v>435000</v>
      </c>
      <c r="G16" s="6"/>
      <c r="H16" s="6"/>
      <c r="I16" s="6"/>
      <c r="J16" s="6"/>
      <c r="K16" s="25"/>
      <c r="L16" s="32"/>
    </row>
    <row r="17" ht="16.4" spans="3:12">
      <c r="C17" s="12"/>
      <c r="D17" s="14" t="s">
        <v>146</v>
      </c>
      <c r="E17" s="13" t="s">
        <v>115</v>
      </c>
      <c r="F17" s="44">
        <f>'rekap gaji akhir'!$J$26</f>
        <v>627000</v>
      </c>
      <c r="G17" s="7"/>
      <c r="H17" s="7"/>
      <c r="I17" s="55"/>
      <c r="J17" s="7"/>
      <c r="K17" s="25"/>
      <c r="L17" s="32"/>
    </row>
    <row r="18" ht="16.4" spans="3:12">
      <c r="C18" s="12"/>
      <c r="D18" s="14" t="s">
        <v>103</v>
      </c>
      <c r="E18" s="14" t="s">
        <v>115</v>
      </c>
      <c r="F18" s="44">
        <f>'rekap gaji akhir'!$O$26</f>
        <v>0</v>
      </c>
      <c r="G18" s="7"/>
      <c r="H18" s="7"/>
      <c r="I18" s="7"/>
      <c r="J18" s="7"/>
      <c r="K18" s="7"/>
      <c r="L18" s="32"/>
    </row>
    <row r="19" ht="16.4" spans="3:12">
      <c r="C19" s="12"/>
      <c r="D19" s="14" t="s">
        <v>147</v>
      </c>
      <c r="E19" s="14" t="s">
        <v>115</v>
      </c>
      <c r="F19" s="44"/>
      <c r="G19" s="7"/>
      <c r="H19" s="7"/>
      <c r="I19" s="55" t="s">
        <v>124</v>
      </c>
      <c r="J19" s="55" t="s">
        <v>115</v>
      </c>
      <c r="K19" s="25">
        <v>100000</v>
      </c>
      <c r="L19" s="32"/>
    </row>
    <row r="20" ht="16.4" spans="3:12">
      <c r="C20" s="12"/>
      <c r="D20" s="11" t="s">
        <v>126</v>
      </c>
      <c r="E20" s="11" t="s">
        <v>115</v>
      </c>
      <c r="F20" s="51">
        <f>SUM(F15:F19)</f>
        <v>2932000</v>
      </c>
      <c r="G20" s="7"/>
      <c r="H20" s="7"/>
      <c r="I20" s="7" t="s">
        <v>125</v>
      </c>
      <c r="J20" s="7" t="s">
        <v>115</v>
      </c>
      <c r="K20" s="26">
        <f>SUM(K15:K17)</f>
        <v>200000</v>
      </c>
      <c r="L20" s="32"/>
    </row>
    <row r="21" ht="16.4" spans="3:12">
      <c r="C21" s="12"/>
      <c r="D21" s="7"/>
      <c r="E21" s="7"/>
      <c r="F21" s="44"/>
      <c r="G21" s="7"/>
      <c r="H21" s="7"/>
      <c r="I21" s="7"/>
      <c r="J21" s="7"/>
      <c r="K21" s="7"/>
      <c r="L21" s="32"/>
    </row>
    <row r="22" ht="16.4" spans="3:12">
      <c r="C22" s="12"/>
      <c r="D22" s="15"/>
      <c r="E22" s="15"/>
      <c r="F22" s="51"/>
      <c r="G22" s="7"/>
      <c r="H22" s="7"/>
      <c r="I22" s="7"/>
      <c r="J22" s="7"/>
      <c r="K22" s="7"/>
      <c r="L22" s="32"/>
    </row>
    <row r="23" ht="17.15" spans="3:12">
      <c r="C23" s="12"/>
      <c r="D23" s="16" t="s">
        <v>128</v>
      </c>
      <c r="E23" s="16" t="s">
        <v>115</v>
      </c>
      <c r="F23" s="52">
        <f>'rekap gaji akhir'!$Q$26</f>
        <v>2732000</v>
      </c>
      <c r="G23" s="7"/>
      <c r="H23" s="7"/>
      <c r="I23" s="7"/>
      <c r="J23" s="7"/>
      <c r="K23" s="7"/>
      <c r="L23" s="32"/>
    </row>
    <row r="24" ht="14.75" spans="3:12">
      <c r="C24" s="17"/>
      <c r="D24" s="9"/>
      <c r="E24" s="9"/>
      <c r="F24" s="9"/>
      <c r="G24" s="9"/>
      <c r="H24" s="9"/>
      <c r="I24" s="9"/>
      <c r="J24" s="9"/>
      <c r="K24" s="9"/>
      <c r="L24" s="33"/>
    </row>
    <row r="25" spans="3:12">
      <c r="C25" s="12"/>
      <c r="D25" s="6"/>
      <c r="E25" s="6"/>
      <c r="F25" s="6"/>
      <c r="G25" s="6"/>
      <c r="H25" s="6"/>
      <c r="I25" s="6"/>
      <c r="J25" s="6"/>
      <c r="K25" s="6"/>
      <c r="L25" s="32"/>
    </row>
    <row r="26" ht="16.4" spans="3:12">
      <c r="C26" s="10" t="s">
        <v>109</v>
      </c>
      <c r="D26" s="15" t="s">
        <v>129</v>
      </c>
      <c r="E26" s="18"/>
      <c r="F26" s="18"/>
      <c r="G26" s="18"/>
      <c r="H26" s="18"/>
      <c r="I26" s="18"/>
      <c r="J26" s="18"/>
      <c r="K26" s="18"/>
      <c r="L26" s="32"/>
    </row>
    <row r="27" ht="16.4" spans="3:12">
      <c r="C27" s="5"/>
      <c r="D27" s="18" t="s">
        <v>130</v>
      </c>
      <c r="E27" s="18" t="s">
        <v>115</v>
      </c>
      <c r="F27" s="53">
        <f>'rekap gaji akhir'!$E$26</f>
        <v>25</v>
      </c>
      <c r="G27" s="18"/>
      <c r="H27" s="18"/>
      <c r="I27" s="19" t="s">
        <v>131</v>
      </c>
      <c r="J27" s="18" t="s">
        <v>115</v>
      </c>
      <c r="K27" s="56">
        <f>Absensi!$D$12</f>
        <v>1</v>
      </c>
      <c r="L27" s="32"/>
    </row>
    <row r="28" ht="16.4" spans="3:12">
      <c r="C28" s="5"/>
      <c r="D28" s="18" t="s">
        <v>132</v>
      </c>
      <c r="E28" s="18" t="s">
        <v>115</v>
      </c>
      <c r="F28" s="53">
        <f>'rekap gaji akhir'!$F$26</f>
        <v>29</v>
      </c>
      <c r="G28" s="18"/>
      <c r="H28" s="18"/>
      <c r="I28" s="19" t="s">
        <v>133</v>
      </c>
      <c r="J28" s="18" t="s">
        <v>115</v>
      </c>
      <c r="K28" s="56">
        <f>Absensi!$E$12</f>
        <v>0</v>
      </c>
      <c r="L28" s="32"/>
    </row>
    <row r="29" ht="16.4" spans="3:12">
      <c r="C29" s="5"/>
      <c r="D29" s="19" t="s">
        <v>134</v>
      </c>
      <c r="E29" s="18" t="s">
        <v>115</v>
      </c>
      <c r="F29" s="28">
        <f>Absensi!$F$12</f>
        <v>0</v>
      </c>
      <c r="G29" s="18"/>
      <c r="H29" s="18"/>
      <c r="I29" s="19" t="s">
        <v>135</v>
      </c>
      <c r="J29" s="18" t="s">
        <v>115</v>
      </c>
      <c r="K29" s="28">
        <f>Absensi!$H$12</f>
        <v>0</v>
      </c>
      <c r="L29" s="32"/>
    </row>
    <row r="30" ht="16.4" spans="3:12">
      <c r="C30" s="5"/>
      <c r="D30" s="6"/>
      <c r="E30" s="6"/>
      <c r="F30" s="28"/>
      <c r="G30" s="18"/>
      <c r="H30" s="18"/>
      <c r="I30" s="6"/>
      <c r="J30" s="6"/>
      <c r="K30" s="28"/>
      <c r="L30" s="32"/>
    </row>
    <row r="31" ht="14.75" spans="3:12">
      <c r="C31" s="20"/>
      <c r="D31" s="21"/>
      <c r="E31" s="21"/>
      <c r="F31" s="21"/>
      <c r="G31" s="21"/>
      <c r="H31" s="21"/>
      <c r="I31" s="21"/>
      <c r="J31" s="21"/>
      <c r="K31" s="21"/>
      <c r="L31" s="36"/>
    </row>
  </sheetData>
  <mergeCells count="2">
    <mergeCell ref="C6:L6"/>
    <mergeCell ref="C7:L7"/>
  </mergeCells>
  <pageMargins left="0.988888888888889" right="0" top="0.279166666666667" bottom="0.25" header="0.3" footer="0.3"/>
  <pageSetup paperSize="9" scale="8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72"/>
  <sheetViews>
    <sheetView zoomScale="90" zoomScaleNormal="90" topLeftCell="A106" workbookViewId="0">
      <selection activeCell="J125" sqref="J125"/>
    </sheetView>
  </sheetViews>
  <sheetFormatPr defaultColWidth="9" defaultRowHeight="14"/>
  <cols>
    <col min="1" max="1" width="2.859375" customWidth="1"/>
    <col min="2" max="2" width="3.859375" customWidth="1"/>
    <col min="3" max="3" width="26" customWidth="1"/>
    <col min="4" max="4" width="4.140625" customWidth="1"/>
    <col min="5" max="5" width="17.859375" customWidth="1"/>
    <col min="6" max="6" width="4.140625" customWidth="1"/>
    <col min="7" max="7" width="3.5703125" customWidth="1"/>
    <col min="8" max="8" width="17.859375" customWidth="1"/>
    <col min="9" max="9" width="3.2890625" customWidth="1"/>
    <col min="10" max="10" width="13.0625" customWidth="1"/>
    <col min="11" max="11" width="4" customWidth="1"/>
    <col min="12" max="12" width="2.5703125" customWidth="1"/>
    <col min="13" max="13" width="2.7109375" customWidth="1"/>
    <col min="14" max="14" width="9.140625" customWidth="1"/>
    <col min="15" max="15" width="14.2890625" customWidth="1"/>
    <col min="23" max="23" width="9.140625" customWidth="1"/>
  </cols>
  <sheetData>
    <row r="1" hidden="1"/>
    <row r="2" ht="14.75" hidden="1"/>
    <row r="3" ht="20.4" hidden="1" spans="2:11">
      <c r="B3" s="1" t="s">
        <v>113</v>
      </c>
      <c r="C3" s="2"/>
      <c r="D3" s="2"/>
      <c r="E3" s="2"/>
      <c r="F3" s="2"/>
      <c r="G3" s="2"/>
      <c r="H3" s="2"/>
      <c r="I3" s="2"/>
      <c r="J3" s="2"/>
      <c r="K3" s="30"/>
    </row>
    <row r="4" ht="21.15" hidden="1" spans="2:11">
      <c r="B4" s="3" t="s">
        <v>148</v>
      </c>
      <c r="C4" s="4"/>
      <c r="D4" s="4"/>
      <c r="E4" s="4"/>
      <c r="F4" s="4"/>
      <c r="G4" s="4"/>
      <c r="H4" s="4"/>
      <c r="I4" s="4"/>
      <c r="J4" s="4"/>
      <c r="K4" s="31"/>
    </row>
    <row r="5" hidden="1" spans="2:11">
      <c r="B5" s="5"/>
      <c r="C5" s="6"/>
      <c r="D5" s="6"/>
      <c r="E5" s="6"/>
      <c r="F5" s="6"/>
      <c r="G5" s="6"/>
      <c r="H5" s="6"/>
      <c r="I5" s="6"/>
      <c r="J5" s="6"/>
      <c r="K5" s="32"/>
    </row>
    <row r="6" hidden="1" spans="2:11">
      <c r="B6" s="5"/>
      <c r="C6" s="7" t="s">
        <v>85</v>
      </c>
      <c r="D6" s="7" t="s">
        <v>115</v>
      </c>
      <c r="E6" s="7" t="s">
        <v>149</v>
      </c>
      <c r="F6" s="7"/>
      <c r="G6" s="6"/>
      <c r="H6" s="6"/>
      <c r="I6" s="6"/>
      <c r="J6" s="6"/>
      <c r="K6" s="32"/>
    </row>
    <row r="7" hidden="1" spans="2:11">
      <c r="B7" s="5"/>
      <c r="C7" s="7" t="s">
        <v>116</v>
      </c>
      <c r="D7" s="7" t="s">
        <v>115</v>
      </c>
      <c r="E7" s="7" t="s">
        <v>41</v>
      </c>
      <c r="F7" s="7"/>
      <c r="G7" s="6"/>
      <c r="H7" s="6"/>
      <c r="I7" s="6"/>
      <c r="J7" s="6"/>
      <c r="K7" s="32"/>
    </row>
    <row r="8" hidden="1" spans="2:11">
      <c r="B8" s="8"/>
      <c r="C8" s="9"/>
      <c r="D8" s="9"/>
      <c r="E8" s="9"/>
      <c r="F8" s="9"/>
      <c r="G8" s="9"/>
      <c r="H8" s="9"/>
      <c r="I8" s="9"/>
      <c r="J8" s="9"/>
      <c r="K8" s="33"/>
    </row>
    <row r="9" hidden="1" spans="2:11">
      <c r="B9" s="5"/>
      <c r="C9" s="6"/>
      <c r="D9" s="6"/>
      <c r="E9" s="6"/>
      <c r="F9" s="6"/>
      <c r="G9" s="6"/>
      <c r="H9" s="6"/>
      <c r="I9" s="6"/>
      <c r="J9" s="6"/>
      <c r="K9" s="32"/>
    </row>
    <row r="10" hidden="1" spans="2:11">
      <c r="B10" s="10" t="s">
        <v>117</v>
      </c>
      <c r="C10" s="11" t="s">
        <v>118</v>
      </c>
      <c r="D10" s="6"/>
      <c r="E10" s="6"/>
      <c r="F10" s="6"/>
      <c r="G10" s="24" t="s">
        <v>119</v>
      </c>
      <c r="H10" s="7" t="s">
        <v>63</v>
      </c>
      <c r="I10" s="7"/>
      <c r="J10" s="6"/>
      <c r="K10" s="32"/>
    </row>
    <row r="11" hidden="1" spans="2:11">
      <c r="B11" s="12"/>
      <c r="C11" s="6"/>
      <c r="D11" s="6"/>
      <c r="E11" s="6"/>
      <c r="F11" s="6"/>
      <c r="G11" s="6"/>
      <c r="H11" s="6"/>
      <c r="I11" s="6"/>
      <c r="J11" s="6"/>
      <c r="K11" s="32"/>
    </row>
    <row r="12" ht="16.4" hidden="1" spans="2:11">
      <c r="B12" s="12"/>
      <c r="C12" s="6" t="s">
        <v>150</v>
      </c>
      <c r="D12" s="13" t="s">
        <v>115</v>
      </c>
      <c r="E12" s="25" t="e">
        <f>'rekap gaji akhir'!#REF!</f>
        <v>#REF!</v>
      </c>
      <c r="F12" s="6"/>
      <c r="G12" s="6"/>
      <c r="H12" s="6" t="s">
        <v>105</v>
      </c>
      <c r="I12" s="6" t="s">
        <v>115</v>
      </c>
      <c r="J12" s="34">
        <v>500000</v>
      </c>
      <c r="K12" s="32"/>
    </row>
    <row r="13" ht="16.4" hidden="1" spans="2:11">
      <c r="B13" s="12"/>
      <c r="C13" s="14" t="s">
        <v>151</v>
      </c>
      <c r="D13" s="13" t="s">
        <v>115</v>
      </c>
      <c r="E13" s="25" t="e">
        <f>'rekap gaji akhir'!#REF!</f>
        <v>#REF!</v>
      </c>
      <c r="F13" s="6"/>
      <c r="G13" s="6"/>
      <c r="J13" s="34"/>
      <c r="K13" s="32"/>
    </row>
    <row r="14" ht="16.4" hidden="1" spans="2:11">
      <c r="B14" s="12"/>
      <c r="C14" s="13" t="s">
        <v>152</v>
      </c>
      <c r="D14" s="13" t="s">
        <v>115</v>
      </c>
      <c r="E14" s="25" t="e">
        <f>'rekap gaji akhir'!#REF!</f>
        <v>#REF!</v>
      </c>
      <c r="F14" s="6"/>
      <c r="G14" s="6"/>
      <c r="H14" s="6"/>
      <c r="I14" s="6"/>
      <c r="J14" s="34"/>
      <c r="K14" s="32"/>
    </row>
    <row r="15" ht="16.4" hidden="1" spans="2:11">
      <c r="B15" s="12"/>
      <c r="C15" s="13" t="s">
        <v>137</v>
      </c>
      <c r="D15" s="13" t="s">
        <v>115</v>
      </c>
      <c r="E15" s="25" t="e">
        <f>'rekap gaji akhir'!#REF!</f>
        <v>#REF!</v>
      </c>
      <c r="F15" s="6"/>
      <c r="G15" s="6"/>
      <c r="H15" s="6"/>
      <c r="I15" s="6"/>
      <c r="J15" s="34"/>
      <c r="K15" s="32"/>
    </row>
    <row r="16" ht="16.4" hidden="1" spans="2:11">
      <c r="B16" s="12"/>
      <c r="C16" s="13" t="s">
        <v>132</v>
      </c>
      <c r="D16" s="13" t="s">
        <v>115</v>
      </c>
      <c r="E16" s="25" t="e">
        <f>'rekap gaji akhir'!#REF!</f>
        <v>#REF!</v>
      </c>
      <c r="F16" s="6"/>
      <c r="G16" s="6"/>
      <c r="H16" s="6"/>
      <c r="I16" s="6"/>
      <c r="J16" s="34"/>
      <c r="K16" s="32"/>
    </row>
    <row r="17" ht="16.4" hidden="1" spans="2:11">
      <c r="B17" s="12"/>
      <c r="C17" s="13" t="s">
        <v>153</v>
      </c>
      <c r="D17" s="13" t="s">
        <v>115</v>
      </c>
      <c r="E17" s="25" t="e">
        <f>'rekap gaji akhir'!#REF!</f>
        <v>#REF!</v>
      </c>
      <c r="F17" s="6"/>
      <c r="G17" s="6"/>
      <c r="H17" s="6"/>
      <c r="I17" s="6"/>
      <c r="J17" s="34"/>
      <c r="K17" s="32"/>
    </row>
    <row r="18" ht="16.4" hidden="1" spans="2:11">
      <c r="B18" s="12"/>
      <c r="C18" s="14" t="s">
        <v>154</v>
      </c>
      <c r="D18" s="13" t="s">
        <v>115</v>
      </c>
      <c r="E18" s="25" t="e">
        <f>'rekap gaji akhir'!#REF!</f>
        <v>#REF!</v>
      </c>
      <c r="F18" s="6"/>
      <c r="G18" s="6"/>
      <c r="H18" s="6" t="s">
        <v>155</v>
      </c>
      <c r="I18" s="6" t="s">
        <v>115</v>
      </c>
      <c r="J18" s="34">
        <v>1000000</v>
      </c>
      <c r="K18" s="32"/>
    </row>
    <row r="19" ht="16.4" hidden="1" spans="2:11">
      <c r="B19" s="12"/>
      <c r="C19" s="14" t="s">
        <v>61</v>
      </c>
      <c r="D19" s="13" t="s">
        <v>115</v>
      </c>
      <c r="E19" s="25" t="e">
        <f>'rekap gaji akhir'!#REF!</f>
        <v>#REF!</v>
      </c>
      <c r="F19" s="6"/>
      <c r="G19" s="6"/>
      <c r="H19" s="6"/>
      <c r="I19" s="6"/>
      <c r="J19" s="34"/>
      <c r="K19" s="32"/>
    </row>
    <row r="20" ht="16.4" hidden="1" spans="2:11">
      <c r="B20" s="12"/>
      <c r="C20" s="13"/>
      <c r="D20" s="13"/>
      <c r="E20" s="25"/>
      <c r="F20" s="6"/>
      <c r="G20" s="6"/>
      <c r="H20" s="6"/>
      <c r="I20" s="6"/>
      <c r="J20" s="34"/>
      <c r="K20" s="32"/>
    </row>
    <row r="21" hidden="1" spans="2:11">
      <c r="B21" s="12"/>
      <c r="F21" s="6"/>
      <c r="G21" s="6"/>
      <c r="H21" s="6"/>
      <c r="I21" s="6"/>
      <c r="J21" s="34"/>
      <c r="K21" s="32"/>
    </row>
    <row r="22" ht="16.4" hidden="1" spans="2:11">
      <c r="B22" s="12"/>
      <c r="C22" s="11" t="s">
        <v>126</v>
      </c>
      <c r="D22" s="11" t="s">
        <v>115</v>
      </c>
      <c r="E22" s="26" t="e">
        <f>SUM(E12:E21)</f>
        <v>#REF!</v>
      </c>
      <c r="F22" s="7"/>
      <c r="G22" s="7"/>
      <c r="H22" s="7" t="s">
        <v>125</v>
      </c>
      <c r="I22" s="7"/>
      <c r="J22" s="26">
        <v>500000</v>
      </c>
      <c r="K22" s="32"/>
    </row>
    <row r="23" ht="16.4" hidden="1" spans="2:11">
      <c r="B23" s="12"/>
      <c r="C23" s="11"/>
      <c r="D23" s="11"/>
      <c r="E23" s="25"/>
      <c r="F23" s="7"/>
      <c r="G23" s="7"/>
      <c r="H23" s="7"/>
      <c r="I23" s="7"/>
      <c r="J23" s="25"/>
      <c r="K23" s="32"/>
    </row>
    <row r="24" ht="16.4" hidden="1" spans="2:11">
      <c r="B24" s="12"/>
      <c r="C24" s="15"/>
      <c r="D24" s="15"/>
      <c r="E24" s="27"/>
      <c r="F24" s="7"/>
      <c r="G24" s="7"/>
      <c r="H24" s="7"/>
      <c r="I24" s="7"/>
      <c r="J24" s="7"/>
      <c r="K24" s="32"/>
    </row>
    <row r="25" ht="16.4" hidden="1" spans="2:11">
      <c r="B25" s="12"/>
      <c r="C25" s="16" t="s">
        <v>128</v>
      </c>
      <c r="D25" s="16" t="s">
        <v>115</v>
      </c>
      <c r="E25" s="27" t="e">
        <f>'rekap gaji akhir'!#REF!</f>
        <v>#REF!</v>
      </c>
      <c r="F25" s="7"/>
      <c r="G25" s="7"/>
      <c r="H25" s="7"/>
      <c r="I25" s="7"/>
      <c r="J25" s="7"/>
      <c r="K25" s="32"/>
    </row>
    <row r="26" hidden="1" spans="2:11">
      <c r="B26" s="17"/>
      <c r="C26" s="9"/>
      <c r="D26" s="9"/>
      <c r="E26" s="9"/>
      <c r="F26" s="9"/>
      <c r="G26" s="9"/>
      <c r="H26" s="9"/>
      <c r="I26" s="9"/>
      <c r="J26" s="9"/>
      <c r="K26" s="33"/>
    </row>
    <row r="27" ht="16.4" hidden="1" spans="2:11">
      <c r="B27" s="12"/>
      <c r="C27" s="18"/>
      <c r="D27" s="18"/>
      <c r="E27" s="18"/>
      <c r="F27" s="18"/>
      <c r="G27" s="18"/>
      <c r="H27" s="18"/>
      <c r="I27" s="18"/>
      <c r="J27" s="18"/>
      <c r="K27" s="32"/>
    </row>
    <row r="28" ht="16.4" hidden="1" spans="2:11">
      <c r="B28" s="10" t="s">
        <v>109</v>
      </c>
      <c r="C28" s="15" t="s">
        <v>129</v>
      </c>
      <c r="D28" s="18"/>
      <c r="E28" s="18"/>
      <c r="F28" s="18"/>
      <c r="G28" s="18"/>
      <c r="H28" s="18"/>
      <c r="I28" s="18"/>
      <c r="J28" s="18"/>
      <c r="K28" s="32"/>
    </row>
    <row r="29" ht="16.4" hidden="1" spans="2:11">
      <c r="B29" s="5"/>
      <c r="C29" s="18" t="s">
        <v>130</v>
      </c>
      <c r="D29" s="18" t="s">
        <v>115</v>
      </c>
      <c r="E29" s="28" t="e">
        <f>'rekap gaji akhir'!#REF!</f>
        <v>#REF!</v>
      </c>
      <c r="F29" s="18"/>
      <c r="G29" s="18"/>
      <c r="H29" s="19" t="s">
        <v>131</v>
      </c>
      <c r="I29" s="18" t="s">
        <v>115</v>
      </c>
      <c r="J29" s="35">
        <v>2</v>
      </c>
      <c r="K29" s="32"/>
    </row>
    <row r="30" ht="16.4" hidden="1" spans="2:11">
      <c r="B30" s="5"/>
      <c r="C30" s="18" t="s">
        <v>132</v>
      </c>
      <c r="D30" s="18" t="s">
        <v>115</v>
      </c>
      <c r="E30" s="28" t="e">
        <f>'rekap gaji akhir'!#REF!</f>
        <v>#REF!</v>
      </c>
      <c r="F30" s="18"/>
      <c r="G30" s="18"/>
      <c r="H30" s="19" t="s">
        <v>133</v>
      </c>
      <c r="I30" s="18" t="s">
        <v>115</v>
      </c>
      <c r="J30" s="35">
        <v>2</v>
      </c>
      <c r="K30" s="32"/>
    </row>
    <row r="31" ht="16.4" hidden="1" spans="2:11">
      <c r="B31" s="5"/>
      <c r="C31" s="19" t="s">
        <v>134</v>
      </c>
      <c r="D31" s="18" t="s">
        <v>115</v>
      </c>
      <c r="E31" s="28">
        <v>5</v>
      </c>
      <c r="F31" s="18"/>
      <c r="G31" s="18"/>
      <c r="H31" s="19" t="s">
        <v>135</v>
      </c>
      <c r="I31" s="18" t="s">
        <v>115</v>
      </c>
      <c r="J31" s="28"/>
      <c r="K31" s="32"/>
    </row>
    <row r="32" ht="14.75" hidden="1" spans="2:11">
      <c r="B32" s="20"/>
      <c r="C32" s="21"/>
      <c r="D32" s="21"/>
      <c r="E32" s="21"/>
      <c r="F32" s="21"/>
      <c r="G32" s="21"/>
      <c r="H32" s="21"/>
      <c r="I32" s="21"/>
      <c r="J32" s="21"/>
      <c r="K32" s="36"/>
    </row>
    <row r="33" hidden="1" spans="2:11"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hidden="1"/>
    <row r="35" hidden="1" spans="2:11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hidden="1"/>
    <row r="37" hidden="1"/>
    <row r="38" ht="14.75" hidden="1"/>
    <row r="39" ht="20.4" hidden="1" spans="2:11">
      <c r="B39" s="1"/>
      <c r="C39" s="2"/>
      <c r="D39" s="2"/>
      <c r="E39" s="2"/>
      <c r="F39" s="2"/>
      <c r="G39" s="2"/>
      <c r="H39" s="2"/>
      <c r="I39" s="2"/>
      <c r="J39" s="2"/>
      <c r="K39" s="30"/>
    </row>
    <row r="40" ht="21.15" hidden="1" spans="2:11">
      <c r="B40" s="3"/>
      <c r="C40" s="4"/>
      <c r="D40" s="4"/>
      <c r="E40" s="4"/>
      <c r="F40" s="4"/>
      <c r="G40" s="4"/>
      <c r="H40" s="4"/>
      <c r="I40" s="4"/>
      <c r="J40" s="4"/>
      <c r="K40" s="31"/>
    </row>
    <row r="41" hidden="1" spans="2:11">
      <c r="B41" s="23"/>
      <c r="C41" s="22"/>
      <c r="D41" s="22"/>
      <c r="E41" s="22"/>
      <c r="F41" s="22"/>
      <c r="G41" s="22"/>
      <c r="H41" s="22"/>
      <c r="I41" s="22"/>
      <c r="J41" s="22"/>
      <c r="K41" s="37"/>
    </row>
    <row r="42" hidden="1" spans="2:11">
      <c r="B42" s="5"/>
      <c r="C42" s="7"/>
      <c r="D42" s="7"/>
      <c r="E42" s="7"/>
      <c r="F42" s="7"/>
      <c r="G42" s="6"/>
      <c r="H42" s="6"/>
      <c r="I42" s="6"/>
      <c r="J42" s="6"/>
      <c r="K42" s="32"/>
    </row>
    <row r="43" hidden="1" spans="2:11">
      <c r="B43" s="5"/>
      <c r="C43" s="7"/>
      <c r="D43" s="7"/>
      <c r="E43" s="7"/>
      <c r="F43" s="7"/>
      <c r="G43" s="6"/>
      <c r="H43" s="6"/>
      <c r="I43" s="6"/>
      <c r="J43" s="6"/>
      <c r="K43" s="32"/>
    </row>
    <row r="44" ht="14.75" hidden="1" spans="2:11">
      <c r="B44" s="20"/>
      <c r="C44" s="21"/>
      <c r="D44" s="21"/>
      <c r="E44" s="21"/>
      <c r="F44" s="21"/>
      <c r="G44" s="21"/>
      <c r="H44" s="21"/>
      <c r="I44" s="21"/>
      <c r="J44" s="21"/>
      <c r="K44" s="36"/>
    </row>
    <row r="45" hidden="1" spans="2:11">
      <c r="B45" s="5"/>
      <c r="C45" s="6"/>
      <c r="D45" s="6"/>
      <c r="E45" s="6"/>
      <c r="F45" s="6"/>
      <c r="G45" s="6"/>
      <c r="H45" s="6"/>
      <c r="I45" s="6"/>
      <c r="J45" s="6"/>
      <c r="K45" s="32"/>
    </row>
    <row r="46" hidden="1" spans="2:11">
      <c r="B46" s="10"/>
      <c r="C46" s="11"/>
      <c r="D46" s="6"/>
      <c r="E46" s="6"/>
      <c r="F46" s="6"/>
      <c r="G46" s="24"/>
      <c r="H46" s="7"/>
      <c r="I46" s="7"/>
      <c r="J46" s="6"/>
      <c r="K46" s="32"/>
    </row>
    <row r="47" hidden="1" spans="2:11">
      <c r="B47" s="12"/>
      <c r="C47" s="6"/>
      <c r="D47" s="6"/>
      <c r="E47" s="6"/>
      <c r="F47" s="6"/>
      <c r="G47" s="6"/>
      <c r="H47" s="6"/>
      <c r="I47" s="6"/>
      <c r="J47" s="6"/>
      <c r="K47" s="32"/>
    </row>
    <row r="48" ht="16.4" hidden="1" spans="2:11">
      <c r="B48" s="12"/>
      <c r="C48" s="6"/>
      <c r="D48" s="13"/>
      <c r="E48" s="25"/>
      <c r="F48" s="6"/>
      <c r="G48" s="6"/>
      <c r="H48" s="6"/>
      <c r="I48" s="6"/>
      <c r="J48" s="34"/>
      <c r="K48" s="32"/>
    </row>
    <row r="49" ht="16.4" hidden="1" spans="2:11">
      <c r="B49" s="12"/>
      <c r="C49" s="13"/>
      <c r="D49" s="13"/>
      <c r="E49" s="25"/>
      <c r="F49" s="6"/>
      <c r="G49" s="6"/>
      <c r="H49" s="29"/>
      <c r="I49" s="6"/>
      <c r="J49" s="38"/>
      <c r="K49" s="32"/>
    </row>
    <row r="50" ht="16.4" hidden="1" spans="2:11">
      <c r="B50" s="12"/>
      <c r="C50" s="13"/>
      <c r="D50" s="13"/>
      <c r="E50" s="25"/>
      <c r="F50" s="6"/>
      <c r="G50" s="6"/>
      <c r="H50" s="6"/>
      <c r="I50" s="6"/>
      <c r="J50" s="34"/>
      <c r="K50" s="32"/>
    </row>
    <row r="51" ht="16.4" hidden="1" spans="2:11">
      <c r="B51" s="12"/>
      <c r="C51" s="13"/>
      <c r="D51" s="13"/>
      <c r="E51" s="25"/>
      <c r="F51" s="6"/>
      <c r="G51" s="6"/>
      <c r="H51" s="6"/>
      <c r="I51" s="6"/>
      <c r="J51" s="34"/>
      <c r="K51" s="32"/>
    </row>
    <row r="52" ht="16.4" hidden="1" spans="2:11">
      <c r="B52" s="12"/>
      <c r="C52" s="13"/>
      <c r="D52" s="13"/>
      <c r="E52" s="25"/>
      <c r="F52" s="6"/>
      <c r="G52" s="6"/>
      <c r="H52" s="6"/>
      <c r="I52" s="6"/>
      <c r="J52" s="34"/>
      <c r="K52" s="32"/>
    </row>
    <row r="53" ht="16.4" hidden="1" spans="2:11">
      <c r="B53" s="12"/>
      <c r="C53" s="14"/>
      <c r="D53" s="13"/>
      <c r="E53" s="25"/>
      <c r="F53" s="6"/>
      <c r="G53" s="6"/>
      <c r="H53" s="6"/>
      <c r="I53" s="6"/>
      <c r="J53" s="34"/>
      <c r="K53" s="32"/>
    </row>
    <row r="54" ht="16.4" hidden="1" spans="2:11">
      <c r="B54" s="12"/>
      <c r="C54" s="14"/>
      <c r="D54" s="13"/>
      <c r="E54" s="25"/>
      <c r="F54" s="6"/>
      <c r="G54" s="6"/>
      <c r="H54" s="6"/>
      <c r="I54" s="6"/>
      <c r="J54" s="34"/>
      <c r="K54" s="32"/>
    </row>
    <row r="55" ht="16.4" hidden="1" spans="2:11">
      <c r="B55" s="12"/>
      <c r="C55" s="14"/>
      <c r="D55" s="14"/>
      <c r="E55" s="25"/>
      <c r="F55" s="6"/>
      <c r="G55" s="6"/>
      <c r="H55" s="6"/>
      <c r="I55" s="6"/>
      <c r="J55" s="34"/>
      <c r="K55" s="32"/>
    </row>
    <row r="56" ht="16.4" hidden="1" spans="2:11">
      <c r="B56" s="12"/>
      <c r="C56" s="14"/>
      <c r="D56" s="14"/>
      <c r="E56" s="25"/>
      <c r="F56" s="6"/>
      <c r="G56" s="6"/>
      <c r="H56" s="6"/>
      <c r="I56" s="6"/>
      <c r="J56" s="34"/>
      <c r="K56" s="32"/>
    </row>
    <row r="57" ht="16.4" hidden="1" spans="2:11">
      <c r="B57" s="12"/>
      <c r="C57" s="11"/>
      <c r="D57" s="11"/>
      <c r="E57" s="26"/>
      <c r="F57" s="7"/>
      <c r="G57" s="7"/>
      <c r="H57" s="7"/>
      <c r="I57" s="7"/>
      <c r="J57" s="26"/>
      <c r="K57" s="32"/>
    </row>
    <row r="58" ht="16.4" hidden="1" spans="2:11">
      <c r="B58" s="12"/>
      <c r="C58" s="11"/>
      <c r="D58" s="11"/>
      <c r="E58" s="25"/>
      <c r="F58" s="7"/>
      <c r="G58" s="7"/>
      <c r="H58" s="7"/>
      <c r="I58" s="7"/>
      <c r="J58" s="7"/>
      <c r="K58" s="32"/>
    </row>
    <row r="59" ht="16.4" hidden="1" spans="2:11">
      <c r="B59" s="12"/>
      <c r="C59" s="15"/>
      <c r="D59" s="15"/>
      <c r="E59" s="27"/>
      <c r="F59" s="7"/>
      <c r="G59" s="7"/>
      <c r="H59" s="7"/>
      <c r="I59" s="7"/>
      <c r="J59" s="7"/>
      <c r="K59" s="32"/>
    </row>
    <row r="60" ht="16.4" hidden="1" spans="2:11">
      <c r="B60" s="12"/>
      <c r="C60" s="16"/>
      <c r="D60" s="16"/>
      <c r="E60" s="27"/>
      <c r="F60" s="7"/>
      <c r="G60" s="7"/>
      <c r="H60" s="7"/>
      <c r="I60" s="7"/>
      <c r="J60" s="7"/>
      <c r="K60" s="32"/>
    </row>
    <row r="61" hidden="1" spans="2:11">
      <c r="B61" s="17"/>
      <c r="C61" s="9"/>
      <c r="D61" s="9"/>
      <c r="E61" s="9"/>
      <c r="F61" s="9"/>
      <c r="G61" s="9"/>
      <c r="H61" s="9"/>
      <c r="I61" s="9"/>
      <c r="J61" s="9"/>
      <c r="K61" s="33"/>
    </row>
    <row r="62" hidden="1" spans="2:11">
      <c r="B62" s="12"/>
      <c r="C62" s="6"/>
      <c r="D62" s="6"/>
      <c r="E62" s="6"/>
      <c r="F62" s="6"/>
      <c r="G62" s="6"/>
      <c r="H62" s="6"/>
      <c r="I62" s="6"/>
      <c r="J62" s="6"/>
      <c r="K62" s="32"/>
    </row>
    <row r="63" ht="16.4" hidden="1" spans="2:11">
      <c r="B63" s="10"/>
      <c r="C63" s="15"/>
      <c r="D63" s="18"/>
      <c r="E63" s="18"/>
      <c r="F63" s="18"/>
      <c r="G63" s="18"/>
      <c r="H63" s="18"/>
      <c r="I63" s="18"/>
      <c r="J63" s="18"/>
      <c r="K63" s="32"/>
    </row>
    <row r="64" ht="16.4" hidden="1" spans="2:11">
      <c r="B64" s="5"/>
      <c r="C64" s="18"/>
      <c r="D64" s="18"/>
      <c r="E64" s="28"/>
      <c r="F64" s="18"/>
      <c r="G64" s="18"/>
      <c r="H64" s="19"/>
      <c r="I64" s="18"/>
      <c r="J64" s="39"/>
      <c r="K64" s="32"/>
    </row>
    <row r="65" ht="16.4" hidden="1" spans="2:11">
      <c r="B65" s="5"/>
      <c r="C65" s="18"/>
      <c r="D65" s="18"/>
      <c r="E65" s="28"/>
      <c r="F65" s="18"/>
      <c r="G65" s="18"/>
      <c r="H65" s="19"/>
      <c r="I65" s="18"/>
      <c r="J65" s="28"/>
      <c r="K65" s="32"/>
    </row>
    <row r="66" ht="16.4" hidden="1" spans="2:11">
      <c r="B66" s="5"/>
      <c r="C66" s="19"/>
      <c r="D66" s="18"/>
      <c r="E66" s="28"/>
      <c r="F66" s="18"/>
      <c r="G66" s="18"/>
      <c r="H66" s="19"/>
      <c r="I66" s="18"/>
      <c r="J66" s="28"/>
      <c r="K66" s="32"/>
    </row>
    <row r="67" ht="14.75" hidden="1" spans="2:11">
      <c r="B67" s="20"/>
      <c r="C67" s="21"/>
      <c r="D67" s="21"/>
      <c r="E67" s="21"/>
      <c r="F67" s="21"/>
      <c r="G67" s="21"/>
      <c r="H67" s="21"/>
      <c r="I67" s="21"/>
      <c r="J67" s="21"/>
      <c r="K67" s="36"/>
    </row>
    <row r="68" hidden="1"/>
    <row r="69" ht="27.75" hidden="1" customHeight="1" spans="2:11">
      <c r="B69" s="9"/>
      <c r="C69" s="9"/>
      <c r="D69" s="9"/>
      <c r="E69" s="9"/>
      <c r="F69" s="9"/>
      <c r="G69" s="9"/>
      <c r="H69" s="9"/>
      <c r="I69" s="9"/>
      <c r="J69" s="9"/>
      <c r="K69" s="9"/>
    </row>
    <row r="70" hidden="1"/>
    <row r="71" ht="14.75" hidden="1"/>
    <row r="72" ht="21.15" hidden="1" spans="2:11">
      <c r="B72" s="1" t="s">
        <v>113</v>
      </c>
      <c r="C72" s="2"/>
      <c r="D72" s="2"/>
      <c r="E72" s="2"/>
      <c r="F72" s="2"/>
      <c r="G72" s="2"/>
      <c r="H72" s="2"/>
      <c r="I72" s="2"/>
      <c r="J72" s="2"/>
      <c r="K72" s="30"/>
    </row>
    <row r="73" ht="21.15" hidden="1" spans="2:11">
      <c r="B73" s="261" t="s">
        <v>156</v>
      </c>
      <c r="C73" s="4"/>
      <c r="D73" s="4"/>
      <c r="E73" s="4"/>
      <c r="F73" s="4"/>
      <c r="G73" s="4"/>
      <c r="H73" s="4"/>
      <c r="I73" s="4"/>
      <c r="J73" s="4"/>
      <c r="K73" s="31"/>
    </row>
    <row r="74" hidden="1" spans="2:11">
      <c r="B74" s="23"/>
      <c r="C74" s="22"/>
      <c r="D74" s="22"/>
      <c r="E74" s="22"/>
      <c r="F74" s="22"/>
      <c r="G74" s="22"/>
      <c r="H74" s="22"/>
      <c r="I74" s="22"/>
      <c r="J74" s="22"/>
      <c r="K74" s="37"/>
    </row>
    <row r="75" hidden="1" spans="2:11">
      <c r="B75" s="5"/>
      <c r="C75" s="7" t="s">
        <v>85</v>
      </c>
      <c r="D75" s="7" t="s">
        <v>115</v>
      </c>
      <c r="E75" s="7" t="s">
        <v>157</v>
      </c>
      <c r="F75" s="7"/>
      <c r="G75" s="6"/>
      <c r="H75" s="6"/>
      <c r="I75" s="6"/>
      <c r="J75" s="6"/>
      <c r="K75" s="32"/>
    </row>
    <row r="76" hidden="1" spans="2:11">
      <c r="B76" s="5"/>
      <c r="C76" s="7" t="s">
        <v>116</v>
      </c>
      <c r="D76" s="7" t="s">
        <v>115</v>
      </c>
      <c r="E76" s="7" t="s">
        <v>41</v>
      </c>
      <c r="F76" s="7"/>
      <c r="G76" s="6"/>
      <c r="H76" s="6"/>
      <c r="I76" s="6"/>
      <c r="J76" s="6"/>
      <c r="K76" s="32"/>
    </row>
    <row r="77" ht="14.75" hidden="1" spans="2:11">
      <c r="B77" s="20"/>
      <c r="C77" s="21"/>
      <c r="D77" s="21"/>
      <c r="E77" s="21"/>
      <c r="F77" s="21"/>
      <c r="G77" s="21"/>
      <c r="H77" s="21"/>
      <c r="I77" s="21"/>
      <c r="J77" s="21"/>
      <c r="K77" s="36"/>
    </row>
    <row r="78" hidden="1" spans="2:11">
      <c r="B78" s="5"/>
      <c r="C78" s="6"/>
      <c r="D78" s="6"/>
      <c r="E78" s="6"/>
      <c r="F78" s="6"/>
      <c r="G78" s="6"/>
      <c r="H78" s="6"/>
      <c r="I78" s="6"/>
      <c r="J78" s="6"/>
      <c r="K78" s="32"/>
    </row>
    <row r="79" hidden="1" spans="2:11">
      <c r="B79" s="10" t="s">
        <v>117</v>
      </c>
      <c r="C79" s="11" t="s">
        <v>118</v>
      </c>
      <c r="D79" s="6"/>
      <c r="E79" s="6"/>
      <c r="F79" s="6"/>
      <c r="G79" s="24" t="s">
        <v>119</v>
      </c>
      <c r="H79" s="7" t="s">
        <v>63</v>
      </c>
      <c r="I79" s="7"/>
      <c r="J79" s="6"/>
      <c r="K79" s="32"/>
    </row>
    <row r="80" hidden="1" spans="2:11">
      <c r="B80" s="12"/>
      <c r="C80" s="6"/>
      <c r="D80" s="6"/>
      <c r="E80" s="6"/>
      <c r="F80" s="6"/>
      <c r="G80" s="6"/>
      <c r="H80" s="6"/>
      <c r="I80" s="6"/>
      <c r="J80" s="6"/>
      <c r="K80" s="32"/>
    </row>
    <row r="81" ht="16.4" hidden="1" spans="2:11">
      <c r="B81" s="12"/>
      <c r="C81" s="6" t="s">
        <v>158</v>
      </c>
      <c r="D81" s="13" t="s">
        <v>115</v>
      </c>
      <c r="E81" s="41" t="e">
        <f>'rekap gaji akhir'!#REF!</f>
        <v>#REF!</v>
      </c>
      <c r="F81" s="6"/>
      <c r="G81" s="6"/>
      <c r="H81" s="6" t="s">
        <v>105</v>
      </c>
      <c r="I81" s="6" t="s">
        <v>115</v>
      </c>
      <c r="J81" s="34" t="e">
        <f>'rekap gaji akhir'!#REF!</f>
        <v>#REF!</v>
      </c>
      <c r="K81" s="32"/>
    </row>
    <row r="82" ht="16.4" hidden="1" spans="2:11">
      <c r="B82" s="12"/>
      <c r="C82" s="13" t="s">
        <v>132</v>
      </c>
      <c r="D82" s="13" t="s">
        <v>115</v>
      </c>
      <c r="E82" s="25" t="e">
        <f>'rekap gaji akhir'!#REF!</f>
        <v>#REF!</v>
      </c>
      <c r="F82" s="6"/>
      <c r="G82" s="6"/>
      <c r="H82" s="29" t="s">
        <v>136</v>
      </c>
      <c r="I82" s="6" t="s">
        <v>115</v>
      </c>
      <c r="J82" s="26" t="e">
        <f>'rekap gaji akhir'!#REF!</f>
        <v>#REF!</v>
      </c>
      <c r="K82" s="32"/>
    </row>
    <row r="83" ht="16.4" hidden="1" spans="2:11">
      <c r="B83" s="12"/>
      <c r="C83" s="13" t="s">
        <v>153</v>
      </c>
      <c r="D83" s="13" t="s">
        <v>115</v>
      </c>
      <c r="E83" s="25" t="e">
        <f>'rekap gaji akhir'!#REF!</f>
        <v>#REF!</v>
      </c>
      <c r="F83" s="6"/>
      <c r="G83" s="6"/>
      <c r="H83" s="6"/>
      <c r="I83" s="6"/>
      <c r="J83" s="34"/>
      <c r="K83" s="32"/>
    </row>
    <row r="84" ht="16.4" hidden="1" spans="2:11">
      <c r="B84" s="12"/>
      <c r="C84" s="14" t="s">
        <v>159</v>
      </c>
      <c r="D84" s="13" t="s">
        <v>115</v>
      </c>
      <c r="E84" s="25" t="e">
        <f>'rekap gaji akhir'!#REF!</f>
        <v>#REF!</v>
      </c>
      <c r="F84" s="6"/>
      <c r="G84" s="6"/>
      <c r="H84" s="6"/>
      <c r="I84" s="6"/>
      <c r="J84" s="34"/>
      <c r="K84" s="32"/>
    </row>
    <row r="85" ht="16.4" hidden="1" spans="2:11">
      <c r="B85" s="12"/>
      <c r="C85" s="14" t="s">
        <v>103</v>
      </c>
      <c r="D85" s="14" t="s">
        <v>160</v>
      </c>
      <c r="E85" s="25" t="s">
        <v>161</v>
      </c>
      <c r="F85" s="6"/>
      <c r="G85" s="6"/>
      <c r="H85" s="6"/>
      <c r="I85" s="6"/>
      <c r="J85" s="34"/>
      <c r="K85" s="32"/>
    </row>
    <row r="86" ht="16.4" hidden="1" spans="2:11">
      <c r="B86" s="12"/>
      <c r="C86" s="14"/>
      <c r="D86" s="13" t="s">
        <v>115</v>
      </c>
      <c r="E86" s="25"/>
      <c r="F86" s="6"/>
      <c r="G86" s="6"/>
      <c r="H86" s="6"/>
      <c r="I86" s="6"/>
      <c r="J86" s="34"/>
      <c r="K86" s="32"/>
    </row>
    <row r="87" hidden="1" spans="2:11">
      <c r="B87" s="12"/>
      <c r="F87" s="6"/>
      <c r="G87" s="6"/>
      <c r="H87" s="6"/>
      <c r="I87" s="6"/>
      <c r="J87" s="34"/>
      <c r="K87" s="32"/>
    </row>
    <row r="88" hidden="1" spans="2:11">
      <c r="B88" s="12"/>
      <c r="F88" s="6"/>
      <c r="G88" s="6"/>
      <c r="H88" s="6"/>
      <c r="I88" s="6"/>
      <c r="J88" s="34"/>
      <c r="K88" s="32"/>
    </row>
    <row r="89" ht="16.4" hidden="1" spans="2:11">
      <c r="B89" s="12"/>
      <c r="C89" s="14"/>
      <c r="D89" s="14"/>
      <c r="E89" s="26"/>
      <c r="F89" s="6"/>
      <c r="G89" s="6"/>
      <c r="H89" s="6" t="s">
        <v>124</v>
      </c>
      <c r="I89" s="6" t="s">
        <v>162</v>
      </c>
      <c r="J89" s="34"/>
      <c r="K89" s="32"/>
    </row>
    <row r="90" ht="16.4" hidden="1" spans="2:15">
      <c r="B90" s="12"/>
      <c r="C90" s="11" t="s">
        <v>126</v>
      </c>
      <c r="D90" s="11" t="s">
        <v>115</v>
      </c>
      <c r="E90" s="26" t="e">
        <f>SUM(E81:E84)</f>
        <v>#REF!</v>
      </c>
      <c r="F90" s="7"/>
      <c r="G90" s="7"/>
      <c r="H90" s="7" t="s">
        <v>125</v>
      </c>
      <c r="I90" s="7"/>
      <c r="J90" s="26" t="e">
        <f>SUM(J81:J87)</f>
        <v>#REF!</v>
      </c>
      <c r="K90" s="32"/>
      <c r="O90" s="45"/>
    </row>
    <row r="91" ht="16.4" hidden="1" spans="2:11">
      <c r="B91" s="12"/>
      <c r="C91" s="11"/>
      <c r="D91" s="11"/>
      <c r="E91" s="25"/>
      <c r="F91" s="7"/>
      <c r="G91" s="7"/>
      <c r="H91" s="7"/>
      <c r="I91" s="7"/>
      <c r="J91" s="7"/>
      <c r="K91" s="32"/>
    </row>
    <row r="92" ht="16.4" hidden="1" spans="2:11">
      <c r="B92" s="12"/>
      <c r="C92" s="15"/>
      <c r="D92" s="15"/>
      <c r="E92" s="27"/>
      <c r="F92" s="7"/>
      <c r="G92" s="7"/>
      <c r="H92" s="7"/>
      <c r="I92" s="7"/>
      <c r="J92" s="7"/>
      <c r="K92" s="32"/>
    </row>
    <row r="93" ht="16.4" hidden="1" spans="2:11">
      <c r="B93" s="12"/>
      <c r="C93" s="16" t="s">
        <v>128</v>
      </c>
      <c r="D93" s="16" t="s">
        <v>115</v>
      </c>
      <c r="E93" s="27" t="e">
        <f>'rekap gaji akhir'!#REF!</f>
        <v>#REF!</v>
      </c>
      <c r="F93" s="7"/>
      <c r="G93" s="7"/>
      <c r="H93" s="7"/>
      <c r="I93" s="7"/>
      <c r="J93" s="7"/>
      <c r="K93" s="32"/>
    </row>
    <row r="94" hidden="1" spans="2:11">
      <c r="B94" s="17"/>
      <c r="C94" s="9"/>
      <c r="D94" s="9"/>
      <c r="E94" s="9"/>
      <c r="F94" s="9"/>
      <c r="G94" s="9"/>
      <c r="H94" s="9"/>
      <c r="I94" s="9"/>
      <c r="J94" s="9"/>
      <c r="K94" s="33"/>
    </row>
    <row r="95" hidden="1" spans="2:11">
      <c r="B95" s="12"/>
      <c r="C95" s="6"/>
      <c r="D95" s="6"/>
      <c r="E95" s="6"/>
      <c r="F95" s="6"/>
      <c r="G95" s="6"/>
      <c r="H95" s="6"/>
      <c r="I95" s="6"/>
      <c r="J95" s="6"/>
      <c r="K95" s="32"/>
    </row>
    <row r="96" ht="16.4" hidden="1" spans="2:11">
      <c r="B96" s="10" t="s">
        <v>109</v>
      </c>
      <c r="C96" s="15" t="s">
        <v>129</v>
      </c>
      <c r="D96" s="18"/>
      <c r="E96" s="18"/>
      <c r="F96" s="18"/>
      <c r="G96" s="18"/>
      <c r="H96" s="18"/>
      <c r="I96" s="18"/>
      <c r="J96" s="18"/>
      <c r="K96" s="32"/>
    </row>
    <row r="97" ht="16.4" hidden="1" spans="2:11">
      <c r="B97" s="5"/>
      <c r="C97" s="18" t="s">
        <v>130</v>
      </c>
      <c r="D97" s="18" t="s">
        <v>115</v>
      </c>
      <c r="E97" s="28" t="e">
        <f>'rekap gaji akhir'!#REF!</f>
        <v>#REF!</v>
      </c>
      <c r="F97" s="18"/>
      <c r="G97" s="18"/>
      <c r="H97" s="19" t="s">
        <v>131</v>
      </c>
      <c r="I97" s="18" t="s">
        <v>115</v>
      </c>
      <c r="J97" s="39"/>
      <c r="K97" s="32"/>
    </row>
    <row r="98" ht="16.4" hidden="1" spans="2:11">
      <c r="B98" s="5"/>
      <c r="C98" s="18" t="s">
        <v>132</v>
      </c>
      <c r="D98" s="18" t="s">
        <v>115</v>
      </c>
      <c r="E98" s="28" t="e">
        <f>'rekap gaji akhir'!#REF!</f>
        <v>#REF!</v>
      </c>
      <c r="F98" s="18"/>
      <c r="G98" s="18"/>
      <c r="H98" s="19" t="s">
        <v>133</v>
      </c>
      <c r="I98" s="18" t="s">
        <v>115</v>
      </c>
      <c r="J98" s="28">
        <v>2</v>
      </c>
      <c r="K98" s="32"/>
    </row>
    <row r="99" ht="16.4" hidden="1" spans="2:11">
      <c r="B99" s="5"/>
      <c r="C99" s="19" t="s">
        <v>134</v>
      </c>
      <c r="D99" s="18" t="s">
        <v>115</v>
      </c>
      <c r="E99" s="28"/>
      <c r="F99" s="18"/>
      <c r="G99" s="18"/>
      <c r="H99" s="19" t="s">
        <v>135</v>
      </c>
      <c r="I99" s="18" t="s">
        <v>115</v>
      </c>
      <c r="J99" s="28"/>
      <c r="K99" s="32"/>
    </row>
    <row r="100" ht="14.75" hidden="1" spans="2:11">
      <c r="B100" s="20"/>
      <c r="C100" s="21" t="s">
        <v>136</v>
      </c>
      <c r="D100" s="21" t="s">
        <v>115</v>
      </c>
      <c r="E100" s="42">
        <v>12</v>
      </c>
      <c r="F100" s="21"/>
      <c r="G100" s="21"/>
      <c r="H100" s="21"/>
      <c r="I100" s="21"/>
      <c r="J100" s="21"/>
      <c r="K100" s="36"/>
    </row>
    <row r="101" hidden="1"/>
    <row r="102" hidden="1"/>
    <row r="103" hidden="1"/>
    <row r="104" hidden="1"/>
    <row r="105" hidden="1"/>
    <row r="106" ht="14.75"/>
    <row r="107" ht="21.15" spans="2:11">
      <c r="B107" s="1" t="s">
        <v>113</v>
      </c>
      <c r="C107" s="2"/>
      <c r="D107" s="2"/>
      <c r="E107" s="2"/>
      <c r="F107" s="2"/>
      <c r="G107" s="2"/>
      <c r="H107" s="2"/>
      <c r="I107" s="2"/>
      <c r="J107" s="2"/>
      <c r="K107" s="30"/>
    </row>
    <row r="108" ht="21.15" spans="2:11">
      <c r="B108" s="261" t="s">
        <v>114</v>
      </c>
      <c r="C108" s="4"/>
      <c r="D108" s="4"/>
      <c r="E108" s="4"/>
      <c r="F108" s="4"/>
      <c r="G108" s="4"/>
      <c r="H108" s="4"/>
      <c r="I108" s="4"/>
      <c r="J108" s="4"/>
      <c r="K108" s="31"/>
    </row>
    <row r="109" spans="2:11">
      <c r="B109" s="23"/>
      <c r="C109" s="22"/>
      <c r="D109" s="22"/>
      <c r="E109" s="22"/>
      <c r="F109" s="22"/>
      <c r="G109" s="22"/>
      <c r="H109" s="22"/>
      <c r="I109" s="22"/>
      <c r="J109" s="22"/>
      <c r="K109" s="37"/>
    </row>
    <row r="110" spans="2:11">
      <c r="B110" s="5"/>
      <c r="C110" s="7" t="s">
        <v>85</v>
      </c>
      <c r="D110" s="7" t="s">
        <v>115</v>
      </c>
      <c r="E110" s="7" t="s">
        <v>163</v>
      </c>
      <c r="F110" s="7"/>
      <c r="G110" s="6"/>
      <c r="H110" s="6"/>
      <c r="I110" s="6"/>
      <c r="J110" s="6"/>
      <c r="K110" s="32"/>
    </row>
    <row r="111" spans="2:11">
      <c r="B111" s="5"/>
      <c r="C111" s="7" t="s">
        <v>116</v>
      </c>
      <c r="D111" s="7" t="s">
        <v>115</v>
      </c>
      <c r="E111" s="7" t="s">
        <v>41</v>
      </c>
      <c r="F111" s="7"/>
      <c r="G111" s="6"/>
      <c r="H111" s="6"/>
      <c r="I111" s="6"/>
      <c r="J111" s="6"/>
      <c r="K111" s="32"/>
    </row>
    <row r="112" ht="14.75" spans="2:11">
      <c r="B112" s="20"/>
      <c r="C112" s="21"/>
      <c r="D112" s="21"/>
      <c r="E112" s="21"/>
      <c r="F112" s="21"/>
      <c r="G112" s="21"/>
      <c r="H112" s="21"/>
      <c r="I112" s="21"/>
      <c r="J112" s="21"/>
      <c r="K112" s="36"/>
    </row>
    <row r="113" spans="2:11">
      <c r="B113" s="5"/>
      <c r="C113" s="6"/>
      <c r="D113" s="6"/>
      <c r="E113" s="6"/>
      <c r="F113" s="6"/>
      <c r="G113" s="6"/>
      <c r="H113" s="6"/>
      <c r="I113" s="6"/>
      <c r="J113" s="6"/>
      <c r="K113" s="32"/>
    </row>
    <row r="114" spans="2:11">
      <c r="B114" s="10" t="s">
        <v>117</v>
      </c>
      <c r="C114" s="11" t="s">
        <v>118</v>
      </c>
      <c r="D114" s="6"/>
      <c r="E114" s="6"/>
      <c r="F114" s="6"/>
      <c r="G114" s="24" t="s">
        <v>119</v>
      </c>
      <c r="H114" s="7" t="s">
        <v>63</v>
      </c>
      <c r="I114" s="7"/>
      <c r="J114" s="6"/>
      <c r="K114" s="32"/>
    </row>
    <row r="115" spans="2:11">
      <c r="B115" s="12"/>
      <c r="C115" s="6"/>
      <c r="D115" s="6"/>
      <c r="E115" s="6"/>
      <c r="F115" s="6"/>
      <c r="G115" s="6"/>
      <c r="H115" s="6"/>
      <c r="I115" s="6"/>
      <c r="J115" s="6"/>
      <c r="K115" s="32"/>
    </row>
    <row r="116" ht="16.4" spans="2:11">
      <c r="B116" s="12"/>
      <c r="C116" s="13" t="s">
        <v>164</v>
      </c>
      <c r="D116" s="13" t="s">
        <v>115</v>
      </c>
      <c r="E116" s="43">
        <f>'rekap gaji akhir'!H21</f>
        <v>3000000</v>
      </c>
      <c r="F116" s="6"/>
      <c r="G116" s="6"/>
      <c r="H116" s="6" t="s">
        <v>105</v>
      </c>
      <c r="I116" s="6" t="s">
        <v>115</v>
      </c>
      <c r="J116" s="34">
        <f>'rekap gaji akhir'!$N$21</f>
        <v>250000</v>
      </c>
      <c r="K116" s="32"/>
    </row>
    <row r="117" ht="16.4" spans="2:11">
      <c r="B117" s="12"/>
      <c r="C117" s="13" t="s">
        <v>132</v>
      </c>
      <c r="D117" s="13" t="s">
        <v>115</v>
      </c>
      <c r="E117" s="44">
        <f>'rekap gaji akhir'!$I$21+'rekap gaji akhir'!J21</f>
        <v>300000</v>
      </c>
      <c r="F117" s="6"/>
      <c r="G117" s="6"/>
      <c r="H117" s="29" t="s">
        <v>136</v>
      </c>
      <c r="I117" s="6"/>
      <c r="J117" s="38"/>
      <c r="K117" s="32"/>
    </row>
    <row r="118" ht="16.4" spans="2:11">
      <c r="B118" s="12"/>
      <c r="C118" s="13" t="s">
        <v>153</v>
      </c>
      <c r="D118" s="13" t="s">
        <v>115</v>
      </c>
      <c r="E118" s="44">
        <f>'rekap gaji akhir'!$G$21</f>
        <v>398000</v>
      </c>
      <c r="F118" s="6"/>
      <c r="G118" s="6"/>
      <c r="H118" s="6"/>
      <c r="I118" s="6"/>
      <c r="J118" s="34"/>
      <c r="K118" s="32"/>
    </row>
    <row r="119" ht="16.4" spans="2:11">
      <c r="B119" s="12"/>
      <c r="C119" s="14" t="s">
        <v>159</v>
      </c>
      <c r="D119" s="13" t="s">
        <v>115</v>
      </c>
      <c r="E119" s="44">
        <v>0</v>
      </c>
      <c r="F119" s="6"/>
      <c r="G119" s="6"/>
      <c r="H119" s="6"/>
      <c r="I119" s="6"/>
      <c r="J119" s="34"/>
      <c r="K119" s="32"/>
    </row>
    <row r="120" ht="16.4" spans="2:11">
      <c r="B120" s="12"/>
      <c r="C120" s="14" t="s">
        <v>103</v>
      </c>
      <c r="D120" s="14" t="s">
        <v>115</v>
      </c>
      <c r="E120" s="44">
        <f>'rekap gaji akhir'!$M$21</f>
        <v>100000</v>
      </c>
      <c r="F120" s="6"/>
      <c r="G120" s="6"/>
      <c r="H120" s="6"/>
      <c r="I120" s="6"/>
      <c r="J120" s="34"/>
      <c r="K120" s="32"/>
    </row>
    <row r="121" ht="16.4" spans="2:11">
      <c r="B121" s="12"/>
      <c r="C121" t="s">
        <v>165</v>
      </c>
      <c r="D121" s="14" t="s">
        <v>115</v>
      </c>
      <c r="E121" s="44">
        <f>'rekap gaji akhir'!$K$21</f>
        <v>500000</v>
      </c>
      <c r="F121" s="6"/>
      <c r="G121" s="6"/>
      <c r="H121" s="6"/>
      <c r="I121" s="6"/>
      <c r="J121" s="34"/>
      <c r="K121" s="32"/>
    </row>
    <row r="122" spans="2:11">
      <c r="B122" s="12"/>
      <c r="F122" s="6"/>
      <c r="G122" s="6"/>
      <c r="H122" s="6"/>
      <c r="I122" s="6"/>
      <c r="J122" s="34"/>
      <c r="K122" s="32"/>
    </row>
    <row r="123" spans="2:11">
      <c r="B123" s="12"/>
      <c r="F123" s="6"/>
      <c r="G123" s="6"/>
      <c r="H123" s="6"/>
      <c r="I123" s="6"/>
      <c r="J123" s="34"/>
      <c r="K123" s="32"/>
    </row>
    <row r="124" ht="16.4" spans="2:11">
      <c r="B124" s="12"/>
      <c r="C124" s="14"/>
      <c r="D124" s="14"/>
      <c r="E124" s="26"/>
      <c r="F124" s="6"/>
      <c r="G124" s="6"/>
      <c r="H124" s="6" t="s">
        <v>124</v>
      </c>
      <c r="I124" s="6" t="s">
        <v>115</v>
      </c>
      <c r="J124" s="34">
        <v>450000</v>
      </c>
      <c r="K124" s="32"/>
    </row>
    <row r="125" ht="16.4" spans="2:11">
      <c r="B125" s="12"/>
      <c r="C125" s="11" t="s">
        <v>126</v>
      </c>
      <c r="D125" s="11" t="s">
        <v>115</v>
      </c>
      <c r="E125" s="26">
        <f>SUM(E116:E121)</f>
        <v>4298000</v>
      </c>
      <c r="F125" s="7"/>
      <c r="G125" s="7"/>
      <c r="H125" s="7" t="s">
        <v>125</v>
      </c>
      <c r="I125" s="7"/>
      <c r="J125" s="26">
        <f>SUM(J116:J122)</f>
        <v>250000</v>
      </c>
      <c r="K125" s="32"/>
    </row>
    <row r="126" ht="16.4" spans="2:11">
      <c r="B126" s="12"/>
      <c r="C126" s="11"/>
      <c r="D126" s="11"/>
      <c r="E126" s="25"/>
      <c r="F126" s="7"/>
      <c r="G126" s="7"/>
      <c r="H126" s="7"/>
      <c r="I126" s="7"/>
      <c r="J126" s="7"/>
      <c r="K126" s="32"/>
    </row>
    <row r="127" ht="16.4" spans="2:11">
      <c r="B127" s="12"/>
      <c r="C127" s="15"/>
      <c r="D127" s="15"/>
      <c r="E127" s="27"/>
      <c r="F127" s="7"/>
      <c r="G127" s="7"/>
      <c r="H127" s="7"/>
      <c r="I127" s="7"/>
      <c r="J127" s="7"/>
      <c r="K127" s="32"/>
    </row>
    <row r="128" ht="23" customHeight="1" spans="2:11">
      <c r="B128" s="12"/>
      <c r="C128" s="16" t="s">
        <v>128</v>
      </c>
      <c r="D128" s="16" t="s">
        <v>115</v>
      </c>
      <c r="E128" s="27">
        <f>'rekap gaji akhir'!$Q$21</f>
        <v>4048000</v>
      </c>
      <c r="F128" s="7"/>
      <c r="G128" s="7"/>
      <c r="H128" s="7"/>
      <c r="I128" s="7"/>
      <c r="J128" s="7"/>
      <c r="K128" s="32"/>
    </row>
    <row r="129" spans="2:11">
      <c r="B129" s="17"/>
      <c r="C129" s="9"/>
      <c r="D129" s="9"/>
      <c r="E129" s="9"/>
      <c r="F129" s="9"/>
      <c r="G129" s="9"/>
      <c r="H129" s="9"/>
      <c r="I129" s="9"/>
      <c r="J129" s="9"/>
      <c r="K129" s="33"/>
    </row>
    <row r="130" spans="2:11">
      <c r="B130" s="12"/>
      <c r="C130" s="6"/>
      <c r="D130" s="6"/>
      <c r="E130" s="6"/>
      <c r="F130" s="6"/>
      <c r="G130" s="6"/>
      <c r="H130" s="6"/>
      <c r="I130" s="6"/>
      <c r="J130" s="6"/>
      <c r="K130" s="32"/>
    </row>
    <row r="131" ht="16.4" spans="2:11">
      <c r="B131" s="10" t="s">
        <v>109</v>
      </c>
      <c r="C131" s="15" t="s">
        <v>129</v>
      </c>
      <c r="D131" s="18"/>
      <c r="E131" s="18"/>
      <c r="F131" s="18"/>
      <c r="G131" s="18"/>
      <c r="H131" s="18"/>
      <c r="I131" s="18"/>
      <c r="J131" s="18"/>
      <c r="K131" s="32"/>
    </row>
    <row r="132" ht="16.4" spans="2:11">
      <c r="B132" s="5"/>
      <c r="C132" s="18" t="s">
        <v>130</v>
      </c>
      <c r="D132" s="18" t="s">
        <v>115</v>
      </c>
      <c r="E132" s="28">
        <f>'rekap gaji akhir'!$E$21</f>
        <v>25</v>
      </c>
      <c r="F132" s="18"/>
      <c r="G132" s="18"/>
      <c r="H132" s="19" t="s">
        <v>131</v>
      </c>
      <c r="I132" s="18" t="s">
        <v>115</v>
      </c>
      <c r="J132" s="39">
        <f>Absensi!D11</f>
        <v>0</v>
      </c>
      <c r="K132" s="32"/>
    </row>
    <row r="133" ht="16.4" spans="2:11">
      <c r="B133" s="5"/>
      <c r="C133" s="18" t="s">
        <v>132</v>
      </c>
      <c r="D133" s="18" t="s">
        <v>115</v>
      </c>
      <c r="E133" s="28">
        <f>'rekap gaji akhir'!$F$21</f>
        <v>20</v>
      </c>
      <c r="F133" s="18"/>
      <c r="G133" s="18"/>
      <c r="H133" s="19" t="s">
        <v>133</v>
      </c>
      <c r="I133" s="18" t="s">
        <v>115</v>
      </c>
      <c r="J133" s="28">
        <f>Absensi!E11</f>
        <v>0</v>
      </c>
      <c r="K133" s="32"/>
    </row>
    <row r="134" ht="16.4" spans="2:11">
      <c r="B134" s="5"/>
      <c r="C134" s="19" t="s">
        <v>134</v>
      </c>
      <c r="D134" s="18" t="s">
        <v>115</v>
      </c>
      <c r="E134" s="28">
        <f>Absensi!F11</f>
        <v>0</v>
      </c>
      <c r="F134" s="18"/>
      <c r="G134" s="18"/>
      <c r="H134" s="19" t="s">
        <v>136</v>
      </c>
      <c r="I134" s="18" t="s">
        <v>115</v>
      </c>
      <c r="J134" s="28">
        <f>Absensi!H11</f>
        <v>0</v>
      </c>
      <c r="K134" s="32"/>
    </row>
    <row r="135" ht="14.75" spans="2:11">
      <c r="B135" s="20"/>
      <c r="C135" s="21"/>
      <c r="D135" s="21"/>
      <c r="E135" s="21"/>
      <c r="F135" s="21"/>
      <c r="G135" s="21"/>
      <c r="H135" s="21"/>
      <c r="I135" s="21"/>
      <c r="J135" s="21"/>
      <c r="K135" s="36"/>
    </row>
    <row r="142" ht="14.75"/>
    <row r="143" ht="21.15" spans="2:11">
      <c r="B143" s="1" t="s">
        <v>113</v>
      </c>
      <c r="C143" s="2"/>
      <c r="D143" s="2"/>
      <c r="E143" s="2"/>
      <c r="F143" s="2"/>
      <c r="G143" s="2"/>
      <c r="H143" s="2"/>
      <c r="I143" s="2"/>
      <c r="J143" s="2"/>
      <c r="K143" s="30"/>
    </row>
    <row r="144" ht="21.15" spans="2:11">
      <c r="B144" s="261" t="s">
        <v>114</v>
      </c>
      <c r="C144" s="4"/>
      <c r="D144" s="4"/>
      <c r="E144" s="4"/>
      <c r="F144" s="4"/>
      <c r="G144" s="4"/>
      <c r="H144" s="4"/>
      <c r="I144" s="4"/>
      <c r="J144" s="4"/>
      <c r="K144" s="31"/>
    </row>
    <row r="145" spans="2:11">
      <c r="B145" s="23"/>
      <c r="C145" s="22"/>
      <c r="D145" s="22"/>
      <c r="E145" s="22"/>
      <c r="F145" s="22"/>
      <c r="G145" s="22"/>
      <c r="H145" s="22"/>
      <c r="I145" s="22"/>
      <c r="J145" s="22"/>
      <c r="K145" s="37"/>
    </row>
    <row r="146" spans="2:11">
      <c r="B146" s="5"/>
      <c r="C146" s="7" t="s">
        <v>85</v>
      </c>
      <c r="D146" s="7" t="s">
        <v>115</v>
      </c>
      <c r="E146" s="7" t="s">
        <v>44</v>
      </c>
      <c r="F146" s="7"/>
      <c r="G146" s="6"/>
      <c r="H146" s="6"/>
      <c r="I146" s="6"/>
      <c r="J146" s="6"/>
      <c r="K146" s="32"/>
    </row>
    <row r="147" spans="2:11">
      <c r="B147" s="5"/>
      <c r="C147" s="7" t="s">
        <v>116</v>
      </c>
      <c r="D147" s="7" t="s">
        <v>115</v>
      </c>
      <c r="E147" s="7" t="s">
        <v>41</v>
      </c>
      <c r="F147" s="7"/>
      <c r="G147" s="6"/>
      <c r="H147" s="6"/>
      <c r="I147" s="6"/>
      <c r="J147" s="6"/>
      <c r="K147" s="32"/>
    </row>
    <row r="148" ht="14.75" spans="2:11">
      <c r="B148" s="20"/>
      <c r="C148" s="21"/>
      <c r="D148" s="21"/>
      <c r="E148" s="21"/>
      <c r="F148" s="21"/>
      <c r="G148" s="21"/>
      <c r="H148" s="21"/>
      <c r="I148" s="21"/>
      <c r="J148" s="21"/>
      <c r="K148" s="36"/>
    </row>
    <row r="149" spans="2:11">
      <c r="B149" s="5"/>
      <c r="C149" s="6"/>
      <c r="D149" s="6"/>
      <c r="E149" s="6"/>
      <c r="F149" s="6"/>
      <c r="G149" s="6"/>
      <c r="H149" s="6"/>
      <c r="I149" s="6"/>
      <c r="J149" s="6"/>
      <c r="K149" s="32"/>
    </row>
    <row r="150" spans="2:11">
      <c r="B150" s="10" t="s">
        <v>117</v>
      </c>
      <c r="C150" s="11" t="s">
        <v>118</v>
      </c>
      <c r="D150" s="6"/>
      <c r="E150" s="6"/>
      <c r="F150" s="6"/>
      <c r="G150" s="24" t="s">
        <v>119</v>
      </c>
      <c r="H150" s="7" t="s">
        <v>63</v>
      </c>
      <c r="I150" s="7"/>
      <c r="J150" s="6"/>
      <c r="K150" s="32"/>
    </row>
    <row r="151" spans="2:11">
      <c r="B151" s="12"/>
      <c r="C151" s="6"/>
      <c r="D151" s="6"/>
      <c r="E151" s="6"/>
      <c r="F151" s="6"/>
      <c r="G151" s="6"/>
      <c r="H151" s="6"/>
      <c r="I151" s="6"/>
      <c r="J151" s="6"/>
      <c r="K151" s="32"/>
    </row>
    <row r="152" ht="16.4" spans="2:11">
      <c r="B152" s="12"/>
      <c r="C152" s="13" t="s">
        <v>166</v>
      </c>
      <c r="D152" s="13" t="s">
        <v>115</v>
      </c>
      <c r="E152" s="43">
        <f>'rekap gaji akhir'!H28</f>
        <v>3240000</v>
      </c>
      <c r="F152" s="6"/>
      <c r="G152" s="6"/>
      <c r="H152" s="6" t="s">
        <v>105</v>
      </c>
      <c r="I152" s="6" t="s">
        <v>115</v>
      </c>
      <c r="J152" s="34">
        <f>'rekap gaji akhir'!N28</f>
        <v>250000</v>
      </c>
      <c r="K152" s="32"/>
    </row>
    <row r="153" ht="16.4" spans="2:11">
      <c r="B153" s="12"/>
      <c r="C153" s="13" t="s">
        <v>132</v>
      </c>
      <c r="D153" s="13" t="s">
        <v>115</v>
      </c>
      <c r="E153" s="44">
        <f>'rekap gaji akhir'!I28</f>
        <v>375000</v>
      </c>
      <c r="F153" s="6"/>
      <c r="G153" s="6"/>
      <c r="H153" s="29" t="s">
        <v>136</v>
      </c>
      <c r="I153" s="6" t="s">
        <v>160</v>
      </c>
      <c r="J153" s="34">
        <f>'rekap gaji akhir'!M28</f>
        <v>30000</v>
      </c>
      <c r="K153" s="32"/>
    </row>
    <row r="154" ht="16.4" spans="2:11">
      <c r="B154" s="12"/>
      <c r="C154" s="13" t="s">
        <v>153</v>
      </c>
      <c r="D154" s="13" t="s">
        <v>115</v>
      </c>
      <c r="E154" s="44">
        <f>'rekap gaji akhir'!J28</f>
        <v>257500</v>
      </c>
      <c r="F154" s="6"/>
      <c r="G154" s="6"/>
      <c r="H154" s="6"/>
      <c r="I154" s="6"/>
      <c r="J154" s="34"/>
      <c r="K154" s="32"/>
    </row>
    <row r="155" ht="16.4" spans="2:11">
      <c r="B155" s="12"/>
      <c r="C155" s="14" t="s">
        <v>159</v>
      </c>
      <c r="D155" s="13" t="s">
        <v>115</v>
      </c>
      <c r="E155" s="44">
        <v>0</v>
      </c>
      <c r="F155" s="6"/>
      <c r="G155" s="6"/>
      <c r="H155" s="6"/>
      <c r="I155" s="6"/>
      <c r="J155" s="34"/>
      <c r="K155" s="32"/>
    </row>
    <row r="156" ht="16.4" spans="2:11">
      <c r="B156" s="12"/>
      <c r="C156" s="14" t="s">
        <v>103</v>
      </c>
      <c r="D156" s="14" t="s">
        <v>115</v>
      </c>
      <c r="E156" s="44">
        <f>'rekap gaji akhir'!$M$22</f>
        <v>0</v>
      </c>
      <c r="F156" s="6"/>
      <c r="G156" s="6"/>
      <c r="H156" s="6"/>
      <c r="I156" s="6"/>
      <c r="J156" s="34"/>
      <c r="K156" s="32"/>
    </row>
    <row r="157" ht="16.4" spans="2:11">
      <c r="B157" s="12"/>
      <c r="C157" s="14" t="s">
        <v>167</v>
      </c>
      <c r="D157" s="14" t="s">
        <v>115</v>
      </c>
      <c r="E157" s="25"/>
      <c r="F157" s="6"/>
      <c r="G157" s="6"/>
      <c r="H157" s="6"/>
      <c r="I157" s="6"/>
      <c r="J157" s="34"/>
      <c r="K157" s="32"/>
    </row>
    <row r="158" spans="2:11">
      <c r="B158" s="12"/>
      <c r="F158" s="6"/>
      <c r="G158" s="6"/>
      <c r="H158" s="6"/>
      <c r="I158" s="6"/>
      <c r="J158" s="34"/>
      <c r="K158" s="32"/>
    </row>
    <row r="159" spans="2:11">
      <c r="B159" s="12"/>
      <c r="F159" s="6"/>
      <c r="G159" s="6"/>
      <c r="H159" s="6"/>
      <c r="I159" s="6"/>
      <c r="J159" s="34"/>
      <c r="K159" s="32"/>
    </row>
    <row r="160" ht="16.4" spans="2:11">
      <c r="B160" s="12"/>
      <c r="C160" s="14"/>
      <c r="D160" s="14"/>
      <c r="E160" s="26"/>
      <c r="F160" s="6"/>
      <c r="G160" s="6"/>
      <c r="H160" s="6" t="s">
        <v>124</v>
      </c>
      <c r="I160" s="6" t="s">
        <v>115</v>
      </c>
      <c r="J160" s="34">
        <v>500000</v>
      </c>
      <c r="K160" s="32"/>
    </row>
    <row r="161" ht="16.4" spans="2:11">
      <c r="B161" s="12"/>
      <c r="C161" s="11" t="s">
        <v>126</v>
      </c>
      <c r="D161" s="11" t="s">
        <v>115</v>
      </c>
      <c r="E161" s="26">
        <f>SUM(E152:E157)</f>
        <v>3872500</v>
      </c>
      <c r="F161" s="7"/>
      <c r="G161" s="7"/>
      <c r="H161" s="7" t="s">
        <v>125</v>
      </c>
      <c r="I161" s="7"/>
      <c r="J161" s="26">
        <f>SUM(J152:J158)</f>
        <v>280000</v>
      </c>
      <c r="K161" s="32"/>
    </row>
    <row r="162" ht="16.4" spans="2:11">
      <c r="B162" s="12"/>
      <c r="C162" s="11"/>
      <c r="D162" s="11"/>
      <c r="E162" s="25"/>
      <c r="F162" s="7"/>
      <c r="G162" s="7"/>
      <c r="H162" s="7"/>
      <c r="I162" s="7"/>
      <c r="J162" s="7"/>
      <c r="K162" s="32"/>
    </row>
    <row r="163" ht="16.4" spans="2:11">
      <c r="B163" s="12"/>
      <c r="C163" s="15"/>
      <c r="D163" s="15"/>
      <c r="E163" s="27"/>
      <c r="F163" s="7"/>
      <c r="G163" s="7"/>
      <c r="H163" s="7"/>
      <c r="I163" s="7"/>
      <c r="J163" s="7"/>
      <c r="K163" s="32"/>
    </row>
    <row r="164" ht="23" customHeight="1" spans="2:11">
      <c r="B164" s="12"/>
      <c r="C164" s="16" t="s">
        <v>128</v>
      </c>
      <c r="D164" s="16" t="s">
        <v>115</v>
      </c>
      <c r="E164" s="27">
        <f>'rekap gaji akhir'!Q28</f>
        <v>3592500</v>
      </c>
      <c r="F164" s="7"/>
      <c r="G164" s="7"/>
      <c r="H164" s="7"/>
      <c r="I164" s="7"/>
      <c r="J164" s="7"/>
      <c r="K164" s="32"/>
    </row>
    <row r="165" spans="2:11">
      <c r="B165" s="17"/>
      <c r="C165" s="9"/>
      <c r="D165" s="9"/>
      <c r="E165" s="9"/>
      <c r="F165" s="9"/>
      <c r="G165" s="9"/>
      <c r="H165" s="9"/>
      <c r="I165" s="9"/>
      <c r="J165" s="9"/>
      <c r="K165" s="33"/>
    </row>
    <row r="166" spans="2:11">
      <c r="B166" s="12"/>
      <c r="C166" s="6"/>
      <c r="D166" s="6"/>
      <c r="E166" s="6"/>
      <c r="F166" s="6"/>
      <c r="G166" s="6"/>
      <c r="H166" s="6"/>
      <c r="I166" s="6"/>
      <c r="J166" s="6"/>
      <c r="K166" s="32"/>
    </row>
    <row r="167" ht="16.4" spans="2:11">
      <c r="B167" s="10" t="s">
        <v>109</v>
      </c>
      <c r="C167" s="15" t="s">
        <v>129</v>
      </c>
      <c r="D167" s="18"/>
      <c r="E167" s="18"/>
      <c r="F167" s="18"/>
      <c r="G167" s="18"/>
      <c r="H167" s="18"/>
      <c r="I167" s="18"/>
      <c r="J167" s="18"/>
      <c r="K167" s="32"/>
    </row>
    <row r="168" ht="16.4" spans="2:11">
      <c r="B168" s="5"/>
      <c r="C168" s="18" t="s">
        <v>130</v>
      </c>
      <c r="D168" s="18" t="s">
        <v>115</v>
      </c>
      <c r="E168" s="28">
        <f>Absensi!C14</f>
        <v>27</v>
      </c>
      <c r="F168" s="18"/>
      <c r="G168" s="18"/>
      <c r="H168" s="19" t="s">
        <v>131</v>
      </c>
      <c r="I168" s="18" t="s">
        <v>115</v>
      </c>
      <c r="J168" s="39">
        <f>Absensi!D14</f>
        <v>1</v>
      </c>
      <c r="K168" s="32"/>
    </row>
    <row r="169" ht="16.4" spans="2:11">
      <c r="B169" s="5"/>
      <c r="C169" s="18" t="s">
        <v>132</v>
      </c>
      <c r="D169" s="18" t="s">
        <v>115</v>
      </c>
      <c r="E169" s="28">
        <f>Absensi!G14</f>
        <v>25</v>
      </c>
      <c r="F169" s="18"/>
      <c r="G169" s="18"/>
      <c r="H169" s="19" t="s">
        <v>133</v>
      </c>
      <c r="I169" s="18" t="s">
        <v>115</v>
      </c>
      <c r="J169" s="28">
        <f>Absensi!E14</f>
        <v>0</v>
      </c>
      <c r="K169" s="32"/>
    </row>
    <row r="170" ht="16.4" spans="2:11">
      <c r="B170" s="5"/>
      <c r="C170" s="19" t="s">
        <v>134</v>
      </c>
      <c r="D170" s="18" t="s">
        <v>115</v>
      </c>
      <c r="E170" s="28">
        <f>Absensi!F14</f>
        <v>0</v>
      </c>
      <c r="F170" s="18"/>
      <c r="G170" s="18"/>
      <c r="H170" s="19" t="s">
        <v>136</v>
      </c>
      <c r="I170" s="18" t="s">
        <v>115</v>
      </c>
      <c r="J170" s="28">
        <f>Absensi!H14</f>
        <v>2</v>
      </c>
      <c r="K170" s="32"/>
    </row>
    <row r="171" ht="15.55" spans="2:11">
      <c r="B171" s="20"/>
      <c r="C171" s="46"/>
      <c r="D171" s="46"/>
      <c r="E171" s="48"/>
      <c r="F171" s="21"/>
      <c r="G171" s="21"/>
      <c r="H171" s="21"/>
      <c r="I171" s="21"/>
      <c r="J171" s="21"/>
      <c r="K171" s="36"/>
    </row>
    <row r="172" spans="2:2">
      <c r="B172" s="47"/>
    </row>
  </sheetData>
  <mergeCells count="10">
    <mergeCell ref="B3:K3"/>
    <mergeCell ref="B4:K4"/>
    <mergeCell ref="B39:K39"/>
    <mergeCell ref="B40:K40"/>
    <mergeCell ref="B72:K72"/>
    <mergeCell ref="B73:K73"/>
    <mergeCell ref="B107:K107"/>
    <mergeCell ref="B108:K108"/>
    <mergeCell ref="B143:K143"/>
    <mergeCell ref="B144:K144"/>
  </mergeCells>
  <pageMargins left="1.25902777777778" right="0" top="0.629166666666667" bottom="0" header="0.11875" footer="0.209027777777778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gtv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Rekap</vt:lpstr>
      <vt:lpstr>rekap gaji akhir</vt:lpstr>
      <vt:lpstr>Omzet</vt:lpstr>
      <vt:lpstr>Absensi</vt:lpstr>
      <vt:lpstr>STylis</vt:lpstr>
      <vt:lpstr>SP</vt:lpstr>
      <vt:lpstr>OB</vt:lpstr>
      <vt:lpstr>Kasir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Rusadi</dc:creator>
  <cp:lastModifiedBy>detik</cp:lastModifiedBy>
  <dcterms:created xsi:type="dcterms:W3CDTF">2014-05-26T17:19:00Z</dcterms:created>
  <cp:lastPrinted>2022-04-17T22:08:00Z</cp:lastPrinted>
  <dcterms:modified xsi:type="dcterms:W3CDTF">2024-06-27T10:24:54Z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  <property fmtid="{D5CDD505-2E9C-101B-9397-08002B2CF9AE}" pid="3" name="ICV">
    <vt:lpwstr>8C3798B09D4647E3BDE063B400783C82</vt:lpwstr>
  </property>
</Properties>
</file>