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1"/>
  </bookViews>
  <sheets>
    <sheet name="Data" sheetId="1" r:id="rId1"/>
    <sheet name="Questions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C41" i="2"/>
  <c r="B39" i="2"/>
  <c r="B38" i="2"/>
  <c r="B37" i="2"/>
  <c r="B36" i="2"/>
  <c r="B35" i="2"/>
  <c r="B34" i="2"/>
  <c r="B33" i="2"/>
  <c r="B30" i="2"/>
  <c r="B29" i="2"/>
  <c r="B25" i="2"/>
  <c r="B24" i="2"/>
  <c r="D24" i="2"/>
  <c r="B23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 l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D23" i="2"/>
  <c r="D7" i="2"/>
  <c r="D6" i="2"/>
  <c r="C7" i="2"/>
  <c r="C6" i="2"/>
  <c r="B22" i="2"/>
  <c r="B21" i="2"/>
  <c r="B20" i="2"/>
  <c r="B19" i="2"/>
  <c r="B17" i="2"/>
  <c r="B13" i="2"/>
  <c r="B12" i="2"/>
  <c r="B11" i="2"/>
  <c r="B10" i="2"/>
  <c r="B9" i="2"/>
  <c r="B8" i="2"/>
  <c r="B7" i="2"/>
  <c r="B6" i="2"/>
  <c r="B4" i="2"/>
  <c r="B40" i="2"/>
  <c r="B42" i="2"/>
  <c r="B43" i="2"/>
  <c r="B44" i="2"/>
  <c r="C23" i="2"/>
  <c r="C24" i="2"/>
  <c r="B32" i="2" l="1"/>
  <c r="B31" i="2"/>
  <c r="B28" i="2"/>
  <c r="G1" i="2"/>
  <c r="B27" i="2"/>
  <c r="B26" i="2"/>
  <c r="B18" i="2"/>
  <c r="B16" i="2"/>
  <c r="B15" i="2"/>
  <c r="B14" i="2"/>
  <c r="B2" i="2"/>
  <c r="P2" i="1" l="1"/>
  <c r="R2" i="1" l="1"/>
  <c r="B3" i="2"/>
  <c r="H602" i="1"/>
  <c r="H59" i="1"/>
  <c r="H241" i="1"/>
  <c r="H830" i="1"/>
  <c r="H36" i="1"/>
  <c r="H652" i="1"/>
  <c r="H882" i="1"/>
  <c r="H874" i="1"/>
  <c r="H786" i="1"/>
  <c r="H750" i="1"/>
  <c r="H311" i="1"/>
  <c r="H988" i="1"/>
  <c r="H79" i="1"/>
  <c r="H958" i="1"/>
  <c r="H706" i="1"/>
  <c r="H459" i="1"/>
  <c r="H130" i="1"/>
  <c r="H160" i="1"/>
  <c r="H487" i="1"/>
  <c r="H136" i="1"/>
  <c r="H417" i="1"/>
  <c r="H946" i="1"/>
  <c r="H133" i="1"/>
  <c r="H824" i="1"/>
  <c r="H506" i="1"/>
  <c r="H555" i="1"/>
  <c r="H193" i="1"/>
  <c r="H179" i="1"/>
  <c r="H47" i="1"/>
  <c r="H432" i="1"/>
  <c r="H677" i="1"/>
  <c r="H176" i="1"/>
  <c r="H297" i="1"/>
  <c r="H627" i="1"/>
  <c r="H737" i="1"/>
  <c r="H501" i="1"/>
  <c r="H846" i="1"/>
  <c r="H835" i="1"/>
  <c r="H467" i="1"/>
  <c r="H16" i="1"/>
  <c r="H674" i="1"/>
  <c r="H491" i="1"/>
  <c r="H215" i="1"/>
  <c r="H489" i="1"/>
  <c r="H805" i="1"/>
  <c r="H368" i="1"/>
  <c r="H460" i="1"/>
  <c r="H328" i="1"/>
  <c r="H446" i="1"/>
  <c r="H539" i="1"/>
  <c r="H120" i="1"/>
  <c r="H979" i="1"/>
  <c r="H963" i="1"/>
  <c r="H392" i="1"/>
  <c r="H580" i="1"/>
  <c r="H780" i="1"/>
  <c r="H218" i="1"/>
  <c r="H114" i="1"/>
  <c r="H298" i="1"/>
  <c r="H936" i="1"/>
  <c r="H233" i="1"/>
  <c r="H782" i="1"/>
  <c r="H306" i="1"/>
  <c r="H477" i="1"/>
  <c r="H975" i="1"/>
  <c r="H283" i="1"/>
  <c r="H333" i="1"/>
  <c r="H603" i="1"/>
  <c r="H324" i="1"/>
  <c r="H850" i="1"/>
  <c r="H132" i="1"/>
  <c r="H787" i="1"/>
  <c r="H992" i="1"/>
  <c r="H74" i="1"/>
  <c r="H156" i="1"/>
  <c r="H375" i="1"/>
  <c r="H672" i="1"/>
  <c r="H266" i="1"/>
  <c r="H566" i="1"/>
  <c r="H578" i="1"/>
  <c r="H624" i="1"/>
  <c r="H5" i="1"/>
  <c r="H194" i="1"/>
  <c r="H612" i="1"/>
  <c r="H894" i="1"/>
  <c r="H162" i="1"/>
  <c r="H497" i="1"/>
  <c r="H318" i="1"/>
  <c r="H813" i="1"/>
  <c r="H776" i="1"/>
  <c r="H764" i="1"/>
  <c r="H732" i="1"/>
  <c r="H800" i="1"/>
  <c r="H683" i="1"/>
  <c r="H142" i="1"/>
  <c r="H557" i="1"/>
  <c r="H399" i="1"/>
  <c r="H983" i="1"/>
  <c r="H877" i="1"/>
  <c r="H898" i="1"/>
  <c r="H465" i="1"/>
  <c r="H249" i="1"/>
  <c r="H547" i="1"/>
  <c r="H933" i="1"/>
  <c r="H257" i="1"/>
  <c r="H474" i="1"/>
  <c r="H58" i="1"/>
  <c r="H37" i="1"/>
  <c r="H639" i="1"/>
  <c r="H144" i="1"/>
  <c r="H197" i="1"/>
  <c r="H896" i="1"/>
  <c r="H246" i="1"/>
  <c r="H756" i="1"/>
  <c r="H829" i="1"/>
  <c r="H72" i="1"/>
  <c r="H225" i="1"/>
  <c r="H253" i="1"/>
  <c r="H916" i="1"/>
  <c r="H336" i="1"/>
  <c r="H207" i="1"/>
  <c r="H223" i="1"/>
  <c r="H793" i="1"/>
  <c r="H404" i="1"/>
  <c r="H789" i="1"/>
  <c r="H239" i="1"/>
  <c r="H279" i="1"/>
  <c r="H4" i="1"/>
  <c r="H867" i="1"/>
  <c r="H414" i="1"/>
  <c r="H504" i="1"/>
  <c r="H84" i="1"/>
  <c r="H719" i="1"/>
  <c r="H932" i="1"/>
  <c r="H680" i="1"/>
  <c r="H381" i="1"/>
  <c r="H147" i="1"/>
  <c r="H403" i="1"/>
  <c r="H143" i="1"/>
  <c r="H918" i="1"/>
  <c r="H825" i="1"/>
  <c r="H565" i="1"/>
  <c r="H663" i="1"/>
  <c r="H209" i="1"/>
  <c r="H292" i="1"/>
  <c r="H35" i="1"/>
  <c r="H476" i="1"/>
  <c r="H982" i="1"/>
  <c r="H475" i="1"/>
  <c r="H67" i="1"/>
  <c r="H128" i="1"/>
  <c r="H43" i="1"/>
  <c r="H511" i="1"/>
  <c r="H314" i="1"/>
  <c r="H984" i="1"/>
  <c r="H892" i="1"/>
  <c r="H493" i="1"/>
  <c r="H714" i="1"/>
  <c r="H94" i="1"/>
  <c r="H20" i="1"/>
  <c r="H708" i="1"/>
  <c r="H927" i="1"/>
  <c r="H669" i="1"/>
  <c r="H80" i="1"/>
  <c r="H312" i="1"/>
  <c r="H743" i="1"/>
  <c r="H999" i="1"/>
  <c r="H642" i="1"/>
  <c r="H510" i="1"/>
  <c r="H85" i="1"/>
  <c r="H281" i="1"/>
  <c r="H989" i="1"/>
  <c r="H508" i="1"/>
  <c r="H752" i="1"/>
  <c r="H243" i="1"/>
  <c r="H260" i="1"/>
  <c r="H23" i="1"/>
  <c r="H206" i="1"/>
  <c r="H131" i="1"/>
  <c r="H883" i="1"/>
  <c r="H643" i="1"/>
  <c r="H682" i="1"/>
  <c r="H189" i="1"/>
  <c r="H105" i="1"/>
  <c r="H901" i="1"/>
  <c r="H77" i="1"/>
  <c r="H833" i="1"/>
  <c r="H607" i="1"/>
  <c r="H803" i="1"/>
  <c r="H685" i="1"/>
  <c r="H148" i="1"/>
  <c r="H171" i="1"/>
  <c r="H82" i="1"/>
  <c r="H63" i="1"/>
  <c r="H376" i="1"/>
  <c r="H942" i="1"/>
  <c r="H751" i="1"/>
  <c r="H503" i="1"/>
  <c r="H847" i="1"/>
  <c r="H626" i="1"/>
  <c r="H670" i="1"/>
  <c r="H560" i="1"/>
  <c r="H407" i="1"/>
  <c r="H854" i="1"/>
  <c r="H529" i="1"/>
  <c r="H13" i="1"/>
  <c r="H87" i="1"/>
  <c r="H180" i="1"/>
  <c r="H1001" i="1"/>
  <c r="H393" i="1"/>
  <c r="H517" i="1"/>
  <c r="H664" i="1"/>
  <c r="H150" i="1"/>
  <c r="H18" i="1"/>
  <c r="H69" i="1"/>
  <c r="H286" i="1"/>
  <c r="H900" i="1"/>
  <c r="H646" i="1"/>
  <c r="H454" i="1"/>
  <c r="H931" i="1"/>
  <c r="H724" i="1"/>
  <c r="H158" i="1"/>
  <c r="H650" i="1"/>
  <c r="H964" i="1"/>
  <c r="H519" i="1"/>
  <c r="H380" i="1"/>
  <c r="H945" i="1"/>
  <c r="H111" i="1"/>
  <c r="H327" i="1"/>
  <c r="H71" i="1"/>
  <c r="H551" i="1"/>
  <c r="H671" i="1"/>
  <c r="H913" i="1"/>
  <c r="H29" i="1"/>
  <c r="H929" i="1"/>
  <c r="H711" i="1"/>
  <c r="H438" i="1"/>
  <c r="H518" i="1"/>
  <c r="H455" i="1"/>
  <c r="H277" i="1"/>
  <c r="H490" i="1"/>
  <c r="H316" i="1"/>
  <c r="H899" i="1"/>
  <c r="H293" i="1"/>
  <c r="H219" i="1"/>
  <c r="H457" i="1"/>
  <c r="H291" i="1"/>
  <c r="H109" i="1"/>
  <c r="H129" i="1"/>
  <c r="H164" i="1"/>
  <c r="H691" i="1"/>
  <c r="H378" i="1"/>
  <c r="H509" i="1"/>
  <c r="H739" i="1"/>
  <c r="H473" i="1"/>
  <c r="H200" i="1"/>
  <c r="H9" i="1"/>
  <c r="H177" i="1"/>
  <c r="H736" i="1"/>
  <c r="H777" i="1"/>
  <c r="H995" i="1"/>
  <c r="H188" i="1"/>
  <c r="H185" i="1"/>
  <c r="H818" i="1"/>
  <c r="H449" i="1"/>
  <c r="H890" i="1"/>
  <c r="H665" i="1"/>
  <c r="H831" i="1"/>
  <c r="H204" i="1"/>
  <c r="H700" i="1"/>
  <c r="H152" i="1"/>
  <c r="H33" i="1"/>
  <c r="H484" i="1"/>
  <c r="H938" i="1"/>
  <c r="H295" i="1"/>
  <c r="H42" i="1"/>
  <c r="H357" i="1"/>
  <c r="H46" i="1"/>
  <c r="H184" i="1"/>
  <c r="H172" i="1"/>
  <c r="H613" i="1"/>
  <c r="H911" i="1"/>
  <c r="H885" i="1"/>
  <c r="H694" i="1"/>
  <c r="H436" i="1"/>
  <c r="H485" i="1"/>
  <c r="H948" i="1"/>
  <c r="H616" i="1"/>
  <c r="H888" i="1"/>
  <c r="H203" i="1"/>
  <c r="H278" i="1"/>
  <c r="H934" i="1"/>
  <c r="H103" i="1"/>
  <c r="H593" i="1"/>
  <c r="H222" i="1"/>
  <c r="H631" i="1"/>
  <c r="H986" i="1"/>
  <c r="H921" i="1"/>
  <c r="H362" i="1"/>
  <c r="H568" i="1"/>
  <c r="H483" i="1"/>
  <c r="H908" i="1"/>
  <c r="H852" i="1"/>
  <c r="H695" i="1"/>
  <c r="H187" i="1"/>
  <c r="H576" i="1"/>
  <c r="H161" i="1"/>
  <c r="H971" i="1"/>
  <c r="H299" i="1"/>
  <c r="H373" i="1"/>
  <c r="H589" i="1"/>
  <c r="H245" i="1"/>
  <c r="H463" i="1"/>
  <c r="H202" i="1"/>
  <c r="H405" i="1"/>
  <c r="H272" i="1"/>
  <c r="H722" i="1"/>
  <c r="H747" i="1"/>
  <c r="H569" i="1"/>
  <c r="H563" i="1"/>
  <c r="H31" i="1"/>
  <c r="H855" i="1"/>
  <c r="H811" i="1"/>
  <c r="H731" i="1"/>
  <c r="H594" i="1"/>
  <c r="H280" i="1"/>
  <c r="H141" i="1"/>
  <c r="H661" i="1"/>
  <c r="H630" i="1"/>
  <c r="H837" i="1"/>
  <c r="H610" i="1"/>
  <c r="H779" i="1"/>
  <c r="H244" i="1"/>
  <c r="H656" i="1"/>
  <c r="H27" i="1"/>
  <c r="H870" i="1"/>
  <c r="H969" i="1"/>
  <c r="H213" i="1"/>
  <c r="H574" i="1"/>
  <c r="H70" i="1"/>
  <c r="H323" i="1"/>
  <c r="H660" i="1"/>
  <c r="H349" i="1"/>
  <c r="H44" i="1"/>
  <c r="H548" i="1"/>
  <c r="H22" i="1"/>
  <c r="H742" i="1"/>
  <c r="H957" i="1"/>
  <c r="H622" i="1"/>
  <c r="H434" i="1"/>
  <c r="H53" i="1"/>
  <c r="H149" i="1"/>
  <c r="H462" i="1"/>
  <c r="H797" i="1"/>
  <c r="H108" i="1"/>
  <c r="H118" i="1"/>
  <c r="H422" i="1"/>
  <c r="H60" i="1"/>
  <c r="H441" i="1"/>
  <c r="H974" i="1"/>
  <c r="H7" i="1"/>
  <c r="H440" i="1"/>
  <c r="H125" i="1"/>
  <c r="H645" i="1"/>
  <c r="H571" i="1"/>
  <c r="H289" i="1"/>
  <c r="H713" i="1"/>
  <c r="H796" i="1"/>
  <c r="H481" i="1"/>
  <c r="H230" i="1"/>
  <c r="H516" i="1"/>
  <c r="H740" i="1"/>
  <c r="H359" i="1"/>
  <c r="H167" i="1"/>
  <c r="H448" i="1"/>
  <c r="H600" i="1"/>
  <c r="H122" i="1"/>
  <c r="H696" i="1"/>
  <c r="H112" i="1"/>
  <c r="H337" i="1"/>
  <c r="H702" i="1"/>
  <c r="H363" i="1"/>
  <c r="H382" i="1"/>
  <c r="H871" i="1"/>
  <c r="H527" i="1"/>
  <c r="H784" i="1"/>
  <c r="H163" i="1"/>
  <c r="H601" i="1"/>
  <c r="H954" i="1"/>
  <c r="H355" i="1"/>
  <c r="H305" i="1"/>
  <c r="H402" i="1"/>
  <c r="H170" i="1"/>
  <c r="H267" i="1"/>
  <c r="H236" i="1"/>
  <c r="H575" i="1"/>
  <c r="H76" i="1"/>
  <c r="H521" i="1"/>
  <c r="H186" i="1"/>
  <c r="H681" i="1"/>
  <c r="H226" i="1"/>
  <c r="H525" i="1"/>
  <c r="H66" i="1"/>
  <c r="H703" i="1"/>
  <c r="H210" i="1"/>
  <c r="H157" i="1"/>
  <c r="H427" i="1"/>
  <c r="H282" i="1"/>
  <c r="H543" i="1"/>
  <c r="H902" i="1"/>
  <c r="H412" i="1"/>
  <c r="H303" i="1"/>
  <c r="H994" i="1"/>
  <c r="H760" i="1"/>
  <c r="H466" i="1"/>
  <c r="H720" i="1"/>
  <c r="H834" i="1"/>
  <c r="H820" i="1"/>
  <c r="H367" i="1"/>
  <c r="H17" i="1"/>
  <c r="H447" i="1"/>
  <c r="H30" i="1"/>
  <c r="H104" i="1"/>
  <c r="H879" i="1"/>
  <c r="H426" i="1"/>
  <c r="H178" i="1"/>
  <c r="H34" i="1"/>
  <c r="H334" i="1"/>
  <c r="H912" i="1"/>
  <c r="H673" i="1"/>
  <c r="H113" i="1"/>
  <c r="H977" i="1"/>
  <c r="H458" i="1"/>
  <c r="H858" i="1"/>
  <c r="H540" i="1"/>
  <c r="H97" i="1"/>
  <c r="H38" i="1"/>
  <c r="H684" i="1"/>
  <c r="H849" i="1"/>
  <c r="H201" i="1"/>
  <c r="H229" i="1"/>
  <c r="H284" i="1"/>
  <c r="H755" i="1"/>
  <c r="H406" i="1"/>
  <c r="H562" i="1"/>
  <c r="H822" i="1"/>
  <c r="H138" i="1"/>
  <c r="H89" i="1"/>
  <c r="H400" i="1"/>
  <c r="H98" i="1"/>
  <c r="H952" i="1"/>
  <c r="H19" i="1"/>
  <c r="H302" i="1"/>
  <c r="H221" i="1"/>
  <c r="H482" i="1"/>
  <c r="H32" i="1"/>
  <c r="H735" i="1"/>
  <c r="H488" i="1"/>
  <c r="H190" i="1"/>
  <c r="H385" i="1"/>
  <c r="H329" i="1"/>
  <c r="H93" i="1"/>
  <c r="H812" i="1"/>
  <c r="H907" i="1"/>
  <c r="H258" i="1"/>
  <c r="H753" i="1"/>
  <c r="H342" i="1"/>
  <c r="H844" i="1"/>
  <c r="H909" i="1"/>
  <c r="H628" i="1"/>
  <c r="H137" i="1"/>
  <c r="H99" i="1"/>
  <c r="H553" i="1"/>
  <c r="H339" i="1"/>
  <c r="H192" i="1"/>
  <c r="H531" i="1"/>
  <c r="H470" i="1"/>
  <c r="H928" i="1"/>
  <c r="H65" i="1"/>
  <c r="H595" i="1"/>
  <c r="H317" i="1"/>
  <c r="H637" i="1"/>
  <c r="H216" i="1"/>
  <c r="H617" i="1"/>
  <c r="H549" i="1"/>
  <c r="H166" i="1"/>
  <c r="H384" i="1"/>
  <c r="H530" i="1"/>
  <c r="H191" i="1"/>
  <c r="H843" i="1"/>
  <c r="H366" i="1"/>
  <c r="H73" i="1"/>
  <c r="H572" i="1"/>
  <c r="H304" i="1"/>
  <c r="H182" i="1"/>
  <c r="H276" i="1"/>
  <c r="H864" i="1"/>
  <c r="H973" i="1"/>
  <c r="H794" i="1"/>
  <c r="H106" i="1"/>
  <c r="H725" i="1"/>
  <c r="H615" i="1"/>
  <c r="H980" i="1"/>
  <c r="H416" i="1"/>
  <c r="H810" i="1"/>
  <c r="H769" i="1"/>
  <c r="H727" i="1"/>
  <c r="H347" i="1"/>
  <c r="H930" i="1"/>
  <c r="H746" i="1"/>
  <c r="H741" i="1"/>
  <c r="H559" i="1"/>
  <c r="H987" i="1"/>
  <c r="H433" i="1"/>
  <c r="H524" i="1"/>
  <c r="H81" i="1"/>
  <c r="H358" i="1"/>
  <c r="H83" i="1"/>
  <c r="H228" i="1"/>
  <c r="H967" i="1"/>
  <c r="H991" i="1"/>
  <c r="H597" i="1"/>
  <c r="H895" i="1"/>
  <c r="H917" i="1"/>
  <c r="H614" i="1"/>
  <c r="H21" i="1"/>
  <c r="H478" i="1"/>
  <c r="H914" i="1"/>
  <c r="H468" i="1"/>
  <c r="H772" i="1"/>
  <c r="H386" i="1"/>
  <c r="H411" i="1"/>
  <c r="H240" i="1"/>
  <c r="H718" i="1"/>
  <c r="H587" i="1"/>
  <c r="H697" i="1"/>
  <c r="H993" i="1"/>
  <c r="H28" i="1"/>
  <c r="H255" i="1"/>
  <c r="H115" i="1"/>
  <c r="H319" i="1"/>
  <c r="H536" i="1"/>
  <c r="H734" i="1"/>
  <c r="H421" i="1"/>
  <c r="H679" i="1"/>
  <c r="H880" i="1"/>
  <c r="H848" i="1"/>
  <c r="H533" i="1"/>
  <c r="H322" i="1"/>
  <c r="H535" i="1"/>
  <c r="H418" i="1"/>
  <c r="H391" i="1"/>
  <c r="H590" i="1"/>
  <c r="H127" i="1"/>
  <c r="H618" i="1"/>
  <c r="H655" i="1"/>
  <c r="H96" i="1"/>
  <c r="H953" i="1"/>
  <c r="H863" i="1"/>
  <c r="H512" i="1"/>
  <c r="H445" i="1"/>
  <c r="H925" i="1"/>
  <c r="H775" i="1"/>
  <c r="H502" i="1"/>
  <c r="H641" i="1"/>
  <c r="H653" i="1"/>
  <c r="H10" i="1"/>
  <c r="H972" i="1"/>
  <c r="H581" i="1"/>
  <c r="H25" i="1"/>
  <c r="H778" i="1"/>
  <c r="H884" i="1"/>
  <c r="H251" i="1"/>
  <c r="H395" i="1"/>
  <c r="H360" i="1"/>
  <c r="H364" i="1"/>
  <c r="H819" i="1"/>
  <c r="H828" i="1"/>
  <c r="H910" i="1"/>
  <c r="H235" i="1"/>
  <c r="H294" i="1"/>
  <c r="H119" i="1"/>
  <c r="H430" i="1"/>
  <c r="H410" i="1"/>
  <c r="H915" i="1"/>
  <c r="H90" i="1"/>
  <c r="H586" i="1"/>
  <c r="H435" i="1"/>
  <c r="H486" i="1"/>
  <c r="H335" i="1"/>
  <c r="H926" i="1"/>
  <c r="H496" i="1"/>
  <c r="H887" i="1"/>
  <c r="H889" i="1"/>
  <c r="H398" i="1"/>
  <c r="H309" i="1"/>
  <c r="H92" i="1"/>
  <c r="H692" i="1"/>
  <c r="H774" i="1"/>
  <c r="H338" i="1"/>
  <c r="H978" i="1"/>
  <c r="H947" i="1"/>
  <c r="H48" i="1"/>
  <c r="H961" i="1"/>
  <c r="H807" i="1"/>
  <c r="H288" i="1"/>
  <c r="H344" i="1"/>
  <c r="H592" i="1"/>
  <c r="H269" i="1"/>
  <c r="H472" i="1"/>
  <c r="H872" i="1"/>
  <c r="H868" i="1"/>
  <c r="H168" i="1"/>
  <c r="H285" i="1"/>
  <c r="H532" i="1"/>
  <c r="H408" i="1"/>
  <c r="H513" i="1"/>
  <c r="H146" i="1"/>
  <c r="H275" i="1"/>
  <c r="H662" i="1"/>
  <c r="H950" i="1"/>
  <c r="H758" i="1"/>
  <c r="H495" i="1"/>
  <c r="H259" i="1"/>
  <c r="H183" i="1"/>
  <c r="H250" i="1"/>
  <c r="H726" i="1"/>
  <c r="H878" i="1"/>
  <c r="H254" i="1"/>
  <c r="H397" i="1"/>
  <c r="H836" i="1"/>
  <c r="H287" i="1"/>
  <c r="H781" i="1"/>
  <c r="H494" i="1"/>
  <c r="H649" i="1"/>
  <c r="H151" i="1"/>
  <c r="H498" i="1"/>
  <c r="H759" i="1"/>
  <c r="H348" i="1"/>
  <c r="H733" i="1"/>
  <c r="H387" i="1"/>
  <c r="H325" i="1"/>
  <c r="H770" i="1"/>
  <c r="H966" i="1"/>
  <c r="H790" i="1"/>
  <c r="H808" i="1"/>
  <c r="H49" i="1"/>
  <c r="H667" i="1"/>
  <c r="H6" i="1"/>
  <c r="H730" i="1"/>
  <c r="H640" i="1"/>
  <c r="H857" i="1"/>
  <c r="H596" i="1"/>
  <c r="H860" i="1"/>
  <c r="H814" i="1"/>
  <c r="H943" i="1"/>
  <c r="H839" i="1"/>
  <c r="H469" i="1"/>
  <c r="H815" i="1"/>
  <c r="H134" i="1"/>
  <c r="H265" i="1"/>
  <c r="H990" i="1"/>
  <c r="H981" i="1"/>
  <c r="H573" i="1"/>
  <c r="H554" i="1"/>
  <c r="H802" i="1"/>
  <c r="H997" i="1"/>
  <c r="H101" i="1"/>
  <c r="H354" i="1"/>
  <c r="H26" i="1"/>
  <c r="H582" i="1"/>
  <c r="H154" i="1"/>
  <c r="H851" i="1"/>
  <c r="H270" i="1"/>
  <c r="H729" i="1"/>
  <c r="H698" i="1"/>
  <c r="H632" i="1"/>
  <c r="H715" i="1"/>
  <c r="H52" i="1"/>
  <c r="H865" i="1"/>
  <c r="H686" i="1"/>
  <c r="H853" i="1"/>
  <c r="H145" i="1"/>
  <c r="H699" i="1"/>
  <c r="H651" i="1"/>
  <c r="H968" i="1"/>
  <c r="H749" i="1"/>
  <c r="H944" i="1"/>
  <c r="H970" i="1"/>
  <c r="H352" i="1"/>
  <c r="H875" i="1"/>
  <c r="H78" i="1"/>
  <c r="H140" i="1"/>
  <c r="H745" i="1"/>
  <c r="H876" i="1"/>
  <c r="H959" i="1"/>
  <c r="H873" i="1"/>
  <c r="H271" i="1"/>
  <c r="H806" i="1"/>
  <c r="H248" i="1"/>
  <c r="H424" i="1"/>
  <c r="H11" i="1"/>
  <c r="H62" i="1"/>
  <c r="H690" i="1"/>
  <c r="H821" i="1"/>
  <c r="H345" i="1"/>
  <c r="H738" i="1"/>
  <c r="H208" i="1"/>
  <c r="H199" i="1"/>
  <c r="H396" i="1"/>
  <c r="H377" i="1"/>
  <c r="H709" i="1"/>
  <c r="H212" i="1"/>
  <c r="H588" i="1"/>
  <c r="H845" i="1"/>
  <c r="H505" i="1"/>
  <c r="H451" i="1"/>
  <c r="H310" i="1"/>
  <c r="H330" i="1"/>
  <c r="H54" i="1"/>
  <c r="H570" i="1"/>
  <c r="H556" i="1"/>
  <c r="H658" i="1"/>
  <c r="H638" i="1"/>
  <c r="H606" i="1"/>
  <c r="H801" i="1"/>
  <c r="H544" i="1"/>
  <c r="H274" i="1"/>
  <c r="H8" i="1"/>
  <c r="H431" i="1"/>
  <c r="H579" i="1"/>
  <c r="H668" i="1"/>
  <c r="H623" i="1"/>
  <c r="H57" i="1"/>
  <c r="H450" i="1"/>
  <c r="H139" i="1"/>
  <c r="H126" i="1"/>
  <c r="H956" i="1"/>
  <c r="H492" i="1"/>
  <c r="H343" i="1"/>
  <c r="H242" i="1"/>
  <c r="H791" i="1"/>
  <c r="H237" i="1"/>
  <c r="H629" i="1"/>
  <c r="H647" i="1"/>
  <c r="H479" i="1"/>
  <c r="H859" i="1"/>
  <c r="H205" i="1"/>
  <c r="H256" i="1"/>
  <c r="H609" i="1"/>
  <c r="H842" i="1"/>
  <c r="H155" i="1"/>
  <c r="H659" i="1"/>
  <c r="H710" i="1"/>
  <c r="H507" i="1"/>
  <c r="H175" i="1"/>
  <c r="H558" i="1"/>
  <c r="H754" i="1"/>
  <c r="H290" i="1"/>
  <c r="H262" i="1"/>
  <c r="H919" i="1"/>
  <c r="H12" i="1"/>
  <c r="H687" i="1"/>
  <c r="H762" i="1"/>
  <c r="H439" i="1"/>
  <c r="H939" i="1"/>
  <c r="H552" i="1"/>
  <c r="H528" i="1"/>
  <c r="H321" i="1"/>
  <c r="H123" i="1"/>
  <c r="H583" i="1"/>
  <c r="H765" i="1"/>
  <c r="H437" i="1"/>
  <c r="H169" i="1"/>
  <c r="H788" i="1"/>
  <c r="H541" i="1"/>
  <c r="H920" i="1"/>
  <c r="H500" i="1"/>
  <c r="H585" i="1"/>
  <c r="H351" i="1"/>
  <c r="H56" i="1"/>
  <c r="H100" i="1"/>
  <c r="H174" i="1"/>
  <c r="H723" i="1"/>
  <c r="H68" i="1"/>
  <c r="H841" i="1"/>
  <c r="H523" i="1"/>
  <c r="H526" i="1"/>
  <c r="H621" i="1"/>
  <c r="H471" i="1"/>
  <c r="H252" i="1"/>
  <c r="H591" i="1"/>
  <c r="H951" i="1"/>
  <c r="H346" i="1"/>
  <c r="H390" i="1"/>
  <c r="H429" i="1"/>
  <c r="H584" i="1"/>
  <c r="H356" i="1"/>
  <c r="H86" i="1"/>
  <c r="H50" i="1"/>
  <c r="H365" i="1"/>
  <c r="H464" i="1"/>
  <c r="H608" i="1"/>
  <c r="H461" i="1"/>
  <c r="H550" i="1"/>
  <c r="H906" i="1"/>
  <c r="H1000" i="1"/>
  <c r="H116" i="1"/>
  <c r="H45" i="1"/>
  <c r="H55" i="1"/>
  <c r="H666" i="1"/>
  <c r="H654" i="1"/>
  <c r="H905" i="1"/>
  <c r="H891" i="1"/>
  <c r="H701" i="1"/>
  <c r="H599" i="1"/>
  <c r="H795" i="1"/>
  <c r="H707" i="1"/>
  <c r="H181" i="1"/>
  <c r="H676" i="1"/>
  <c r="H962" i="1"/>
  <c r="H173" i="1"/>
  <c r="H644" i="1"/>
  <c r="H881" i="1"/>
  <c r="H195" i="1"/>
  <c r="H313" i="1"/>
  <c r="H227" i="1"/>
  <c r="H389" i="1"/>
  <c r="H135" i="1"/>
  <c r="H41" i="1"/>
  <c r="H196" i="1"/>
  <c r="H211" i="1"/>
  <c r="H107" i="1"/>
  <c r="H761" i="1"/>
  <c r="H39" i="1"/>
  <c r="H763" i="1"/>
  <c r="H300" i="1"/>
  <c r="H370" i="1"/>
  <c r="H577" i="1"/>
  <c r="H960" i="1"/>
  <c r="H717" i="1"/>
  <c r="H480" i="1"/>
  <c r="H976" i="1"/>
  <c r="H705" i="1"/>
  <c r="H561" i="1"/>
  <c r="H773" i="1"/>
  <c r="H238" i="1"/>
  <c r="H520" i="1"/>
  <c r="H383" i="1"/>
  <c r="H567" i="1"/>
  <c r="H369" i="1"/>
  <c r="H326" i="1"/>
  <c r="H372" i="1"/>
  <c r="H940" i="1"/>
  <c r="H935" i="1"/>
  <c r="H522" i="1"/>
  <c r="H247" i="1"/>
  <c r="H350" i="1"/>
  <c r="H937" i="1"/>
  <c r="H40" i="1"/>
  <c r="H862" i="1"/>
  <c r="H716" i="1"/>
  <c r="H678" i="1"/>
  <c r="H499" i="1"/>
  <c r="H379" i="1"/>
  <c r="H341" i="1"/>
  <c r="H823" i="1"/>
  <c r="H798" i="1"/>
  <c r="H721" i="1"/>
  <c r="H657" i="1"/>
  <c r="H792" i="1"/>
  <c r="H886" i="1"/>
  <c r="H394" i="1"/>
  <c r="H234" i="1"/>
  <c r="H165" i="1"/>
  <c r="H515" i="1"/>
  <c r="H3" i="1"/>
  <c r="H771" i="1"/>
  <c r="H689" i="1"/>
  <c r="H332" i="1"/>
  <c r="H61" i="1"/>
  <c r="H538" i="1"/>
  <c r="H766" i="1"/>
  <c r="H897" i="1"/>
  <c r="H401" i="1"/>
  <c r="H804" i="1"/>
  <c r="H922" i="1"/>
  <c r="H923" i="1"/>
  <c r="H198" i="1"/>
  <c r="H268" i="1"/>
  <c r="H444" i="1"/>
  <c r="H514" i="1"/>
  <c r="H361" i="1"/>
  <c r="H634" i="1"/>
  <c r="H728" i="1"/>
  <c r="H693" i="1"/>
  <c r="H949" i="1"/>
  <c r="H869" i="1"/>
  <c r="H231" i="1"/>
  <c r="H220" i="1"/>
  <c r="H91" i="1"/>
  <c r="H904" i="1"/>
  <c r="H75" i="1"/>
  <c r="H388" i="1"/>
  <c r="H264" i="1"/>
  <c r="H320" i="1"/>
  <c r="H2" i="1"/>
  <c r="H816" i="1"/>
  <c r="H799" i="1"/>
  <c r="H124" i="1"/>
  <c r="H425" i="1"/>
  <c r="H785" i="1"/>
  <c r="H636" i="1"/>
  <c r="H768" i="1"/>
  <c r="H704" i="1"/>
  <c r="H110" i="1"/>
  <c r="H903" i="1"/>
  <c r="H442" i="1"/>
  <c r="H413" i="1"/>
  <c r="H856" i="1"/>
  <c r="H153" i="1"/>
  <c r="H688" i="1"/>
  <c r="H537" i="1"/>
  <c r="H315" i="1"/>
  <c r="H985" i="1"/>
  <c r="H826" i="1"/>
  <c r="H941" i="1"/>
  <c r="H757" i="1"/>
  <c r="H102" i="1"/>
  <c r="H428" i="1"/>
  <c r="H712" i="1"/>
  <c r="H409" i="1"/>
  <c r="H95" i="1"/>
  <c r="H308" i="1"/>
  <c r="H452" i="1"/>
  <c r="H534" i="1"/>
  <c r="H443" i="1"/>
  <c r="H965" i="1"/>
  <c r="H546" i="1"/>
  <c r="H14" i="1"/>
  <c r="H605" i="1"/>
  <c r="H273" i="1"/>
  <c r="H159" i="1"/>
  <c r="H415" i="1"/>
  <c r="H827" i="1"/>
  <c r="H263" i="1"/>
  <c r="H545" i="1"/>
  <c r="H340" i="1"/>
  <c r="H331" i="1"/>
  <c r="H619" i="1"/>
  <c r="H453" i="1"/>
  <c r="H866" i="1"/>
  <c r="H924" i="1"/>
  <c r="H542" i="1"/>
  <c r="H301" i="1"/>
  <c r="H232" i="1"/>
  <c r="H51" i="1"/>
  <c r="H24" i="1"/>
  <c r="H15" i="1"/>
  <c r="H955" i="1"/>
  <c r="H88" i="1"/>
  <c r="H840" i="1"/>
  <c r="H224" i="1"/>
  <c r="H817" i="1"/>
  <c r="H633" i="1"/>
  <c r="H832" i="1"/>
  <c r="H861" i="1"/>
  <c r="H838" i="1"/>
  <c r="H611" i="1"/>
  <c r="H604" i="1"/>
  <c r="H217" i="1"/>
  <c r="H748" i="1"/>
  <c r="H598" i="1"/>
  <c r="H117" i="1"/>
  <c r="H420" i="1"/>
  <c r="H374" i="1"/>
  <c r="H456" i="1"/>
  <c r="H783" i="1"/>
  <c r="H214" i="1"/>
  <c r="H296" i="1"/>
  <c r="H996" i="1"/>
  <c r="H648" i="1"/>
  <c r="H635" i="1"/>
  <c r="H744" i="1"/>
  <c r="H998" i="1"/>
  <c r="H121" i="1"/>
  <c r="H675" i="1"/>
  <c r="H423" i="1"/>
  <c r="H261" i="1"/>
  <c r="H620" i="1"/>
  <c r="H371" i="1"/>
  <c r="H64" i="1"/>
  <c r="H564" i="1"/>
  <c r="H767" i="1"/>
  <c r="H307" i="1"/>
  <c r="H625" i="1"/>
  <c r="H353" i="1"/>
  <c r="H809" i="1"/>
  <c r="H419" i="1"/>
  <c r="H893" i="1"/>
</calcChain>
</file>

<file path=xl/sharedStrings.xml><?xml version="1.0" encoding="utf-8"?>
<sst xmlns="http://schemas.openxmlformats.org/spreadsheetml/2006/main" count="9983" uniqueCount="2037">
  <si>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</si>
  <si>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</si>
  <si>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</si>
  <si>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</si>
  <si>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</si>
  <si>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</si>
  <si>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</si>
  <si>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</si>
  <si>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</si>
  <si>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</si>
  <si>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</si>
  <si>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</si>
  <si>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</si>
  <si>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</si>
  <si>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</si>
  <si>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</si>
  <si>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</si>
  <si>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</si>
  <si>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</si>
  <si>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</si>
  <si>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</si>
  <si>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</si>
  <si>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</si>
  <si>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</si>
  <si>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</si>
  <si>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</si>
  <si>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</si>
  <si>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</si>
  <si>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</si>
  <si>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</si>
  <si>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</si>
  <si>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</si>
  <si>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</si>
  <si>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</si>
  <si>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</si>
  <si>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</si>
  <si>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</si>
  <si>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</si>
  <si>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</si>
  <si>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</si>
  <si>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</si>
  <si>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</si>
  <si>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</si>
  <si>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</si>
  <si>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</si>
  <si>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</si>
  <si>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</si>
  <si>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</si>
  <si>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</si>
  <si>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</si>
  <si>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</si>
  <si>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</si>
  <si>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</si>
  <si>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</si>
  <si>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</si>
  <si>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</si>
  <si>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</si>
  <si>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</si>
  <si>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</si>
  <si>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</si>
  <si>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</si>
  <si>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</si>
  <si>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</si>
  <si>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</si>
  <si>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</si>
  <si>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</si>
  <si>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</si>
  <si>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</si>
  <si>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</si>
  <si>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</si>
  <si>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</si>
  <si>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</si>
  <si>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</si>
  <si>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</si>
  <si>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</si>
  <si>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</si>
  <si>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</si>
  <si>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</si>
  <si>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</si>
  <si>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</si>
  <si>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</si>
  <si>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</si>
  <si>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</si>
  <si>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</si>
  <si>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</si>
  <si>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</si>
  <si>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</si>
  <si>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</si>
  <si>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</si>
  <si>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</si>
  <si>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</si>
  <si>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</si>
  <si>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</si>
  <si>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</si>
  <si>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</si>
  <si>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</si>
  <si>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</si>
  <si>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</si>
  <si>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</si>
  <si>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</si>
  <si>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</si>
  <si>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</si>
  <si>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</si>
  <si>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</si>
  <si>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</si>
  <si>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</si>
  <si>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</si>
  <si>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</si>
  <si>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</si>
  <si>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</si>
  <si>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</si>
  <si>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</si>
  <si>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</si>
  <si>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</si>
  <si>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</si>
  <si>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</si>
  <si>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</si>
  <si>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</si>
  <si>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</si>
  <si>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</si>
  <si>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</si>
  <si>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</si>
  <si>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</si>
  <si>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</si>
  <si>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</si>
  <si>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</si>
  <si>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</si>
  <si>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</si>
  <si>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</si>
  <si>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</si>
  <si>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</si>
  <si>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</si>
  <si>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</si>
  <si>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</si>
  <si>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</si>
  <si>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</si>
  <si>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</si>
  <si>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</si>
  <si>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</si>
  <si>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</si>
  <si>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</si>
  <si>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</si>
  <si>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</si>
  <si>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</si>
  <si>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</si>
  <si>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</si>
  <si>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</si>
  <si>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</si>
  <si>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</si>
  <si>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</si>
  <si>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</si>
  <si>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</si>
  <si>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</si>
  <si>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</si>
  <si>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</si>
  <si>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</si>
  <si>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</si>
  <si>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</si>
  <si>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</si>
  <si>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</si>
  <si>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</si>
  <si>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</si>
  <si>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</si>
  <si>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</si>
  <si>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</si>
  <si>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</si>
  <si>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</si>
  <si>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</si>
  <si>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</si>
  <si>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</si>
  <si>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</si>
  <si>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</si>
  <si>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</si>
  <si>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</si>
  <si>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</si>
  <si>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</si>
  <si>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</si>
  <si>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</si>
  <si>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</si>
  <si>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</si>
  <si>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</si>
  <si>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</si>
  <si>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</si>
  <si>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</si>
  <si>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</si>
  <si>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</si>
  <si>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</si>
  <si>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</si>
  <si>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</si>
  <si>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</si>
  <si>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</si>
  <si>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</si>
  <si>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</si>
  <si>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</si>
  <si>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</si>
  <si>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</si>
  <si>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</si>
  <si>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</si>
  <si>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</si>
  <si>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</si>
  <si>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</si>
  <si>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</si>
  <si>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</si>
  <si>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</si>
  <si>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</si>
  <si>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</si>
  <si>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</si>
  <si>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</si>
  <si>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</si>
  <si>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</si>
  <si>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</si>
  <si>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</si>
  <si>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</si>
  <si>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</si>
  <si>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</si>
  <si>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</si>
  <si>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</si>
  <si>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</si>
  <si>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</si>
  <si>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</si>
  <si>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</si>
  <si>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</si>
  <si>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</si>
  <si>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</si>
  <si>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</si>
  <si>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</si>
  <si>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</si>
  <si>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</si>
  <si>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</si>
  <si>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</si>
  <si>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</si>
  <si>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</si>
  <si>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</si>
  <si>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</si>
  <si>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</si>
  <si>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</si>
  <si>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</si>
  <si>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</si>
  <si>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</si>
  <si>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</si>
  <si>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</si>
  <si>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</si>
  <si>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</si>
  <si>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</si>
  <si>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</si>
  <si>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</si>
  <si>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</si>
  <si>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</si>
  <si>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</si>
  <si>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</si>
  <si>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</si>
  <si>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</si>
  <si>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</si>
  <si>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</si>
  <si>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</si>
  <si>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</si>
  <si>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</si>
  <si>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</si>
  <si>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</si>
  <si>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</si>
  <si>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</si>
  <si>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</si>
  <si>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</si>
  <si>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</si>
  <si>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</si>
  <si>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</si>
  <si>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</si>
  <si>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</si>
  <si>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</si>
  <si>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</si>
  <si>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</si>
  <si>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</si>
  <si>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</si>
  <si>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</si>
  <si>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</si>
  <si>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</si>
  <si>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</si>
  <si>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</si>
  <si>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</si>
  <si>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</si>
  <si>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</si>
  <si>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</si>
  <si>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</si>
  <si>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</si>
  <si>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</si>
  <si>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</si>
  <si>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</si>
  <si>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</si>
  <si>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</si>
  <si>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</si>
  <si>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</si>
  <si>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</si>
  <si>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</si>
  <si>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</si>
  <si>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</si>
  <si>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</si>
  <si>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</si>
  <si>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</si>
  <si>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</si>
  <si>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</si>
  <si>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</si>
  <si>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</si>
  <si>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</si>
  <si>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</si>
  <si>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</si>
  <si>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</si>
  <si>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</si>
  <si>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</si>
  <si>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</si>
  <si>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</si>
  <si>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</si>
  <si>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</si>
  <si>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</si>
  <si>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</si>
  <si>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</si>
  <si>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</si>
  <si>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</si>
  <si>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</si>
  <si>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</si>
  <si>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</si>
  <si>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</si>
  <si>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</si>
  <si>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</si>
  <si>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</si>
  <si>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</si>
  <si>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</si>
  <si>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</si>
  <si>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</si>
  <si>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</si>
  <si>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</si>
  <si>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</si>
  <si>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</si>
  <si>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</si>
  <si>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</si>
  <si>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</si>
  <si>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</si>
  <si>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</si>
  <si>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</si>
  <si>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</si>
  <si>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</si>
  <si>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</si>
  <si>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</si>
  <si>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</si>
  <si>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</si>
  <si>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</si>
  <si>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</si>
  <si>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</si>
  <si>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</si>
  <si>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</si>
  <si>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</si>
  <si>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</si>
  <si>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</si>
  <si>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</si>
  <si>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</si>
  <si>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</si>
  <si>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</si>
  <si>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</si>
  <si>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</si>
  <si>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</si>
  <si>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</si>
  <si>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</si>
  <si>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</si>
  <si>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</si>
  <si>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</si>
  <si>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</si>
  <si>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</si>
  <si>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</si>
  <si>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</si>
  <si>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</si>
  <si>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</si>
  <si>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</si>
  <si>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</si>
  <si>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</si>
  <si>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</si>
  <si>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</si>
  <si>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</si>
  <si>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</si>
  <si>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</si>
  <si>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</si>
  <si>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</si>
  <si>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</si>
  <si>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</si>
  <si>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</si>
  <si>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</si>
  <si>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</si>
  <si>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</si>
  <si>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</si>
  <si>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</si>
  <si>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</si>
  <si>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</si>
  <si>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</si>
  <si>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</si>
  <si>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</si>
  <si>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</si>
  <si>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</si>
  <si>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</si>
  <si>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</si>
  <si>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</si>
  <si>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</si>
  <si>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</si>
  <si>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</si>
  <si>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</si>
  <si>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</si>
  <si>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</si>
  <si>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</si>
  <si>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</si>
  <si>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</si>
  <si>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</si>
  <si>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</si>
  <si>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</si>
  <si>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</si>
  <si>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</si>
  <si>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</si>
  <si>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</si>
  <si>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</si>
  <si>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</si>
  <si>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</si>
  <si>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</si>
  <si>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</si>
  <si>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</si>
  <si>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</si>
  <si>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</si>
  <si>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</si>
  <si>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</si>
  <si>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</si>
  <si>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</si>
  <si>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</si>
  <si>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</si>
  <si>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</si>
  <si>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</si>
  <si>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</si>
  <si>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</si>
  <si>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</si>
  <si>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</si>
  <si>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</si>
  <si>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</si>
  <si>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</si>
  <si>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</si>
  <si>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</si>
  <si>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</si>
  <si>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</si>
  <si>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</si>
  <si>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</si>
  <si>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</si>
  <si>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</si>
  <si>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</si>
  <si>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</si>
  <si>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</si>
  <si>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</si>
  <si>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</si>
  <si>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</si>
  <si>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</si>
  <si>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</si>
  <si>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</si>
  <si>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</si>
  <si>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</si>
  <si>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</si>
  <si>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</si>
  <si>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</si>
  <si>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</si>
  <si>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</si>
  <si>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</si>
  <si>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</si>
  <si>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</si>
  <si>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</si>
  <si>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</si>
  <si>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</si>
  <si>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</si>
  <si>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</si>
  <si>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</si>
  <si>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</si>
  <si>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</si>
  <si>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</si>
  <si>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</si>
  <si>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</si>
  <si>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</si>
  <si>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</si>
  <si>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</si>
  <si>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</si>
  <si>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</si>
  <si>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</si>
  <si>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</si>
  <si>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</si>
  <si>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</si>
  <si>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</si>
  <si>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</si>
  <si>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</si>
  <si>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</si>
  <si>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</si>
  <si>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</si>
  <si>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</si>
  <si>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</si>
  <si>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</si>
  <si>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</si>
  <si>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</si>
  <si>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</si>
  <si>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</si>
  <si>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</si>
  <si>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</si>
  <si>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</si>
  <si>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</si>
  <si>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</si>
  <si>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</si>
  <si>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</si>
  <si>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</si>
  <si>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</si>
  <si>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</si>
  <si>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</si>
  <si>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</si>
  <si>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</si>
  <si>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</si>
  <si>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</si>
  <si>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</si>
  <si>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</si>
  <si>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</si>
  <si>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</si>
  <si>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</si>
  <si>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</si>
  <si>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</si>
  <si>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</si>
  <si>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</si>
  <si>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</si>
  <si>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</si>
  <si>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</si>
  <si>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</si>
  <si>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</si>
  <si>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</si>
  <si>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</si>
  <si>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</si>
  <si>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</si>
  <si>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</si>
  <si>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</si>
  <si>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</si>
  <si>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</si>
  <si>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</si>
  <si>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</si>
  <si>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</si>
  <si>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</si>
  <si>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</si>
  <si>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</si>
  <si>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</si>
  <si>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</si>
  <si>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</si>
  <si>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</si>
  <si>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</si>
  <si>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</si>
  <si>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</si>
  <si>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</si>
  <si>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</si>
  <si>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</si>
  <si>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</si>
  <si>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</si>
  <si>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</si>
  <si>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</si>
  <si>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</si>
  <si>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</si>
  <si>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</si>
  <si>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</si>
  <si>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</si>
  <si>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</si>
  <si>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</si>
  <si>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</si>
  <si>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</si>
  <si>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</si>
  <si>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</si>
  <si>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</si>
  <si>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</si>
  <si>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</si>
  <si>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</si>
  <si>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</si>
  <si>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</si>
  <si>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</si>
  <si>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</si>
  <si>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</si>
  <si>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</si>
  <si>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</si>
  <si>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</si>
  <si>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</si>
  <si>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</si>
  <si>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</si>
  <si>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</si>
  <si>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</si>
  <si>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</si>
  <si>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</si>
  <si>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</si>
  <si>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</si>
  <si>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</si>
  <si>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</si>
  <si>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</si>
  <si>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</si>
  <si>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</si>
  <si>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</si>
  <si>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</si>
  <si>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</si>
  <si>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</si>
  <si>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</si>
  <si>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</si>
  <si>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</si>
  <si>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</si>
  <si>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</si>
  <si>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</si>
  <si>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</si>
  <si>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</si>
  <si>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</si>
  <si>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</si>
  <si>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</si>
  <si>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</si>
  <si>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</si>
  <si>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</si>
  <si>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</si>
  <si>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</si>
  <si>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</si>
  <si>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</si>
  <si>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</si>
  <si>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</si>
  <si>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</si>
  <si>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</si>
  <si>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</si>
  <si>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</si>
  <si>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</si>
  <si>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</si>
  <si>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</si>
  <si>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</si>
  <si>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</si>
  <si>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</si>
  <si>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</si>
  <si>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</si>
  <si>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</si>
  <si>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</si>
  <si>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</si>
  <si>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</si>
  <si>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</si>
  <si>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</si>
  <si>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</si>
  <si>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</si>
  <si>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</si>
  <si>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</si>
  <si>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</si>
  <si>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</si>
  <si>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</si>
  <si>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</si>
  <si>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</si>
  <si>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</si>
  <si>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</si>
  <si>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</si>
  <si>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</si>
  <si>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</si>
  <si>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</si>
  <si>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</si>
  <si>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</si>
  <si>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</si>
  <si>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</si>
  <si>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</si>
  <si>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</si>
  <si>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</si>
  <si>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</si>
  <si>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</si>
  <si>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</si>
  <si>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</si>
  <si>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</si>
  <si>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</si>
  <si>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</si>
  <si>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</si>
  <si>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</si>
  <si>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</si>
  <si>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</si>
  <si>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</si>
  <si>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</si>
  <si>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</si>
  <si>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</si>
  <si>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</si>
  <si>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</si>
  <si>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</si>
  <si>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</si>
  <si>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</si>
  <si>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</si>
  <si>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</si>
  <si>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</si>
  <si>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</si>
  <si>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</si>
  <si>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</si>
  <si>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</si>
  <si>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</si>
  <si>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</si>
  <si>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</si>
  <si>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</si>
  <si>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</si>
  <si>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</si>
  <si>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</si>
  <si>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</si>
  <si>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</si>
  <si>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</si>
  <si>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</si>
  <si>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</si>
  <si>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</si>
  <si>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</si>
  <si>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</si>
  <si>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</si>
  <si>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</si>
  <si>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</si>
  <si>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</si>
  <si>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</si>
  <si>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</si>
  <si>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</si>
  <si>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</si>
  <si>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</si>
  <si>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</si>
  <si>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</si>
  <si>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</si>
  <si>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</si>
  <si>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</si>
  <si>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</si>
  <si>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</si>
  <si>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</si>
  <si>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</si>
  <si>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</si>
  <si>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</si>
  <si>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</si>
  <si>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</si>
  <si>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</si>
  <si>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</si>
  <si>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</si>
  <si>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</si>
  <si>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</si>
  <si>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</si>
  <si>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</si>
  <si>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</si>
  <si>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</si>
  <si>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</si>
  <si>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</si>
  <si>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</si>
  <si>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</si>
  <si>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</si>
  <si>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</si>
  <si>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</si>
  <si>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</si>
  <si>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</si>
  <si>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</si>
  <si>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</si>
  <si>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</si>
  <si>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</si>
  <si>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</si>
  <si>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</si>
  <si>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</si>
  <si>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</si>
  <si>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</si>
  <si>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</si>
  <si>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</si>
  <si>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</si>
  <si>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</si>
  <si>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</si>
  <si>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</si>
  <si>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</si>
  <si>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</si>
  <si>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</si>
  <si>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</si>
  <si>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</si>
  <si>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</si>
  <si>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</si>
  <si>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</si>
  <si>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</si>
  <si>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</si>
  <si>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</si>
  <si>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</si>
  <si>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</si>
  <si>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</si>
  <si>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</si>
  <si>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</si>
  <si>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</si>
  <si>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</si>
  <si>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</si>
  <si>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</si>
  <si>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</si>
  <si>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</si>
  <si>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</si>
  <si>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</si>
  <si>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</si>
  <si>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</si>
  <si>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</si>
  <si>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</si>
  <si>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</si>
  <si>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</si>
  <si>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</si>
  <si>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</si>
  <si>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</si>
  <si>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</si>
  <si>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</si>
  <si>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</si>
  <si>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</si>
  <si>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</si>
  <si>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</si>
  <si>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</si>
  <si>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</si>
  <si>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</si>
  <si>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</si>
  <si>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</si>
  <si>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</si>
  <si>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</si>
  <si>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</si>
  <si>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</si>
  <si>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</si>
  <si>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</si>
  <si>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</si>
  <si>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</si>
  <si>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</si>
  <si>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</si>
  <si>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</si>
  <si>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</si>
  <si>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</si>
  <si>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</si>
  <si>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</si>
  <si>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</si>
  <si>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</si>
  <si>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</si>
  <si>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</si>
  <si>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</si>
  <si>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</si>
  <si>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</si>
  <si>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</si>
  <si>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</si>
  <si>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</si>
  <si>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</si>
  <si>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</si>
  <si>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</si>
  <si>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</si>
  <si>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</si>
  <si>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</si>
  <si>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</si>
  <si>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</si>
  <si>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</si>
  <si>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</si>
  <si>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</si>
  <si>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</si>
  <si>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</si>
  <si>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</si>
  <si>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</si>
  <si>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</si>
  <si>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</si>
  <si>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</si>
  <si>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</si>
  <si>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</si>
  <si>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</si>
  <si>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</si>
  <si>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</si>
  <si>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</si>
  <si>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</si>
  <si>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</si>
  <si>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</si>
  <si>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</si>
  <si>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</si>
  <si>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</si>
  <si>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</si>
  <si>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</si>
  <si>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</si>
  <si>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</si>
  <si>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</si>
  <si>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</si>
  <si>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</si>
  <si>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</si>
  <si>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</si>
  <si>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</si>
  <si>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</si>
  <si>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</si>
  <si>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</si>
  <si>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</si>
  <si>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</si>
  <si>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</si>
  <si>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</si>
  <si>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</si>
  <si>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</si>
  <si>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</si>
  <si>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</si>
  <si>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</si>
  <si>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</si>
  <si>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</si>
  <si>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</si>
  <si>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</si>
  <si>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</si>
  <si>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</si>
  <si>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</si>
  <si>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</si>
  <si>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</si>
  <si>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</si>
  <si>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</si>
  <si>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</si>
  <si>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</si>
  <si>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</si>
  <si>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</si>
  <si>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</si>
  <si>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</si>
  <si>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</si>
  <si>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</si>
  <si>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</si>
  <si>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</si>
  <si>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</si>
  <si>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</si>
  <si>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</si>
  <si>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</si>
  <si>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</si>
  <si>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</si>
  <si>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</si>
  <si>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</si>
  <si>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</si>
  <si>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</si>
  <si>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</si>
  <si>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</si>
  <si>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</si>
  <si>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</si>
  <si>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</si>
  <si>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</si>
  <si>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</si>
  <si>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</si>
  <si>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</si>
  <si>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</si>
  <si>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</si>
  <si>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</si>
  <si>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</si>
  <si>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</si>
  <si>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</si>
  <si>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</si>
  <si>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</si>
  <si>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</si>
  <si>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</si>
  <si>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</si>
  <si>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</si>
  <si>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</si>
  <si>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</si>
  <si>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</si>
  <si>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</si>
  <si>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</si>
  <si>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</si>
  <si>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</si>
  <si>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</si>
  <si>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</si>
  <si>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</si>
  <si>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</si>
  <si>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</si>
  <si>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</si>
  <si>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</si>
  <si>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</si>
  <si>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</si>
  <si>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</si>
  <si>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</si>
  <si>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</si>
  <si>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</si>
  <si>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</si>
  <si>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</si>
  <si>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</si>
  <si>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</si>
  <si>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</si>
  <si>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</si>
  <si>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</si>
  <si>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</si>
  <si>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</si>
  <si>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</si>
  <si>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</si>
  <si>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</si>
  <si>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</si>
  <si>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</si>
  <si>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</si>
  <si>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</si>
  <si>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</si>
  <si>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</si>
  <si>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</si>
  <si>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</si>
  <si>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</si>
  <si>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</si>
  <si>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</si>
  <si>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</si>
  <si>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</si>
  <si>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</si>
  <si>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</si>
  <si>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</si>
  <si>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</si>
  <si>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</si>
  <si>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</si>
  <si>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</si>
  <si>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</si>
  <si>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</si>
  <si>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</si>
  <si>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</si>
  <si>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</si>
  <si>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</si>
  <si>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</si>
  <si>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</si>
  <si>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</si>
  <si>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</si>
  <si>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</si>
  <si>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</si>
  <si>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</si>
  <si>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</si>
  <si>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</si>
  <si>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</si>
  <si>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</si>
  <si>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</si>
  <si>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</si>
  <si>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</si>
  <si>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</si>
  <si>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</si>
  <si>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</si>
  <si>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</si>
  <si>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</si>
  <si>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</si>
  <si>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</si>
  <si>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</si>
  <si>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</si>
  <si>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</si>
  <si>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</si>
  <si>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</si>
  <si>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</si>
  <si>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</si>
  <si>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</si>
  <si>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</si>
  <si>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</si>
  <si>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</si>
  <si>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</si>
  <si>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</si>
  <si>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</si>
  <si>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</si>
  <si>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</si>
  <si>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</si>
  <si>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</si>
  <si>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</si>
  <si>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</si>
  <si>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</si>
  <si>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</si>
  <si>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</si>
  <si>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</si>
  <si>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</si>
  <si>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</si>
  <si>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</si>
  <si>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</si>
  <si>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</si>
  <si>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</si>
  <si>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</si>
  <si>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</si>
  <si>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</si>
  <si>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</si>
  <si>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</si>
  <si>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</si>
  <si>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</si>
  <si>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</si>
  <si>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</si>
  <si>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</si>
  <si>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</si>
  <si>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</si>
  <si>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</si>
  <si>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</si>
  <si>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</si>
  <si>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</si>
  <si>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</si>
  <si>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</si>
  <si>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</si>
  <si>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</si>
  <si>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</si>
  <si>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</si>
  <si>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</si>
  <si>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</si>
  <si>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</si>
  <si>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</si>
  <si>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</si>
  <si>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</si>
  <si>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</si>
  <si>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</si>
  <si>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</si>
  <si>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</si>
  <si>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</si>
  <si>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</si>
  <si>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</si>
  <si>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</si>
  <si>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</si>
  <si>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</si>
  <si>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</si>
  <si>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</si>
  <si>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</si>
  <si>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</si>
  <si>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</si>
  <si>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</si>
  <si>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</si>
  <si>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</si>
  <si>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</si>
  <si>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</si>
  <si>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</si>
  <si>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</si>
  <si>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</si>
  <si>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</si>
  <si>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</si>
  <si>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</si>
  <si>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</si>
  <si>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</si>
  <si>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</si>
  <si>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</si>
  <si>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</si>
  <si>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</si>
  <si>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</si>
  <si>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</si>
  <si>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</si>
  <si>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</si>
  <si>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</si>
  <si>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</si>
  <si>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</si>
  <si>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</si>
  <si>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</si>
  <si>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</si>
  <si>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</si>
  <si>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</si>
  <si>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</si>
  <si>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</si>
  <si>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</si>
  <si>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</si>
  <si>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</si>
  <si>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</si>
  <si>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</si>
  <si>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</si>
  <si>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</si>
  <si>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</si>
  <si>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</si>
  <si>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</si>
  <si>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</si>
  <si>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</si>
  <si>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</si>
  <si>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</si>
  <si>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</si>
  <si>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</si>
  <si>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</si>
  <si>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</si>
  <si>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</si>
  <si>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</si>
  <si>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</si>
  <si>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</si>
  <si>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</si>
  <si>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</si>
  <si>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</si>
  <si>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</si>
  <si>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</si>
  <si>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</si>
  <si>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</si>
  <si>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</si>
  <si>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</si>
  <si>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</si>
  <si>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</si>
  <si>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</si>
  <si>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</si>
  <si>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</si>
  <si>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</si>
  <si>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</si>
  <si>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</si>
  <si>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</si>
  <si>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</si>
  <si>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</si>
  <si>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</si>
  <si>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</si>
  <si>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</si>
  <si>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</si>
  <si>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</si>
  <si>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</si>
  <si>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</si>
  <si>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</si>
  <si>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</si>
  <si>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</si>
  <si>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</si>
  <si>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</si>
  <si>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</si>
  <si>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</si>
  <si>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</si>
  <si>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</si>
  <si>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</si>
  <si>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</si>
  <si>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</si>
  <si>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</si>
  <si>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</si>
  <si>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</si>
  <si>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</si>
  <si>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</si>
  <si>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</si>
  <si>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</si>
  <si>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</si>
  <si>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</si>
  <si>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</si>
  <si>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</si>
  <si>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</si>
  <si>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</si>
  <si>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</si>
  <si>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</si>
  <si>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</si>
  <si>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</si>
  <si>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</si>
  <si>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</si>
  <si>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</si>
  <si>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</si>
  <si>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</si>
  <si>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</si>
  <si>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</si>
  <si>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</si>
  <si>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</si>
  <si>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</si>
  <si>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</si>
  <si>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</si>
  <si>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</si>
  <si>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</si>
  <si>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</si>
  <si>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</si>
  <si>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</si>
  <si>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</si>
  <si>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</si>
  <si>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</si>
  <si>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</si>
  <si>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</si>
  <si>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</si>
  <si>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</si>
  <si>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</si>
  <si>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</si>
  <si>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</si>
  <si>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</si>
  <si>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</si>
  <si>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</si>
  <si>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</si>
  <si>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</si>
  <si>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</si>
  <si>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</si>
  <si>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</si>
  <si>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</si>
  <si>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</si>
  <si>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</si>
  <si>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</si>
  <si>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</si>
  <si>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</si>
  <si>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</si>
  <si>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</si>
  <si>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</si>
  <si>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</si>
  <si>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</si>
  <si>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</si>
  <si>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</si>
  <si>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</si>
  <si>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</si>
  <si>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</si>
  <si>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</si>
  <si>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</si>
  <si>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</si>
  <si>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</si>
  <si>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</si>
  <si>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</si>
  <si>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</si>
  <si>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</si>
  <si>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</si>
  <si>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</si>
  <si>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</si>
  <si>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</si>
  <si>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</si>
  <si>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</si>
  <si>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</si>
  <si>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</si>
  <si>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</si>
  <si>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</si>
  <si>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</si>
  <si>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</si>
  <si>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</si>
  <si>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</si>
  <si>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</si>
  <si>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</si>
  <si>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</si>
  <si>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</si>
  <si>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</si>
  <si>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</si>
  <si>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</si>
  <si>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</si>
  <si>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</si>
  <si>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</si>
  <si>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</si>
  <si>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</si>
  <si>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</si>
  <si>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</si>
  <si>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</si>
  <si>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</si>
  <si>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</si>
  <si>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</si>
  <si>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</si>
  <si>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</si>
  <si>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</si>
  <si>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</si>
  <si>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</si>
  <si>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</si>
  <si>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</si>
  <si>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</si>
  <si>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</si>
  <si>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</si>
  <si>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</si>
  <si>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</si>
  <si>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</si>
  <si>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</si>
  <si>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</si>
  <si>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</si>
  <si>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</si>
  <si>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</si>
  <si>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</si>
  <si>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</si>
  <si>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</si>
  <si>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</si>
  <si>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</si>
  <si>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</si>
  <si>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</si>
  <si>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</si>
  <si>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</si>
  <si>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</si>
  <si>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</si>
  <si>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</si>
  <si>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</si>
  <si>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</si>
  <si>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</si>
  <si>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</si>
  <si>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</si>
  <si>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</si>
  <si>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</si>
  <si>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</si>
  <si>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</si>
  <si>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</si>
  <si>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</si>
  <si>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</si>
  <si>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</si>
  <si>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</si>
  <si>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</si>
  <si>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</si>
  <si>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</si>
  <si>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</si>
  <si>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</si>
  <si>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</si>
  <si>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</si>
  <si>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</si>
  <si>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</si>
  <si>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</si>
  <si>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</si>
  <si>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</si>
  <si>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</si>
  <si>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</si>
  <si>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</si>
  <si>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</si>
  <si>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</si>
  <si>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</si>
  <si>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</si>
  <si>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</si>
  <si>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</si>
  <si>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</si>
  <si>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</si>
  <si>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</si>
  <si>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</si>
  <si>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</si>
  <si>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</si>
  <si>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</si>
  <si>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</si>
  <si>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</si>
  <si>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</si>
  <si>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</si>
  <si>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</si>
  <si>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</si>
  <si>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</si>
  <si>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</si>
  <si>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</si>
  <si>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</si>
  <si>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</si>
  <si>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</si>
  <si>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</si>
  <si>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</si>
  <si>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</si>
  <si>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</si>
  <si>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</si>
  <si>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</si>
  <si>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</si>
  <si>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</si>
  <si>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</si>
  <si>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</si>
  <si>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</si>
  <si>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</si>
  <si>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</si>
  <si>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</si>
  <si>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</si>
  <si>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</si>
  <si>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</si>
  <si>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</si>
  <si>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</si>
  <si>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</si>
  <si>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</si>
  <si>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</si>
  <si>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</si>
  <si>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</si>
  <si>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</si>
  <si>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</si>
  <si>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</si>
  <si>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</si>
  <si>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</si>
  <si>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</si>
  <si>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</si>
  <si>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</si>
  <si>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</si>
  <si>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</si>
  <si>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</si>
  <si>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</si>
  <si>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</si>
  <si>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</si>
  <si>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</si>
  <si>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</si>
  <si>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</si>
  <si>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</si>
  <si>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</si>
  <si>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</si>
  <si>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</si>
  <si>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</si>
  <si>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</si>
  <si>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</si>
  <si>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</si>
  <si>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</si>
  <si>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</si>
  <si>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</si>
  <si>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</si>
  <si>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</si>
  <si>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</si>
  <si>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</si>
  <si>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</si>
  <si>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</si>
  <si>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</si>
  <si>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</si>
  <si>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</si>
  <si>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</si>
  <si>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</si>
  <si>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</si>
  <si>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</si>
  <si>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</si>
  <si>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</si>
  <si>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</si>
  <si>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</si>
  <si>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</si>
  <si>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</si>
  <si>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</si>
  <si>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</si>
  <si>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</si>
  <si>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</si>
  <si>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</si>
  <si>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</si>
  <si>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</si>
  <si>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</si>
  <si>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</si>
  <si>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</si>
  <si>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</si>
  <si>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</si>
  <si>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</si>
  <si>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</si>
  <si>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</si>
  <si>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</si>
  <si>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</si>
  <si>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</si>
  <si>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</si>
  <si>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</si>
  <si>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</si>
  <si>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</si>
  <si>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</si>
  <si>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</si>
  <si>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</si>
  <si>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</si>
  <si>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</si>
  <si>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</si>
  <si>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</si>
  <si>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</si>
  <si>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</si>
  <si>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</si>
  <si>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</si>
  <si>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</si>
  <si>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</si>
  <si>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</si>
  <si>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</si>
  <si>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</si>
  <si>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</si>
  <si>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</si>
  <si>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</si>
  <si>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</si>
  <si>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</si>
  <si>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</si>
  <si>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</si>
  <si>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</si>
  <si>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</si>
  <si>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</si>
  <si>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</si>
  <si>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</si>
  <si>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</si>
  <si>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</si>
  <si>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</si>
  <si>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</si>
  <si>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</si>
  <si>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</si>
  <si>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</si>
  <si>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</si>
  <si>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</si>
  <si>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</si>
  <si>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</si>
  <si>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</si>
  <si>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</si>
  <si>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</si>
  <si>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</si>
  <si>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</si>
  <si>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</si>
  <si>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</si>
  <si>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</si>
  <si>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</si>
  <si>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</si>
  <si>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</si>
  <si>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</si>
  <si>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</si>
  <si>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</si>
  <si>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</si>
  <si>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</si>
  <si>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</si>
  <si>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</si>
  <si>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</si>
  <si>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</si>
  <si>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</si>
  <si>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</si>
  <si>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</si>
  <si>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</si>
  <si>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</si>
  <si>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</si>
  <si>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</si>
  <si>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</si>
  <si>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</si>
  <si>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</si>
  <si>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</si>
  <si>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</si>
  <si>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</si>
  <si>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</si>
  <si>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</si>
  <si>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</si>
  <si>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</si>
  <si>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</si>
  <si>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</si>
  <si>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</si>
  <si>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</si>
  <si>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</si>
  <si>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</si>
  <si>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</si>
  <si>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</si>
  <si>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</si>
  <si>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</si>
  <si>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</si>
  <si>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</si>
  <si>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</si>
  <si>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</si>
  <si>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</si>
  <si>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</si>
  <si>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</si>
  <si>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</si>
  <si>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</si>
  <si>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</si>
  <si>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</si>
  <si>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</si>
  <si>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</si>
  <si>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</si>
  <si>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</si>
  <si>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</si>
  <si>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</si>
  <si>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</si>
  <si>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</si>
  <si>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</si>
  <si>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</si>
  <si>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</si>
  <si>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</si>
  <si>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</si>
  <si>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</si>
  <si>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</si>
  <si>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</si>
  <si>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</si>
  <si>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</si>
  <si>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</si>
  <si>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</si>
  <si>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</si>
  <si>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</si>
  <si>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</si>
  <si>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</si>
  <si>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</si>
  <si>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</si>
  <si>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</si>
  <si>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</si>
  <si>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</si>
  <si>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</si>
  <si>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</si>
  <si>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</si>
  <si>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</si>
  <si>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</si>
  <si>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</si>
  <si>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</si>
  <si>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</si>
  <si>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</si>
  <si>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</si>
  <si>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</si>
  <si>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</si>
  <si>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</si>
  <si>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</si>
  <si>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</si>
  <si>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</si>
  <si>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</si>
  <si>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</si>
  <si>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</si>
  <si>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</si>
  <si>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</si>
  <si>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</si>
  <si>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</si>
  <si>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</si>
  <si>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</si>
  <si>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</si>
  <si>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</si>
  <si>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</si>
  <si>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</si>
  <si>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</si>
  <si>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</si>
  <si>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</si>
  <si>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</si>
  <si>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</si>
  <si>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</si>
  <si>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</si>
  <si>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</si>
  <si>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</si>
  <si>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</si>
  <si>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</si>
  <si>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</si>
  <si>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</si>
  <si>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</si>
  <si>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</si>
  <si>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</si>
  <si>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</si>
  <si>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</si>
  <si>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</si>
  <si>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</si>
  <si>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</si>
  <si>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</si>
  <si>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</si>
  <si>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</si>
  <si>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</si>
  <si>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</si>
  <si>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</si>
  <si>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</si>
  <si>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</si>
  <si>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</si>
  <si>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</si>
  <si>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</si>
  <si>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</si>
  <si>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</si>
  <si>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</si>
  <si>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</si>
  <si>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</si>
  <si>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</si>
  <si>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</si>
  <si>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</si>
  <si>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</si>
  <si>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</si>
  <si>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</si>
  <si>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</si>
  <si>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</si>
  <si>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</si>
  <si>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</si>
  <si>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</si>
  <si>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</si>
  <si>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</si>
  <si>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</si>
  <si>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</si>
  <si>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</si>
  <si>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</si>
  <si>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</si>
  <si>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</si>
  <si>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</si>
  <si>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</si>
  <si>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</si>
  <si>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</si>
  <si>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</si>
  <si>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</si>
  <si>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</si>
  <si>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</si>
  <si>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</si>
  <si>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</si>
  <si>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</si>
  <si>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</si>
  <si>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</si>
  <si>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</si>
  <si>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</si>
  <si>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</si>
  <si>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</si>
  <si>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</si>
  <si>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</si>
  <si>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</si>
  <si>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</si>
  <si>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</si>
  <si>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</si>
  <si>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</si>
  <si>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</si>
  <si>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</si>
  <si>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</si>
  <si>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</si>
  <si>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</si>
  <si>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</si>
  <si>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</si>
  <si>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</si>
  <si>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</si>
  <si>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</si>
  <si>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</si>
  <si>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</si>
  <si>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</si>
  <si>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</si>
  <si>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</si>
  <si>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</si>
  <si>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</si>
  <si>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</si>
  <si>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</si>
  <si>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</si>
  <si>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</si>
  <si>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</si>
  <si>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</si>
  <si>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</si>
  <si>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</si>
  <si>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</si>
  <si>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</si>
  <si>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</si>
  <si>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</si>
  <si>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</si>
  <si>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</si>
  <si>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</si>
  <si>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</si>
  <si>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</si>
  <si>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</si>
  <si>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</si>
  <si>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</si>
  <si>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</si>
  <si>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</si>
  <si>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</si>
  <si>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</si>
  <si>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</si>
  <si>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</si>
  <si>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</si>
  <si>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</si>
  <si>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</si>
  <si>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</si>
  <si>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</si>
  <si>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</si>
  <si>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</si>
  <si>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</si>
  <si>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</si>
  <si>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</si>
  <si>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</si>
  <si>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</si>
  <si>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</si>
  <si>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</si>
  <si>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</si>
  <si>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</si>
  <si>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</si>
  <si>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</si>
  <si>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</si>
  <si>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</si>
  <si>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</si>
  <si>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</si>
  <si>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</si>
  <si>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</si>
  <si>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</si>
  <si>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</si>
  <si>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</si>
  <si>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</si>
  <si>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</si>
  <si>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</si>
  <si>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</si>
  <si>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</si>
  <si>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</si>
  <si>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</si>
  <si>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</si>
  <si>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</si>
  <si>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</si>
  <si>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</si>
  <si>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</si>
  <si>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</si>
  <si>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</si>
  <si>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</si>
  <si>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</si>
  <si>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</si>
  <si>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</si>
  <si>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</si>
  <si>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</si>
  <si>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</si>
  <si>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</si>
  <si>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</si>
  <si>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</si>
  <si>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</si>
  <si>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</si>
  <si>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</si>
  <si>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</si>
  <si>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</si>
  <si>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</si>
  <si>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</si>
  <si>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</si>
  <si>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</si>
  <si>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</si>
  <si>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</si>
  <si>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</si>
  <si>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</si>
  <si>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</si>
  <si>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</si>
  <si>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</si>
  <si>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</si>
  <si>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</si>
  <si>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</si>
  <si>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</si>
  <si>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</si>
  <si>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</si>
  <si>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</si>
  <si>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</si>
  <si>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</si>
  <si>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</si>
  <si>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</si>
  <si>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</si>
  <si>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</si>
  <si>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</si>
  <si>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</si>
  <si>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</si>
  <si>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</si>
  <si>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</si>
  <si>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</si>
  <si>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</si>
  <si>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</si>
  <si>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</si>
  <si>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</si>
  <si>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</si>
  <si>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</si>
  <si>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</si>
  <si>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</si>
  <si>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</si>
  <si>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</si>
  <si>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</si>
  <si>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</si>
  <si>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</si>
  <si>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</si>
  <si>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</si>
  <si>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</si>
  <si>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</si>
  <si>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</si>
  <si>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</si>
  <si>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</si>
  <si>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</si>
  <si>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</si>
  <si>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</si>
  <si>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</si>
  <si>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</si>
  <si>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</si>
  <si>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</si>
  <si>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</si>
  <si>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</si>
  <si>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</si>
  <si>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</si>
  <si>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</si>
  <si>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</si>
  <si>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</si>
  <si>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</si>
  <si>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</si>
  <si>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</si>
  <si>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</si>
  <si>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</si>
  <si>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</si>
  <si>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</si>
  <si>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</si>
  <si>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</si>
  <si>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</si>
  <si>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</si>
  <si>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</si>
  <si>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</si>
  <si>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</si>
  <si>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</si>
  <si>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</si>
  <si>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</si>
  <si>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</si>
  <si>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</si>
  <si>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</si>
  <si>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</si>
  <si>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</si>
  <si>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</si>
  <si>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</si>
  <si>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</si>
  <si>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</si>
  <si>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</si>
  <si>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</si>
  <si>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</si>
  <si>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</si>
  <si>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</si>
  <si>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</si>
  <si>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</si>
  <si>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</si>
  <si>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</si>
  <si>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</si>
  <si>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</si>
  <si>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</si>
  <si>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</si>
  <si>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</si>
  <si>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</si>
  <si>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</si>
  <si>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</si>
  <si>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</si>
  <si>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</si>
  <si>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</si>
  <si>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</si>
  <si>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</si>
  <si>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</si>
  <si>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</si>
  <si>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</si>
  <si>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</si>
  <si>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</si>
  <si>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</si>
  <si>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</si>
  <si>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</si>
  <si>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</si>
  <si>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</si>
  <si>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</si>
  <si>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</si>
  <si>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</si>
  <si>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</si>
  <si>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</si>
  <si>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</si>
  <si>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</si>
  <si>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</si>
  <si>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</si>
  <si>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</si>
  <si>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</si>
  <si>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</si>
  <si>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</si>
  <si>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</si>
  <si>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</si>
  <si>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</si>
  <si>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</si>
  <si>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</si>
  <si>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</si>
  <si>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</si>
  <si>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</si>
  <si>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</si>
  <si>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</si>
  <si>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</si>
  <si>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</si>
  <si>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</si>
  <si>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</si>
  <si>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</si>
  <si>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</si>
  <si>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</si>
  <si>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</si>
  <si>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</si>
  <si>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</si>
  <si>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</si>
  <si>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</si>
  <si>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</si>
  <si>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</si>
  <si>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</si>
  <si>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</si>
  <si>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</si>
  <si>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</si>
  <si>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</si>
  <si>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</si>
  <si>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</si>
  <si>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</si>
  <si>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</si>
  <si>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</si>
  <si>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</si>
  <si>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</si>
  <si>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</si>
  <si>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</si>
  <si>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</si>
  <si>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</si>
  <si>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</si>
  <si>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</si>
  <si>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</si>
  <si>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</si>
  <si>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</si>
  <si>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</si>
  <si>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</si>
  <si>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</si>
  <si>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</si>
  <si>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</si>
  <si>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</si>
  <si>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</si>
  <si>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</si>
  <si>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</si>
  <si>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</si>
  <si>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</si>
  <si>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</si>
  <si>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</si>
  <si>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</si>
  <si>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</si>
  <si>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Number of managers in the company?</t>
  </si>
  <si>
    <t>Number of Sr. Managers in the company?</t>
  </si>
  <si>
    <t>Calculate the total Budget allocated for salary of all the employees?</t>
  </si>
  <si>
    <t>Calculate the Final salary after the Bonus for every employee?( Create a new column for this)</t>
  </si>
  <si>
    <t>Find the maximum salary drawn by any of the employees?</t>
  </si>
  <si>
    <t>Find the minimum salary drawn ?</t>
  </si>
  <si>
    <t>Find the Second highest salary drawn in the organization?</t>
  </si>
  <si>
    <t>Find the third highest salary drawn in the organization?</t>
  </si>
  <si>
    <t>Find the 10th highest salary drawn in the organization?</t>
  </si>
  <si>
    <t>Find the second lowest salary drawn in the organization?</t>
  </si>
  <si>
    <t>Find the third lowest salary drawn in the organization?</t>
  </si>
  <si>
    <t>Find the 13th lowest salary drawn in the organization?</t>
  </si>
  <si>
    <t>Find the number of Dirrectors in the organization?</t>
  </si>
  <si>
    <t>Find the number of Analysts in the organization?</t>
  </si>
  <si>
    <t>Find the number of Sr. Analysts in the organization?</t>
  </si>
  <si>
    <t>Find the number of employees those are leaving the organization(exit date)?</t>
  </si>
  <si>
    <t>Find the number of employees working in the IT department?</t>
  </si>
  <si>
    <t>Find the number of Asian emplloyees living in the US?</t>
  </si>
  <si>
    <t>Find the number of Female Employees living in Chicago?</t>
  </si>
  <si>
    <t>Find the number of Caucasians living in United States?</t>
  </si>
  <si>
    <t>Find the number of employees whose salary is more than $99,999?</t>
  </si>
  <si>
    <t>Find the number of employees who are either living in China or are Asian?</t>
  </si>
  <si>
    <t>Find the number of employees who are either from "Research &amp; Development" or "Corporate" Business unit?</t>
  </si>
  <si>
    <t>Find the number of Managers in the Engineering Department?</t>
  </si>
  <si>
    <t>Find the number of Female Asian Employees working in the organization?</t>
  </si>
  <si>
    <t>Find the number of Employees working in the Research &amp; Development unit of the IT Department?</t>
  </si>
  <si>
    <t>Find the number of Employeees that do not have an exit date?</t>
  </si>
  <si>
    <t>Find the oldest Employee working in the orgnization?</t>
  </si>
  <si>
    <t>Find the Youngest Employee in the Organization?</t>
  </si>
  <si>
    <t>Find the Number of employees who are younger than 30 years of age?</t>
  </si>
  <si>
    <t>Find the number of Employees who are elder than 50 Years?</t>
  </si>
  <si>
    <t>Find the number of Managers in the Engineering Department whose age is less than 35?</t>
  </si>
  <si>
    <t>Find the number of Male Directors in the  Human Resource Department who are elder than 50 years of the age?</t>
  </si>
  <si>
    <t>Find the number of Asian Females working in the Engineering department who are younger than 35 years of age?</t>
  </si>
  <si>
    <t>Find the date of hiring of the employee who was first hired by the organization?</t>
  </si>
  <si>
    <t>Find the date of the most recent hiring in the organization?</t>
  </si>
  <si>
    <t>Find the date of hiring of the second hired employee in the organization?</t>
  </si>
  <si>
    <t>Find the date of hiring of the third hired employee in the organization?</t>
  </si>
  <si>
    <t>Find the number of IT Coordinators in the organization?</t>
  </si>
  <si>
    <t>Create a new column (IT Female) and Fill "Yes" if the employee is female and from IT department else fill "NO"?</t>
  </si>
  <si>
    <t>Find the Number of Black feamles working in the organization?</t>
  </si>
  <si>
    <t>Find the number of Female Directors in the organization?</t>
  </si>
  <si>
    <t>Find the number of Female Managers in the Sales?</t>
  </si>
  <si>
    <t>Questions</t>
  </si>
  <si>
    <t>Column1</t>
  </si>
  <si>
    <t>Answer</t>
  </si>
  <si>
    <t>Bonus amount</t>
  </si>
  <si>
    <t>Final salary after bonus</t>
  </si>
  <si>
    <t>Total No. Of Employess</t>
  </si>
  <si>
    <t>IT Females</t>
  </si>
  <si>
    <t>Done check new column final salary</t>
  </si>
  <si>
    <t>final salary with bonus 2</t>
  </si>
  <si>
    <t>Check IT Females Colum Total 119 IT females</t>
  </si>
  <si>
    <t>Female_Black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</si>
</sst>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\(&quot;$&quot;#,##0\);&quot;$&quot;0_)"/>
    <numFmt numFmtId="165" formatCode="#,##0%_);\(#,##0%\);0%_)"/>
    <numFmt numFmtId="166" formatCode="[$-F800]dddd\,\ mmmm\ dd\,\ yyyy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166" fontId="0" fillId="0" borderId="0" xfId="0" applyNumberFormat="1"/>
    <xf numFmtId="166" fontId="1" fillId="2" borderId="3" xfId="0" applyNumberFormat="1" applyFont="1" applyFill="1" applyBorder="1" applyAlignment="1">
      <alignment horizontal="left"/>
    </xf>
    <xf numFmtId="0" fontId="2" fillId="0" borderId="0" xfId="0" applyFont="1"/>
    <xf numFmtId="0" fontId="3" fillId="2" borderId="2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2" xfId="0" applyNumberFormat="1" applyFont="1" applyFill="1" applyBorder="1" applyAlignment="1">
      <alignment horizontal="left"/>
    </xf>
    <xf numFmtId="167" fontId="0" fillId="0" borderId="0" xfId="0" applyNumberFormat="1"/>
    <xf numFmtId="167" fontId="0" fillId="3" borderId="0" xfId="0" applyNumberFormat="1" applyFill="1"/>
    <xf numFmtId="0" fontId="0" fillId="3" borderId="0" xfId="0" applyFill="1"/>
    <xf numFmtId="0" fontId="4" fillId="3" borderId="2" xfId="0" applyNumberFormat="1" applyFont="1" applyFill="1" applyBorder="1" applyAlignment="1">
      <alignment horizontal="left"/>
    </xf>
    <xf numFmtId="0" fontId="0" fillId="0" borderId="4" xfId="0" applyFill="1" applyBorder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167" formatCode="&quot;$&quot;#,##0.00"/>
      <fill>
        <patternFill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6" formatCode="[$-F800]dddd\,\ mmmm\ dd\,\ 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[$-F800]dddd\,\ mmmm\ dd\,\ 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_Employees" displayName="TBL_Employees" ref="A1:T1001" totalsRowShown="0" headerRowDxfId="10">
  <autoFilter ref="A1:T1001"/>
  <sortState ref="A2:R1001">
    <sortCondition ref="J2"/>
  </sortState>
  <tableColumns count="20">
    <tableColumn id="1" name="EEID"/>
    <tableColumn id="2" name="Full Name"/>
    <tableColumn id="3" name="Job Title"/>
    <tableColumn id="4" name="Department"/>
    <tableColumn id="5" name="Business Unit"/>
    <tableColumn id="6" name="Gender"/>
    <tableColumn id="7" name="Ethnicity"/>
    <tableColumn id="15" name="Column1" dataDxfId="9">
      <calculatedColumnFormula>IF(TBL_Employees[[#This Row],[Gender]]="Female","F","M")</calculatedColumnFormula>
    </tableColumn>
    <tableColumn id="8" name="Age"/>
    <tableColumn id="9" name="Hire Date" dataDxfId="8"/>
    <tableColumn id="10" name="Annual Salary" dataDxfId="7"/>
    <tableColumn id="11" name="Bonus %" dataDxfId="6"/>
    <tableColumn id="12" name="Country"/>
    <tableColumn id="13" name="City"/>
    <tableColumn id="14" name="Exit Date" dataDxfId="5"/>
    <tableColumn id="17" name="Bonus amount" dataDxfId="4">
      <calculatedColumnFormula>TBL_Employees[[#This Row],[Annual Salary]]*TBL_Employees[[#This Row],[Bonus %]]</calculatedColumnFormula>
    </tableColumn>
    <tableColumn id="18" name="final salary with bonus 2" dataDxfId="1">
      <calculatedColumnFormula>TBL_Employees[[#This Row],[Annual Salary]]+TBL_Employees[[#This Row],[Bonus %]]*TBL_Employees[[#This Row],[Annual Salary]]</calculatedColumnFormula>
    </tableColumn>
    <tableColumn id="16" name="Final salary after bonus" dataDxfId="3">
      <calculatedColumnFormula>SUM(TBL_Employees[[#This Row],[Annual Salary]],TBL_Employees[[#This Row],[Bonus amount]])</calculatedColumnFormula>
    </tableColumn>
    <tableColumn id="21" name="IT Females" dataDxfId="2">
      <calculatedColumnFormula>IF(AND(TBL_Employees[[#This Row],[Department]]="IT",TBL_Employees[[#This Row],[Gender]]="Female"),"Yes","No")</calculatedColumnFormula>
    </tableColumn>
    <tableColumn id="20" name="Female_Black" dataDxfId="0">
      <calculatedColumnFormula>IF(AND(TBL_Employees[[#This Row],[Gender]]="Female",TBL_Employees[[#This Row],[Ethnicity]]="Black"),"Female Black","Other")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M13" zoomScale="90" zoomScaleNormal="90" workbookViewId="0">
      <selection activeCell="R13" sqref="R13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11.42578125" bestFit="1" customWidth="1"/>
    <col min="9" max="9" width="6.7109375" style="7" customWidth="1"/>
    <col min="10" max="10" width="28.28515625" style="7" customWidth="1"/>
    <col min="11" max="11" width="28.28515625" customWidth="1"/>
    <col min="12" max="12" width="10.7109375" bestFit="1" customWidth="1"/>
    <col min="13" max="13" width="12.85546875" bestFit="1" customWidth="1"/>
    <col min="14" max="14" width="13.5703125" bestFit="1" customWidth="1"/>
    <col min="15" max="15" width="30" style="7" bestFit="1" customWidth="1"/>
    <col min="16" max="16" width="24.7109375" bestFit="1" customWidth="1"/>
    <col min="17" max="17" width="24.7109375" style="17" customWidth="1"/>
    <col min="18" max="18" width="24.28515625" bestFit="1" customWidth="1"/>
    <col min="19" max="19" width="22.42578125" customWidth="1"/>
    <col min="20" max="20" width="12.5703125" bestFit="1" customWidth="1"/>
  </cols>
  <sheetData>
    <row r="1" spans="1:20" s="5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2027</v>
      </c>
      <c r="I1" s="4" t="s">
        <v>7</v>
      </c>
      <c r="J1" s="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8" t="s">
        <v>13</v>
      </c>
      <c r="P1" s="14" t="s">
        <v>2029</v>
      </c>
      <c r="Q1" s="18" t="s">
        <v>2034</v>
      </c>
      <c r="R1" s="10" t="s">
        <v>2030</v>
      </c>
      <c r="S1" s="10" t="s">
        <v>2032</v>
      </c>
      <c r="T1" s="4" t="s">
        <v>2036</v>
      </c>
    </row>
    <row r="2" spans="1:20" x14ac:dyDescent="0.25">
      <c r="A2" t="s">
        <v>214</v>
      </c>
      <c r="B2" t="s">
        <v>1828</v>
      </c>
      <c r="C2" t="s">
        <v>97</v>
      </c>
      <c r="D2" t="s">
        <v>31</v>
      </c>
      <c r="E2" t="s">
        <v>16</v>
      </c>
      <c r="F2" t="s">
        <v>28</v>
      </c>
      <c r="G2" t="s">
        <v>24</v>
      </c>
      <c r="H2" t="str">
        <f>IF(TBL_Employees[[#This Row],[Gender]]="Female","F","M")</f>
        <v>M</v>
      </c>
      <c r="I2">
        <v>57</v>
      </c>
      <c r="J2" s="7">
        <v>33612</v>
      </c>
      <c r="K2" s="1">
        <v>111299</v>
      </c>
      <c r="L2" s="2">
        <v>0.12</v>
      </c>
      <c r="M2" t="s">
        <v>19</v>
      </c>
      <c r="N2" t="s">
        <v>45</v>
      </c>
      <c r="O2" s="7" t="s">
        <v>21</v>
      </c>
      <c r="P2" s="15">
        <f>TBL_Employees[[#This Row],[Annual Salary]]*TBL_Employees[[#This Row],[Bonus %]]</f>
        <v>13355.88</v>
      </c>
      <c r="Q2" s="16">
        <f>TBL_Employees[[#This Row],[Annual Salary]]+TBL_Employees[[#This Row],[Bonus %]]*TBL_Employees[[#This Row],[Annual Salary]]</f>
        <v>124654.88</v>
      </c>
      <c r="R2" s="15">
        <f>SUM(TBL_Employees[[#This Row],[Annual Salary]],TBL_Employees[[#This Row],[Bonus amount]])</f>
        <v>124654.88</v>
      </c>
      <c r="S2" t="str">
        <f>IF(AND(TBL_Employees[[#This Row],[Department]]="IT",TBL_Employees[[#This Row],[Gender]]="Female"),"Yes","No")</f>
        <v>No</v>
      </c>
      <c r="T2" s="20" t="str">
        <f>IF(AND(TBL_Employees[[#This Row],[Gender]]="Female",TBL_Employees[[#This Row],[Ethnicity]]="Black"),"Female Black","Other")</f>
        <v>Other</v>
      </c>
    </row>
    <row r="3" spans="1:20" x14ac:dyDescent="0.25">
      <c r="A3" t="s">
        <v>249</v>
      </c>
      <c r="B3" t="s">
        <v>140</v>
      </c>
      <c r="C3" t="s">
        <v>40</v>
      </c>
      <c r="D3" t="s">
        <v>50</v>
      </c>
      <c r="E3" t="s">
        <v>32</v>
      </c>
      <c r="F3" t="s">
        <v>28</v>
      </c>
      <c r="G3" t="s">
        <v>24</v>
      </c>
      <c r="H3" t="str">
        <f>IF(TBL_Employees[[#This Row],[Gender]]="Female","F","M")</f>
        <v>M</v>
      </c>
      <c r="I3">
        <v>58</v>
      </c>
      <c r="J3" s="7">
        <v>33682</v>
      </c>
      <c r="K3" s="1">
        <v>199848</v>
      </c>
      <c r="L3" s="2">
        <v>0.16</v>
      </c>
      <c r="M3" t="s">
        <v>33</v>
      </c>
      <c r="N3" t="s">
        <v>80</v>
      </c>
      <c r="O3" s="7" t="s">
        <v>21</v>
      </c>
      <c r="P3" s="15">
        <f>TBL_Employees[[#This Row],[Annual Salary]]*TBL_Employees[[#This Row],[Bonus %]]</f>
        <v>31975.68</v>
      </c>
      <c r="Q3" s="16">
        <f>TBL_Employees[[#This Row],[Annual Salary]]+TBL_Employees[[#This Row],[Bonus %]]*TBL_Employees[[#This Row],[Annual Salary]]</f>
        <v>231823.68</v>
      </c>
      <c r="R3" s="15">
        <f>SUM(TBL_Employees[[#This Row],[Annual Salary]],TBL_Employees[[#This Row],[Bonus amount]])</f>
        <v>231823.68</v>
      </c>
      <c r="S3" t="str">
        <f>IF(AND(TBL_Employees[[#This Row],[Department]]="IT",TBL_Employees[[#This Row],[Gender]]="Female"),"Yes","No")</f>
        <v>No</v>
      </c>
      <c r="T3" s="20" t="str">
        <f>IF(AND(TBL_Employees[[#This Row],[Gender]]="Female",TBL_Employees[[#This Row],[Ethnicity]]="Black"),"Female Black","Other")</f>
        <v>Other</v>
      </c>
    </row>
    <row r="4" spans="1:20" x14ac:dyDescent="0.25">
      <c r="A4" t="s">
        <v>615</v>
      </c>
      <c r="B4" t="s">
        <v>616</v>
      </c>
      <c r="C4" t="s">
        <v>76</v>
      </c>
      <c r="D4" t="s">
        <v>27</v>
      </c>
      <c r="E4" t="s">
        <v>36</v>
      </c>
      <c r="F4" t="s">
        <v>17</v>
      </c>
      <c r="G4" t="s">
        <v>18</v>
      </c>
      <c r="H4" t="str">
        <f>IF(TBL_Employees[[#This Row],[Gender]]="Female","F","M")</f>
        <v>F</v>
      </c>
      <c r="I4">
        <v>63</v>
      </c>
      <c r="J4" s="7">
        <v>33695</v>
      </c>
      <c r="K4" s="1">
        <v>53809</v>
      </c>
      <c r="L4" s="2">
        <v>0</v>
      </c>
      <c r="M4" t="s">
        <v>19</v>
      </c>
      <c r="N4" t="s">
        <v>39</v>
      </c>
      <c r="O4" s="7" t="s">
        <v>21</v>
      </c>
      <c r="P4" s="15">
        <f>TBL_Employees[[#This Row],[Annual Salary]]*TBL_Employees[[#This Row],[Bonus %]]</f>
        <v>0</v>
      </c>
      <c r="Q4" s="16">
        <f>TBL_Employees[[#This Row],[Annual Salary]]+TBL_Employees[[#This Row],[Bonus %]]*TBL_Employees[[#This Row],[Annual Salary]]</f>
        <v>53809</v>
      </c>
      <c r="R4" s="15">
        <f>SUM(TBL_Employees[[#This Row],[Annual Salary]],TBL_Employees[[#This Row],[Bonus amount]])</f>
        <v>53809</v>
      </c>
      <c r="S4" t="str">
        <f>IF(AND(TBL_Employees[[#This Row],[Department]]="IT",TBL_Employees[[#This Row],[Gender]]="Female"),"Yes","No")</f>
        <v>Yes</v>
      </c>
      <c r="T4" s="20" t="str">
        <f>IF(AND(TBL_Employees[[#This Row],[Gender]]="Female",TBL_Employees[[#This Row],[Ethnicity]]="Black"),"Female Black","Other")</f>
        <v>Other</v>
      </c>
    </row>
    <row r="5" spans="1:20" x14ac:dyDescent="0.25">
      <c r="A5" t="s">
        <v>539</v>
      </c>
      <c r="B5" t="s">
        <v>540</v>
      </c>
      <c r="C5" t="s">
        <v>97</v>
      </c>
      <c r="D5" t="s">
        <v>31</v>
      </c>
      <c r="E5" t="s">
        <v>16</v>
      </c>
      <c r="F5" t="s">
        <v>28</v>
      </c>
      <c r="G5" t="s">
        <v>18</v>
      </c>
      <c r="H5" t="str">
        <f>IF(TBL_Employees[[#This Row],[Gender]]="Female","F","M")</f>
        <v>M</v>
      </c>
      <c r="I5">
        <v>53</v>
      </c>
      <c r="J5" s="7">
        <v>33702</v>
      </c>
      <c r="K5" s="1">
        <v>116878</v>
      </c>
      <c r="L5" s="2">
        <v>0.11</v>
      </c>
      <c r="M5" t="s">
        <v>19</v>
      </c>
      <c r="N5" t="s">
        <v>45</v>
      </c>
      <c r="O5" s="7" t="s">
        <v>21</v>
      </c>
      <c r="P5" s="15">
        <f>TBL_Employees[[#This Row],[Annual Salary]]*TBL_Employees[[#This Row],[Bonus %]]</f>
        <v>12856.58</v>
      </c>
      <c r="Q5" s="16">
        <f>TBL_Employees[[#This Row],[Annual Salary]]+TBL_Employees[[#This Row],[Bonus %]]*TBL_Employees[[#This Row],[Annual Salary]]</f>
        <v>129734.58</v>
      </c>
      <c r="R5" s="15">
        <f>SUM(TBL_Employees[[#This Row],[Annual Salary]],TBL_Employees[[#This Row],[Bonus amount]])</f>
        <v>129734.58</v>
      </c>
      <c r="S5" t="str">
        <f>IF(AND(TBL_Employees[[#This Row],[Department]]="IT",TBL_Employees[[#This Row],[Gender]]="Female"),"Yes","No")</f>
        <v>No</v>
      </c>
      <c r="T5" s="20" t="str">
        <f>IF(AND(TBL_Employees[[#This Row],[Gender]]="Female",TBL_Employees[[#This Row],[Ethnicity]]="Black"),"Female Black","Other")</f>
        <v>Other</v>
      </c>
    </row>
    <row r="6" spans="1:20" x14ac:dyDescent="0.25">
      <c r="A6" t="s">
        <v>1438</v>
      </c>
      <c r="B6" t="s">
        <v>1439</v>
      </c>
      <c r="C6" t="s">
        <v>55</v>
      </c>
      <c r="D6" t="s">
        <v>27</v>
      </c>
      <c r="E6" t="s">
        <v>32</v>
      </c>
      <c r="F6" t="s">
        <v>17</v>
      </c>
      <c r="G6" t="s">
        <v>24</v>
      </c>
      <c r="H6" t="str">
        <f>IF(TBL_Employees[[#This Row],[Gender]]="Female","F","M")</f>
        <v>F</v>
      </c>
      <c r="I6">
        <v>57</v>
      </c>
      <c r="J6" s="7">
        <v>33728</v>
      </c>
      <c r="K6" s="1">
        <v>76202</v>
      </c>
      <c r="L6" s="2">
        <v>0</v>
      </c>
      <c r="M6" t="s">
        <v>19</v>
      </c>
      <c r="N6" t="s">
        <v>25</v>
      </c>
      <c r="O6" s="7">
        <v>34686</v>
      </c>
      <c r="P6" s="15">
        <f>TBL_Employees[[#This Row],[Annual Salary]]*TBL_Employees[[#This Row],[Bonus %]]</f>
        <v>0</v>
      </c>
      <c r="Q6" s="16">
        <f>TBL_Employees[[#This Row],[Annual Salary]]+TBL_Employees[[#This Row],[Bonus %]]*TBL_Employees[[#This Row],[Annual Salary]]</f>
        <v>76202</v>
      </c>
      <c r="R6" s="15">
        <f>SUM(TBL_Employees[[#This Row],[Annual Salary]],TBL_Employees[[#This Row],[Bonus amount]])</f>
        <v>76202</v>
      </c>
      <c r="S6" t="str">
        <f>IF(AND(TBL_Employees[[#This Row],[Department]]="IT",TBL_Employees[[#This Row],[Gender]]="Female"),"Yes","No")</f>
        <v>Yes</v>
      </c>
      <c r="T6" s="20" t="str">
        <f>IF(AND(TBL_Employees[[#This Row],[Gender]]="Female",TBL_Employees[[#This Row],[Ethnicity]]="Black"),"Female Black","Other")</f>
        <v>Other</v>
      </c>
    </row>
    <row r="7" spans="1:20" x14ac:dyDescent="0.25">
      <c r="A7" t="s">
        <v>982</v>
      </c>
      <c r="B7" t="s">
        <v>983</v>
      </c>
      <c r="C7" t="s">
        <v>64</v>
      </c>
      <c r="D7" t="s">
        <v>50</v>
      </c>
      <c r="E7" t="s">
        <v>36</v>
      </c>
      <c r="F7" t="s">
        <v>17</v>
      </c>
      <c r="G7" t="s">
        <v>51</v>
      </c>
      <c r="H7" t="str">
        <f>IF(TBL_Employees[[#This Row],[Gender]]="Female","F","M")</f>
        <v>F</v>
      </c>
      <c r="I7">
        <v>56</v>
      </c>
      <c r="J7" s="7">
        <v>33770</v>
      </c>
      <c r="K7" s="1">
        <v>59591</v>
      </c>
      <c r="L7" s="2">
        <v>0</v>
      </c>
      <c r="M7" t="s">
        <v>52</v>
      </c>
      <c r="N7" t="s">
        <v>53</v>
      </c>
      <c r="O7" s="7" t="s">
        <v>21</v>
      </c>
      <c r="P7" s="15">
        <f>TBL_Employees[[#This Row],[Annual Salary]]*TBL_Employees[[#This Row],[Bonus %]]</f>
        <v>0</v>
      </c>
      <c r="Q7" s="16">
        <f>TBL_Employees[[#This Row],[Annual Salary]]+TBL_Employees[[#This Row],[Bonus %]]*TBL_Employees[[#This Row],[Annual Salary]]</f>
        <v>59591</v>
      </c>
      <c r="R7" s="15">
        <f>SUM(TBL_Employees[[#This Row],[Annual Salary]],TBL_Employees[[#This Row],[Bonus amount]])</f>
        <v>59591</v>
      </c>
      <c r="S7" t="str">
        <f>IF(AND(TBL_Employees[[#This Row],[Department]]="IT",TBL_Employees[[#This Row],[Gender]]="Female"),"Yes","No")</f>
        <v>No</v>
      </c>
      <c r="T7" s="20" t="str">
        <f>IF(AND(TBL_Employees[[#This Row],[Gender]]="Female",TBL_Employees[[#This Row],[Ethnicity]]="Black"),"Female Black","Other")</f>
        <v>Other</v>
      </c>
    </row>
    <row r="8" spans="1:20" x14ac:dyDescent="0.25">
      <c r="A8" t="s">
        <v>1557</v>
      </c>
      <c r="B8" t="s">
        <v>1558</v>
      </c>
      <c r="C8" t="s">
        <v>88</v>
      </c>
      <c r="D8" t="s">
        <v>27</v>
      </c>
      <c r="E8" t="s">
        <v>32</v>
      </c>
      <c r="F8" t="s">
        <v>28</v>
      </c>
      <c r="G8" t="s">
        <v>18</v>
      </c>
      <c r="H8" t="str">
        <f>IF(TBL_Employees[[#This Row],[Gender]]="Female","F","M")</f>
        <v>M</v>
      </c>
      <c r="I8">
        <v>54</v>
      </c>
      <c r="J8" s="7">
        <v>33785</v>
      </c>
      <c r="K8" s="1">
        <v>63196</v>
      </c>
      <c r="L8" s="2">
        <v>0</v>
      </c>
      <c r="M8" t="s">
        <v>19</v>
      </c>
      <c r="N8" t="s">
        <v>20</v>
      </c>
      <c r="O8" s="7">
        <v>41938</v>
      </c>
      <c r="P8" s="15">
        <f>TBL_Employees[[#This Row],[Annual Salary]]*TBL_Employees[[#This Row],[Bonus %]]</f>
        <v>0</v>
      </c>
      <c r="Q8" s="16">
        <f>TBL_Employees[[#This Row],[Annual Salary]]+TBL_Employees[[#This Row],[Bonus %]]*TBL_Employees[[#This Row],[Annual Salary]]</f>
        <v>63196</v>
      </c>
      <c r="R8" s="15">
        <f>SUM(TBL_Employees[[#This Row],[Annual Salary]],TBL_Employees[[#This Row],[Bonus amount]])</f>
        <v>63196</v>
      </c>
      <c r="S8" t="str">
        <f>IF(AND(TBL_Employees[[#This Row],[Department]]="IT",TBL_Employees[[#This Row],[Gender]]="Female"),"Yes","No")</f>
        <v>No</v>
      </c>
      <c r="T8" s="20" t="str">
        <f>IF(AND(TBL_Employees[[#This Row],[Gender]]="Female",TBL_Employees[[#This Row],[Ethnicity]]="Black"),"Female Black","Other")</f>
        <v>Other</v>
      </c>
    </row>
    <row r="9" spans="1:20" x14ac:dyDescent="0.25">
      <c r="A9" t="s">
        <v>826</v>
      </c>
      <c r="B9" t="s">
        <v>827</v>
      </c>
      <c r="C9" t="s">
        <v>58</v>
      </c>
      <c r="D9" t="s">
        <v>31</v>
      </c>
      <c r="E9" t="s">
        <v>32</v>
      </c>
      <c r="F9" t="s">
        <v>28</v>
      </c>
      <c r="G9" t="s">
        <v>51</v>
      </c>
      <c r="H9" t="str">
        <f>IF(TBL_Employees[[#This Row],[Gender]]="Female","F","M")</f>
        <v>M</v>
      </c>
      <c r="I9">
        <v>64</v>
      </c>
      <c r="J9" s="7">
        <v>33875</v>
      </c>
      <c r="K9" s="1">
        <v>70778</v>
      </c>
      <c r="L9" s="2">
        <v>0</v>
      </c>
      <c r="M9" t="s">
        <v>19</v>
      </c>
      <c r="N9" t="s">
        <v>25</v>
      </c>
      <c r="O9" s="7" t="s">
        <v>21</v>
      </c>
      <c r="P9" s="15">
        <f>TBL_Employees[[#This Row],[Annual Salary]]*TBL_Employees[[#This Row],[Bonus %]]</f>
        <v>0</v>
      </c>
      <c r="Q9" s="16">
        <f>TBL_Employees[[#This Row],[Annual Salary]]+TBL_Employees[[#This Row],[Bonus %]]*TBL_Employees[[#This Row],[Annual Salary]]</f>
        <v>70778</v>
      </c>
      <c r="R9" s="15">
        <f>SUM(TBL_Employees[[#This Row],[Annual Salary]],TBL_Employees[[#This Row],[Bonus amount]])</f>
        <v>70778</v>
      </c>
      <c r="S9" t="str">
        <f>IF(AND(TBL_Employees[[#This Row],[Department]]="IT",TBL_Employees[[#This Row],[Gender]]="Female"),"Yes","No")</f>
        <v>No</v>
      </c>
      <c r="T9" s="20" t="str">
        <f>IF(AND(TBL_Employees[[#This Row],[Gender]]="Female",TBL_Employees[[#This Row],[Ethnicity]]="Black"),"Female Black","Other")</f>
        <v>Other</v>
      </c>
    </row>
    <row r="10" spans="1:20" x14ac:dyDescent="0.25">
      <c r="A10" t="s">
        <v>158</v>
      </c>
      <c r="B10" t="s">
        <v>1303</v>
      </c>
      <c r="C10" t="s">
        <v>129</v>
      </c>
      <c r="D10" t="s">
        <v>31</v>
      </c>
      <c r="E10" t="s">
        <v>36</v>
      </c>
      <c r="F10" t="s">
        <v>28</v>
      </c>
      <c r="G10" t="s">
        <v>24</v>
      </c>
      <c r="H10" t="str">
        <f>IF(TBL_Employees[[#This Row],[Gender]]="Female","F","M")</f>
        <v>M</v>
      </c>
      <c r="I10">
        <v>60</v>
      </c>
      <c r="J10" s="7">
        <v>33890</v>
      </c>
      <c r="K10" s="1">
        <v>88213</v>
      </c>
      <c r="L10" s="2">
        <v>0</v>
      </c>
      <c r="M10" t="s">
        <v>33</v>
      </c>
      <c r="N10" t="s">
        <v>80</v>
      </c>
      <c r="O10" s="7" t="s">
        <v>21</v>
      </c>
      <c r="P10" s="15">
        <f>TBL_Employees[[#This Row],[Annual Salary]]*TBL_Employees[[#This Row],[Bonus %]]</f>
        <v>0</v>
      </c>
      <c r="Q10" s="16">
        <f>TBL_Employees[[#This Row],[Annual Salary]]+TBL_Employees[[#This Row],[Bonus %]]*TBL_Employees[[#This Row],[Annual Salary]]</f>
        <v>88213</v>
      </c>
      <c r="R10" s="15">
        <f>SUM(TBL_Employees[[#This Row],[Annual Salary]],TBL_Employees[[#This Row],[Bonus amount]])</f>
        <v>88213</v>
      </c>
      <c r="S10" t="str">
        <f>IF(AND(TBL_Employees[[#This Row],[Department]]="IT",TBL_Employees[[#This Row],[Gender]]="Female"),"Yes","No")</f>
        <v>No</v>
      </c>
      <c r="T10" s="20" t="str">
        <f>IF(AND(TBL_Employees[[#This Row],[Gender]]="Female",TBL_Employees[[#This Row],[Ethnicity]]="Black"),"Female Black","Other")</f>
        <v>Other</v>
      </c>
    </row>
    <row r="11" spans="1:20" x14ac:dyDescent="0.25">
      <c r="A11" t="s">
        <v>1518</v>
      </c>
      <c r="B11" t="s">
        <v>262</v>
      </c>
      <c r="C11" t="s">
        <v>62</v>
      </c>
      <c r="D11" t="s">
        <v>43</v>
      </c>
      <c r="E11" t="s">
        <v>16</v>
      </c>
      <c r="F11" t="s">
        <v>17</v>
      </c>
      <c r="G11" t="s">
        <v>47</v>
      </c>
      <c r="H11" t="str">
        <f>IF(TBL_Employees[[#This Row],[Gender]]="Female","F","M")</f>
        <v>F</v>
      </c>
      <c r="I11">
        <v>55</v>
      </c>
      <c r="J11" s="7">
        <v>33958</v>
      </c>
      <c r="K11" s="1">
        <v>113950</v>
      </c>
      <c r="L11" s="2">
        <v>0.09</v>
      </c>
      <c r="M11" t="s">
        <v>19</v>
      </c>
      <c r="N11" t="s">
        <v>45</v>
      </c>
      <c r="O11" s="7" t="s">
        <v>21</v>
      </c>
      <c r="P11" s="15">
        <f>TBL_Employees[[#This Row],[Annual Salary]]*TBL_Employees[[#This Row],[Bonus %]]</f>
        <v>10255.5</v>
      </c>
      <c r="Q11" s="16">
        <f>TBL_Employees[[#This Row],[Annual Salary]]+TBL_Employees[[#This Row],[Bonus %]]*TBL_Employees[[#This Row],[Annual Salary]]</f>
        <v>124205.5</v>
      </c>
      <c r="R11" s="15">
        <f>SUM(TBL_Employees[[#This Row],[Annual Salary]],TBL_Employees[[#This Row],[Bonus amount]])</f>
        <v>124205.5</v>
      </c>
      <c r="S11" t="str">
        <f>IF(AND(TBL_Employees[[#This Row],[Department]]="IT",TBL_Employees[[#This Row],[Gender]]="Female"),"Yes","No")</f>
        <v>No</v>
      </c>
      <c r="T11" s="20" t="str">
        <f>IF(AND(TBL_Employees[[#This Row],[Gender]]="Female",TBL_Employees[[#This Row],[Ethnicity]]="Black"),"Female Black","Other")</f>
        <v>Female Black</v>
      </c>
    </row>
    <row r="12" spans="1:20" x14ac:dyDescent="0.25">
      <c r="A12" t="s">
        <v>1609</v>
      </c>
      <c r="B12" t="s">
        <v>1610</v>
      </c>
      <c r="C12" t="s">
        <v>62</v>
      </c>
      <c r="D12" t="s">
        <v>23</v>
      </c>
      <c r="E12" t="s">
        <v>36</v>
      </c>
      <c r="F12" t="s">
        <v>28</v>
      </c>
      <c r="G12" t="s">
        <v>18</v>
      </c>
      <c r="H12" t="str">
        <f>IF(TBL_Employees[[#This Row],[Gender]]="Female","F","M")</f>
        <v>M</v>
      </c>
      <c r="I12">
        <v>64</v>
      </c>
      <c r="J12" s="7">
        <v>33964</v>
      </c>
      <c r="K12" s="1">
        <v>104668</v>
      </c>
      <c r="L12" s="2">
        <v>0.08</v>
      </c>
      <c r="M12" t="s">
        <v>19</v>
      </c>
      <c r="N12" t="s">
        <v>29</v>
      </c>
      <c r="O12" s="7" t="s">
        <v>21</v>
      </c>
      <c r="P12" s="15">
        <f>TBL_Employees[[#This Row],[Annual Salary]]*TBL_Employees[[#This Row],[Bonus %]]</f>
        <v>8373.44</v>
      </c>
      <c r="Q12" s="16">
        <f>TBL_Employees[[#This Row],[Annual Salary]]+TBL_Employees[[#This Row],[Bonus %]]*TBL_Employees[[#This Row],[Annual Salary]]</f>
        <v>113041.44</v>
      </c>
      <c r="R12" s="15">
        <f>SUM(TBL_Employees[[#This Row],[Annual Salary]],TBL_Employees[[#This Row],[Bonus amount]])</f>
        <v>113041.44</v>
      </c>
      <c r="S12" t="str">
        <f>IF(AND(TBL_Employees[[#This Row],[Department]]="IT",TBL_Employees[[#This Row],[Gender]]="Female"),"Yes","No")</f>
        <v>No</v>
      </c>
      <c r="T12" s="20" t="str">
        <f>IF(AND(TBL_Employees[[#This Row],[Gender]]="Female",TBL_Employees[[#This Row],[Ethnicity]]="Black"),"Female Black","Other")</f>
        <v>Other</v>
      </c>
    </row>
    <row r="13" spans="1:20" x14ac:dyDescent="0.25">
      <c r="A13" t="s">
        <v>738</v>
      </c>
      <c r="B13" t="s">
        <v>162</v>
      </c>
      <c r="C13" t="s">
        <v>89</v>
      </c>
      <c r="D13" t="s">
        <v>27</v>
      </c>
      <c r="E13" t="s">
        <v>32</v>
      </c>
      <c r="F13" t="s">
        <v>28</v>
      </c>
      <c r="G13" t="s">
        <v>18</v>
      </c>
      <c r="H13" t="str">
        <f>IF(TBL_Employees[[#This Row],[Gender]]="Female","F","M")</f>
        <v>M</v>
      </c>
      <c r="I13">
        <v>58</v>
      </c>
      <c r="J13" s="7">
        <v>34176</v>
      </c>
      <c r="K13" s="1">
        <v>69260</v>
      </c>
      <c r="L13" s="2">
        <v>0</v>
      </c>
      <c r="M13" t="s">
        <v>19</v>
      </c>
      <c r="N13" t="s">
        <v>39</v>
      </c>
      <c r="O13" s="7" t="s">
        <v>21</v>
      </c>
      <c r="P13" s="15">
        <f>TBL_Employees[[#This Row],[Annual Salary]]*TBL_Employees[[#This Row],[Bonus %]]</f>
        <v>0</v>
      </c>
      <c r="Q13" s="16">
        <f>TBL_Employees[[#This Row],[Annual Salary]]+TBL_Employees[[#This Row],[Bonus %]]*TBL_Employees[[#This Row],[Annual Salary]]</f>
        <v>69260</v>
      </c>
      <c r="R13" s="15">
        <f>SUM(TBL_Employees[[#This Row],[Annual Salary]],TBL_Employees[[#This Row],[Bonus amount]])</f>
        <v>69260</v>
      </c>
      <c r="S13" t="str">
        <f>IF(AND(TBL_Employees[[#This Row],[Department]]="IT",TBL_Employees[[#This Row],[Gender]]="Female"),"Yes","No")</f>
        <v>No</v>
      </c>
      <c r="T13" s="20" t="str">
        <f>IF(AND(TBL_Employees[[#This Row],[Gender]]="Female",TBL_Employees[[#This Row],[Ethnicity]]="Black"),"Female Black","Other")</f>
        <v>Other</v>
      </c>
    </row>
    <row r="14" spans="1:20" x14ac:dyDescent="0.25">
      <c r="A14" t="s">
        <v>560</v>
      </c>
      <c r="B14" t="s">
        <v>1885</v>
      </c>
      <c r="C14" t="s">
        <v>40</v>
      </c>
      <c r="D14" t="s">
        <v>23</v>
      </c>
      <c r="E14" t="s">
        <v>44</v>
      </c>
      <c r="F14" t="s">
        <v>17</v>
      </c>
      <c r="G14" t="s">
        <v>51</v>
      </c>
      <c r="H14" t="str">
        <f>IF(TBL_Employees[[#This Row],[Gender]]="Female","F","M")</f>
        <v>F</v>
      </c>
      <c r="I14">
        <v>52</v>
      </c>
      <c r="J14" s="7">
        <v>34209</v>
      </c>
      <c r="K14" s="1">
        <v>177443</v>
      </c>
      <c r="L14" s="2">
        <v>0.25</v>
      </c>
      <c r="M14" t="s">
        <v>52</v>
      </c>
      <c r="N14" t="s">
        <v>53</v>
      </c>
      <c r="O14" s="7" t="s">
        <v>21</v>
      </c>
      <c r="P14" s="15">
        <f>TBL_Employees[[#This Row],[Annual Salary]]*TBL_Employees[[#This Row],[Bonus %]]</f>
        <v>44360.75</v>
      </c>
      <c r="Q14" s="16">
        <f>TBL_Employees[[#This Row],[Annual Salary]]+TBL_Employees[[#This Row],[Bonus %]]*TBL_Employees[[#This Row],[Annual Salary]]</f>
        <v>221803.75</v>
      </c>
      <c r="R14" s="15">
        <f>SUM(TBL_Employees[[#This Row],[Annual Salary]],TBL_Employees[[#This Row],[Bonus amount]])</f>
        <v>221803.75</v>
      </c>
      <c r="S14" t="str">
        <f>IF(AND(TBL_Employees[[#This Row],[Department]]="IT",TBL_Employees[[#This Row],[Gender]]="Female"),"Yes","No")</f>
        <v>No</v>
      </c>
      <c r="T14" s="20" t="str">
        <f>IF(AND(TBL_Employees[[#This Row],[Gender]]="Female",TBL_Employees[[#This Row],[Ethnicity]]="Black"),"Female Black","Other")</f>
        <v>Other</v>
      </c>
    </row>
    <row r="15" spans="1:20" x14ac:dyDescent="0.25">
      <c r="A15" t="s">
        <v>1913</v>
      </c>
      <c r="B15" t="s">
        <v>1914</v>
      </c>
      <c r="C15" t="s">
        <v>88</v>
      </c>
      <c r="D15" t="s">
        <v>27</v>
      </c>
      <c r="E15" t="s">
        <v>44</v>
      </c>
      <c r="F15" t="s">
        <v>28</v>
      </c>
      <c r="G15" t="s">
        <v>51</v>
      </c>
      <c r="H15" t="str">
        <f>IF(TBL_Employees[[#This Row],[Gender]]="Female","F","M")</f>
        <v>M</v>
      </c>
      <c r="I15">
        <v>55</v>
      </c>
      <c r="J15" s="7">
        <v>34290</v>
      </c>
      <c r="K15" s="1">
        <v>80170</v>
      </c>
      <c r="L15" s="2">
        <v>0</v>
      </c>
      <c r="M15" t="s">
        <v>19</v>
      </c>
      <c r="N15" t="s">
        <v>45</v>
      </c>
      <c r="O15" s="7" t="s">
        <v>21</v>
      </c>
      <c r="P15" s="15">
        <f>TBL_Employees[[#This Row],[Annual Salary]]*TBL_Employees[[#This Row],[Bonus %]]</f>
        <v>0</v>
      </c>
      <c r="Q15" s="16">
        <f>TBL_Employees[[#This Row],[Annual Salary]]+TBL_Employees[[#This Row],[Bonus %]]*TBL_Employees[[#This Row],[Annual Salary]]</f>
        <v>80170</v>
      </c>
      <c r="R15" s="15">
        <f>SUM(TBL_Employees[[#This Row],[Annual Salary]],TBL_Employees[[#This Row],[Bonus amount]])</f>
        <v>80170</v>
      </c>
      <c r="S15" t="str">
        <f>IF(AND(TBL_Employees[[#This Row],[Department]]="IT",TBL_Employees[[#This Row],[Gender]]="Female"),"Yes","No")</f>
        <v>No</v>
      </c>
      <c r="T15" s="20" t="str">
        <f>IF(AND(TBL_Employees[[#This Row],[Gender]]="Female",TBL_Employees[[#This Row],[Ethnicity]]="Black"),"Female Black","Other")</f>
        <v>Other</v>
      </c>
    </row>
    <row r="16" spans="1:20" x14ac:dyDescent="0.25">
      <c r="A16" t="s">
        <v>470</v>
      </c>
      <c r="B16" t="s">
        <v>471</v>
      </c>
      <c r="C16" t="s">
        <v>26</v>
      </c>
      <c r="D16" t="s">
        <v>27</v>
      </c>
      <c r="E16" t="s">
        <v>32</v>
      </c>
      <c r="F16" t="s">
        <v>17</v>
      </c>
      <c r="G16" t="s">
        <v>51</v>
      </c>
      <c r="H16" t="str">
        <f>IF(TBL_Employees[[#This Row],[Gender]]="Female","F","M")</f>
        <v>F</v>
      </c>
      <c r="I16">
        <v>57</v>
      </c>
      <c r="J16" s="7">
        <v>34337</v>
      </c>
      <c r="K16" s="1">
        <v>82872</v>
      </c>
      <c r="L16" s="2">
        <v>0</v>
      </c>
      <c r="M16" t="s">
        <v>52</v>
      </c>
      <c r="N16" t="s">
        <v>81</v>
      </c>
      <c r="O16" s="7" t="s">
        <v>21</v>
      </c>
      <c r="P16" s="15">
        <f>TBL_Employees[[#This Row],[Annual Salary]]*TBL_Employees[[#This Row],[Bonus %]]</f>
        <v>0</v>
      </c>
      <c r="Q16" s="16">
        <f>TBL_Employees[[#This Row],[Annual Salary]]+TBL_Employees[[#This Row],[Bonus %]]*TBL_Employees[[#This Row],[Annual Salary]]</f>
        <v>82872</v>
      </c>
      <c r="R16" s="15">
        <f>SUM(TBL_Employees[[#This Row],[Annual Salary]],TBL_Employees[[#This Row],[Bonus amount]])</f>
        <v>82872</v>
      </c>
      <c r="S16" t="str">
        <f>IF(AND(TBL_Employees[[#This Row],[Department]]="IT",TBL_Employees[[#This Row],[Gender]]="Female"),"Yes","No")</f>
        <v>Yes</v>
      </c>
      <c r="T16" s="20" t="str">
        <f>IF(AND(TBL_Employees[[#This Row],[Gender]]="Female",TBL_Employees[[#This Row],[Ethnicity]]="Black"),"Female Black","Other")</f>
        <v>Other</v>
      </c>
    </row>
    <row r="17" spans="1:20" x14ac:dyDescent="0.25">
      <c r="A17" t="s">
        <v>113</v>
      </c>
      <c r="B17" t="s">
        <v>1076</v>
      </c>
      <c r="C17" t="s">
        <v>42</v>
      </c>
      <c r="D17" t="s">
        <v>50</v>
      </c>
      <c r="E17" t="s">
        <v>16</v>
      </c>
      <c r="F17" t="s">
        <v>28</v>
      </c>
      <c r="G17" t="s">
        <v>24</v>
      </c>
      <c r="H17" t="str">
        <f>IF(TBL_Employees[[#This Row],[Gender]]="Female","F","M")</f>
        <v>M</v>
      </c>
      <c r="I17">
        <v>52</v>
      </c>
      <c r="J17" s="7">
        <v>34383</v>
      </c>
      <c r="K17" s="1">
        <v>99624</v>
      </c>
      <c r="L17" s="2">
        <v>0</v>
      </c>
      <c r="M17" t="s">
        <v>19</v>
      </c>
      <c r="N17" t="s">
        <v>63</v>
      </c>
      <c r="O17" s="7" t="s">
        <v>21</v>
      </c>
      <c r="P17" s="15">
        <f>TBL_Employees[[#This Row],[Annual Salary]]*TBL_Employees[[#This Row],[Bonus %]]</f>
        <v>0</v>
      </c>
      <c r="Q17" s="16">
        <f>TBL_Employees[[#This Row],[Annual Salary]]+TBL_Employees[[#This Row],[Bonus %]]*TBL_Employees[[#This Row],[Annual Salary]]</f>
        <v>99624</v>
      </c>
      <c r="R17" s="15">
        <f>SUM(TBL_Employees[[#This Row],[Annual Salary]],TBL_Employees[[#This Row],[Bonus amount]])</f>
        <v>99624</v>
      </c>
      <c r="S17" t="str">
        <f>IF(AND(TBL_Employees[[#This Row],[Department]]="IT",TBL_Employees[[#This Row],[Gender]]="Female"),"Yes","No")</f>
        <v>No</v>
      </c>
      <c r="T17" s="20" t="str">
        <f>IF(AND(TBL_Employees[[#This Row],[Gender]]="Female",TBL_Employees[[#This Row],[Ethnicity]]="Black"),"Female Black","Other")</f>
        <v>Other</v>
      </c>
    </row>
    <row r="18" spans="1:20" x14ac:dyDescent="0.25">
      <c r="A18" t="s">
        <v>752</v>
      </c>
      <c r="B18" t="s">
        <v>753</v>
      </c>
      <c r="C18" t="s">
        <v>62</v>
      </c>
      <c r="D18" t="s">
        <v>27</v>
      </c>
      <c r="E18" t="s">
        <v>32</v>
      </c>
      <c r="F18" t="s">
        <v>28</v>
      </c>
      <c r="G18" t="s">
        <v>24</v>
      </c>
      <c r="H18" t="str">
        <f>IF(TBL_Employees[[#This Row],[Gender]]="Female","F","M")</f>
        <v>M</v>
      </c>
      <c r="I18">
        <v>51</v>
      </c>
      <c r="J18" s="7">
        <v>34388</v>
      </c>
      <c r="K18" s="1">
        <v>122802</v>
      </c>
      <c r="L18" s="2">
        <v>0.05</v>
      </c>
      <c r="M18" t="s">
        <v>33</v>
      </c>
      <c r="N18" t="s">
        <v>74</v>
      </c>
      <c r="O18" s="7" t="s">
        <v>21</v>
      </c>
      <c r="P18" s="15">
        <f>TBL_Employees[[#This Row],[Annual Salary]]*TBL_Employees[[#This Row],[Bonus %]]</f>
        <v>6140.1</v>
      </c>
      <c r="Q18" s="16">
        <f>TBL_Employees[[#This Row],[Annual Salary]]+TBL_Employees[[#This Row],[Bonus %]]*TBL_Employees[[#This Row],[Annual Salary]]</f>
        <v>128942.1</v>
      </c>
      <c r="R18" s="15">
        <f>SUM(TBL_Employees[[#This Row],[Annual Salary]],TBL_Employees[[#This Row],[Bonus amount]])</f>
        <v>128942.1</v>
      </c>
      <c r="S18" t="str">
        <f>IF(AND(TBL_Employees[[#This Row],[Department]]="IT",TBL_Employees[[#This Row],[Gender]]="Female"),"Yes","No")</f>
        <v>No</v>
      </c>
      <c r="T18" s="20" t="str">
        <f>IF(AND(TBL_Employees[[#This Row],[Gender]]="Female",TBL_Employees[[#This Row],[Ethnicity]]="Black"),"Female Black","Other")</f>
        <v>Other</v>
      </c>
    </row>
    <row r="19" spans="1:20" x14ac:dyDescent="0.25">
      <c r="A19" t="s">
        <v>334</v>
      </c>
      <c r="B19" t="s">
        <v>1130</v>
      </c>
      <c r="C19" t="s">
        <v>97</v>
      </c>
      <c r="D19" t="s">
        <v>31</v>
      </c>
      <c r="E19" t="s">
        <v>44</v>
      </c>
      <c r="F19" t="s">
        <v>17</v>
      </c>
      <c r="G19" t="s">
        <v>18</v>
      </c>
      <c r="H19" t="str">
        <f>IF(TBL_Employees[[#This Row],[Gender]]="Female","F","M")</f>
        <v>F</v>
      </c>
      <c r="I19">
        <v>64</v>
      </c>
      <c r="J19" s="7">
        <v>34505</v>
      </c>
      <c r="K19" s="1">
        <v>109456</v>
      </c>
      <c r="L19" s="2">
        <v>0.1</v>
      </c>
      <c r="M19" t="s">
        <v>19</v>
      </c>
      <c r="N19" t="s">
        <v>20</v>
      </c>
      <c r="O19" s="7" t="s">
        <v>21</v>
      </c>
      <c r="P19" s="15">
        <f>TBL_Employees[[#This Row],[Annual Salary]]*TBL_Employees[[#This Row],[Bonus %]]</f>
        <v>10945.6</v>
      </c>
      <c r="Q19" s="16">
        <f>TBL_Employees[[#This Row],[Annual Salary]]+TBL_Employees[[#This Row],[Bonus %]]*TBL_Employees[[#This Row],[Annual Salary]]</f>
        <v>120401.60000000001</v>
      </c>
      <c r="R19" s="15">
        <f>SUM(TBL_Employees[[#This Row],[Annual Salary]],TBL_Employees[[#This Row],[Bonus amount]])</f>
        <v>120401.60000000001</v>
      </c>
      <c r="S19" t="str">
        <f>IF(AND(TBL_Employees[[#This Row],[Department]]="IT",TBL_Employees[[#This Row],[Gender]]="Female"),"Yes","No")</f>
        <v>No</v>
      </c>
      <c r="T19" s="20" t="str">
        <f>IF(AND(TBL_Employees[[#This Row],[Gender]]="Female",TBL_Employees[[#This Row],[Ethnicity]]="Black"),"Female Black","Other")</f>
        <v>Other</v>
      </c>
    </row>
    <row r="20" spans="1:20" x14ac:dyDescent="0.25">
      <c r="A20" t="s">
        <v>190</v>
      </c>
      <c r="B20" t="s">
        <v>668</v>
      </c>
      <c r="C20" t="s">
        <v>77</v>
      </c>
      <c r="D20" t="s">
        <v>23</v>
      </c>
      <c r="E20" t="s">
        <v>16</v>
      </c>
      <c r="F20" t="s">
        <v>17</v>
      </c>
      <c r="G20" t="s">
        <v>24</v>
      </c>
      <c r="H20" t="str">
        <f>IF(TBL_Employees[[#This Row],[Gender]]="Female","F","M")</f>
        <v>F</v>
      </c>
      <c r="I20">
        <v>58</v>
      </c>
      <c r="J20" s="7">
        <v>34567</v>
      </c>
      <c r="K20" s="1">
        <v>93102</v>
      </c>
      <c r="L20" s="2">
        <v>0</v>
      </c>
      <c r="M20" t="s">
        <v>19</v>
      </c>
      <c r="N20" t="s">
        <v>63</v>
      </c>
      <c r="O20" s="7">
        <v>41621</v>
      </c>
      <c r="P20" s="15">
        <f>TBL_Employees[[#This Row],[Annual Salary]]*TBL_Employees[[#This Row],[Bonus %]]</f>
        <v>0</v>
      </c>
      <c r="Q20" s="16">
        <f>TBL_Employees[[#This Row],[Annual Salary]]+TBL_Employees[[#This Row],[Bonus %]]*TBL_Employees[[#This Row],[Annual Salary]]</f>
        <v>93102</v>
      </c>
      <c r="R20" s="15">
        <f>SUM(TBL_Employees[[#This Row],[Annual Salary]],TBL_Employees[[#This Row],[Bonus amount]])</f>
        <v>93102</v>
      </c>
      <c r="S20" t="str">
        <f>IF(AND(TBL_Employees[[#This Row],[Department]]="IT",TBL_Employees[[#This Row],[Gender]]="Female"),"Yes","No")</f>
        <v>No</v>
      </c>
      <c r="T20" s="20" t="str">
        <f>IF(AND(TBL_Employees[[#This Row],[Gender]]="Female",TBL_Employees[[#This Row],[Ethnicity]]="Black"),"Female Black","Other")</f>
        <v>Other</v>
      </c>
    </row>
    <row r="21" spans="1:20" x14ac:dyDescent="0.25">
      <c r="A21" t="s">
        <v>406</v>
      </c>
      <c r="B21" t="s">
        <v>1246</v>
      </c>
      <c r="C21" t="s">
        <v>91</v>
      </c>
      <c r="D21" t="s">
        <v>27</v>
      </c>
      <c r="E21" t="s">
        <v>16</v>
      </c>
      <c r="F21" t="s">
        <v>17</v>
      </c>
      <c r="G21" t="s">
        <v>51</v>
      </c>
      <c r="H21" t="str">
        <f>IF(TBL_Employees[[#This Row],[Gender]]="Female","F","M")</f>
        <v>F</v>
      </c>
      <c r="I21">
        <v>55</v>
      </c>
      <c r="J21" s="7">
        <v>34576</v>
      </c>
      <c r="K21" s="1">
        <v>73955</v>
      </c>
      <c r="L21" s="2">
        <v>0</v>
      </c>
      <c r="M21" t="s">
        <v>19</v>
      </c>
      <c r="N21" t="s">
        <v>39</v>
      </c>
      <c r="O21" s="7" t="s">
        <v>21</v>
      </c>
      <c r="P21" s="15">
        <f>TBL_Employees[[#This Row],[Annual Salary]]*TBL_Employees[[#This Row],[Bonus %]]</f>
        <v>0</v>
      </c>
      <c r="Q21" s="16">
        <f>TBL_Employees[[#This Row],[Annual Salary]]+TBL_Employees[[#This Row],[Bonus %]]*TBL_Employees[[#This Row],[Annual Salary]]</f>
        <v>73955</v>
      </c>
      <c r="R21" s="15">
        <f>SUM(TBL_Employees[[#This Row],[Annual Salary]],TBL_Employees[[#This Row],[Bonus amount]])</f>
        <v>73955</v>
      </c>
      <c r="S21" t="str">
        <f>IF(AND(TBL_Employees[[#This Row],[Department]]="IT",TBL_Employees[[#This Row],[Gender]]="Female"),"Yes","No")</f>
        <v>Yes</v>
      </c>
      <c r="T21" s="20" t="str">
        <f>IF(AND(TBL_Employees[[#This Row],[Gender]]="Female",TBL_Employees[[#This Row],[Ethnicity]]="Black"),"Female Black","Other")</f>
        <v>Other</v>
      </c>
    </row>
    <row r="22" spans="1:20" x14ac:dyDescent="0.25">
      <c r="A22" t="s">
        <v>317</v>
      </c>
      <c r="B22" t="s">
        <v>963</v>
      </c>
      <c r="C22" t="s">
        <v>42</v>
      </c>
      <c r="D22" t="s">
        <v>65</v>
      </c>
      <c r="E22" t="s">
        <v>16</v>
      </c>
      <c r="F22" t="s">
        <v>28</v>
      </c>
      <c r="G22" t="s">
        <v>51</v>
      </c>
      <c r="H22" t="str">
        <f>IF(TBL_Employees[[#This Row],[Gender]]="Female","F","M")</f>
        <v>M</v>
      </c>
      <c r="I22">
        <v>58</v>
      </c>
      <c r="J22" s="7">
        <v>34592</v>
      </c>
      <c r="K22" s="1">
        <v>98769</v>
      </c>
      <c r="L22" s="2">
        <v>0</v>
      </c>
      <c r="M22" t="s">
        <v>52</v>
      </c>
      <c r="N22" t="s">
        <v>66</v>
      </c>
      <c r="O22" s="7">
        <v>42646</v>
      </c>
      <c r="P22" s="15">
        <f>TBL_Employees[[#This Row],[Annual Salary]]*TBL_Employees[[#This Row],[Bonus %]]</f>
        <v>0</v>
      </c>
      <c r="Q22" s="16">
        <f>TBL_Employees[[#This Row],[Annual Salary]]+TBL_Employees[[#This Row],[Bonus %]]*TBL_Employees[[#This Row],[Annual Salary]]</f>
        <v>98769</v>
      </c>
      <c r="R22" s="15">
        <f>SUM(TBL_Employees[[#This Row],[Annual Salary]],TBL_Employees[[#This Row],[Bonus amount]])</f>
        <v>98769</v>
      </c>
      <c r="S22" t="str">
        <f>IF(AND(TBL_Employees[[#This Row],[Department]]="IT",TBL_Employees[[#This Row],[Gender]]="Female"),"Yes","No")</f>
        <v>No</v>
      </c>
      <c r="T22" s="20" t="str">
        <f>IF(AND(TBL_Employees[[#This Row],[Gender]]="Female",TBL_Employees[[#This Row],[Ethnicity]]="Black"),"Female Black","Other")</f>
        <v>Other</v>
      </c>
    </row>
    <row r="23" spans="1:20" x14ac:dyDescent="0.25">
      <c r="A23" t="s">
        <v>693</v>
      </c>
      <c r="B23" t="s">
        <v>694</v>
      </c>
      <c r="C23" t="s">
        <v>62</v>
      </c>
      <c r="D23" t="s">
        <v>43</v>
      </c>
      <c r="E23" t="s">
        <v>16</v>
      </c>
      <c r="F23" t="s">
        <v>28</v>
      </c>
      <c r="G23" t="s">
        <v>24</v>
      </c>
      <c r="H23" t="str">
        <f>IF(TBL_Employees[[#This Row],[Gender]]="Female","F","M")</f>
        <v>M</v>
      </c>
      <c r="I23">
        <v>55</v>
      </c>
      <c r="J23" s="7">
        <v>34595</v>
      </c>
      <c r="K23" s="1">
        <v>102270</v>
      </c>
      <c r="L23" s="2">
        <v>0.1</v>
      </c>
      <c r="M23" t="s">
        <v>19</v>
      </c>
      <c r="N23" t="s">
        <v>20</v>
      </c>
      <c r="O23" s="7" t="s">
        <v>21</v>
      </c>
      <c r="P23" s="15">
        <f>TBL_Employees[[#This Row],[Annual Salary]]*TBL_Employees[[#This Row],[Bonus %]]</f>
        <v>10227</v>
      </c>
      <c r="Q23" s="16">
        <f>TBL_Employees[[#This Row],[Annual Salary]]+TBL_Employees[[#This Row],[Bonus %]]*TBL_Employees[[#This Row],[Annual Salary]]</f>
        <v>112497</v>
      </c>
      <c r="R23" s="15">
        <f>SUM(TBL_Employees[[#This Row],[Annual Salary]],TBL_Employees[[#This Row],[Bonus amount]])</f>
        <v>112497</v>
      </c>
      <c r="S23" t="str">
        <f>IF(AND(TBL_Employees[[#This Row],[Department]]="IT",TBL_Employees[[#This Row],[Gender]]="Female"),"Yes","No")</f>
        <v>No</v>
      </c>
      <c r="T23" s="20" t="str">
        <f>IF(AND(TBL_Employees[[#This Row],[Gender]]="Female",TBL_Employees[[#This Row],[Ethnicity]]="Black"),"Female Black","Other")</f>
        <v>Other</v>
      </c>
    </row>
    <row r="24" spans="1:20" x14ac:dyDescent="0.25">
      <c r="A24" t="s">
        <v>1134</v>
      </c>
      <c r="B24" t="s">
        <v>1912</v>
      </c>
      <c r="C24" t="s">
        <v>40</v>
      </c>
      <c r="D24" t="s">
        <v>23</v>
      </c>
      <c r="E24" t="s">
        <v>36</v>
      </c>
      <c r="F24" t="s">
        <v>17</v>
      </c>
      <c r="G24" t="s">
        <v>18</v>
      </c>
      <c r="H24" t="str">
        <f>IF(TBL_Employees[[#This Row],[Gender]]="Female","F","M")</f>
        <v>F</v>
      </c>
      <c r="I24">
        <v>54</v>
      </c>
      <c r="J24" s="7">
        <v>34603</v>
      </c>
      <c r="K24" s="1">
        <v>162978</v>
      </c>
      <c r="L24" s="2">
        <v>0.17</v>
      </c>
      <c r="M24" t="s">
        <v>19</v>
      </c>
      <c r="N24" t="s">
        <v>45</v>
      </c>
      <c r="O24" s="7">
        <v>38131</v>
      </c>
      <c r="P24" s="15">
        <f>TBL_Employees[[#This Row],[Annual Salary]]*TBL_Employees[[#This Row],[Bonus %]]</f>
        <v>27706.260000000002</v>
      </c>
      <c r="Q24" s="16">
        <f>TBL_Employees[[#This Row],[Annual Salary]]+TBL_Employees[[#This Row],[Bonus %]]*TBL_Employees[[#This Row],[Annual Salary]]</f>
        <v>190684.26</v>
      </c>
      <c r="R24" s="15">
        <f>SUM(TBL_Employees[[#This Row],[Annual Salary]],TBL_Employees[[#This Row],[Bonus amount]])</f>
        <v>190684.26</v>
      </c>
      <c r="S24" t="str">
        <f>IF(AND(TBL_Employees[[#This Row],[Department]]="IT",TBL_Employees[[#This Row],[Gender]]="Female"),"Yes","No")</f>
        <v>No</v>
      </c>
      <c r="T24" s="20" t="str">
        <f>IF(AND(TBL_Employees[[#This Row],[Gender]]="Female",TBL_Employees[[#This Row],[Ethnicity]]="Black"),"Female Black","Other")</f>
        <v>Other</v>
      </c>
    </row>
    <row r="25" spans="1:20" x14ac:dyDescent="0.25">
      <c r="A25" t="s">
        <v>1306</v>
      </c>
      <c r="B25" t="s">
        <v>1307</v>
      </c>
      <c r="C25" t="s">
        <v>86</v>
      </c>
      <c r="D25" t="s">
        <v>31</v>
      </c>
      <c r="E25" t="s">
        <v>44</v>
      </c>
      <c r="F25" t="s">
        <v>28</v>
      </c>
      <c r="G25" t="s">
        <v>51</v>
      </c>
      <c r="H25" t="str">
        <f>IF(TBL_Employees[[#This Row],[Gender]]="Female","F","M")</f>
        <v>M</v>
      </c>
      <c r="I25">
        <v>62</v>
      </c>
      <c r="J25" s="7">
        <v>34616</v>
      </c>
      <c r="K25" s="1">
        <v>98230</v>
      </c>
      <c r="L25" s="2">
        <v>0</v>
      </c>
      <c r="M25" t="s">
        <v>19</v>
      </c>
      <c r="N25" t="s">
        <v>45</v>
      </c>
      <c r="O25" s="7" t="s">
        <v>21</v>
      </c>
      <c r="P25" s="15">
        <f>TBL_Employees[[#This Row],[Annual Salary]]*TBL_Employees[[#This Row],[Bonus %]]</f>
        <v>0</v>
      </c>
      <c r="Q25" s="16">
        <f>TBL_Employees[[#This Row],[Annual Salary]]+TBL_Employees[[#This Row],[Bonus %]]*TBL_Employees[[#This Row],[Annual Salary]]</f>
        <v>98230</v>
      </c>
      <c r="R25" s="15">
        <f>SUM(TBL_Employees[[#This Row],[Annual Salary]],TBL_Employees[[#This Row],[Bonus amount]])</f>
        <v>98230</v>
      </c>
      <c r="S25" t="str">
        <f>IF(AND(TBL_Employees[[#This Row],[Department]]="IT",TBL_Employees[[#This Row],[Gender]]="Female"),"Yes","No")</f>
        <v>No</v>
      </c>
      <c r="T25" s="20" t="str">
        <f>IF(AND(TBL_Employees[[#This Row],[Gender]]="Female",TBL_Employees[[#This Row],[Ethnicity]]="Black"),"Female Black","Other")</f>
        <v>Other</v>
      </c>
    </row>
    <row r="26" spans="1:20" x14ac:dyDescent="0.25">
      <c r="A26" t="s">
        <v>238</v>
      </c>
      <c r="B26" t="s">
        <v>1469</v>
      </c>
      <c r="C26" t="s">
        <v>42</v>
      </c>
      <c r="D26" t="s">
        <v>50</v>
      </c>
      <c r="E26" t="s">
        <v>32</v>
      </c>
      <c r="F26" t="s">
        <v>17</v>
      </c>
      <c r="G26" t="s">
        <v>51</v>
      </c>
      <c r="H26" t="str">
        <f>IF(TBL_Employees[[#This Row],[Gender]]="Female","F","M")</f>
        <v>F</v>
      </c>
      <c r="I26">
        <v>52</v>
      </c>
      <c r="J26" s="7">
        <v>34623</v>
      </c>
      <c r="K26" s="1">
        <v>93103</v>
      </c>
      <c r="L26" s="2">
        <v>0</v>
      </c>
      <c r="M26" t="s">
        <v>19</v>
      </c>
      <c r="N26" t="s">
        <v>39</v>
      </c>
      <c r="O26" s="7" t="s">
        <v>21</v>
      </c>
      <c r="P26" s="15">
        <f>TBL_Employees[[#This Row],[Annual Salary]]*TBL_Employees[[#This Row],[Bonus %]]</f>
        <v>0</v>
      </c>
      <c r="Q26" s="16">
        <f>TBL_Employees[[#This Row],[Annual Salary]]+TBL_Employees[[#This Row],[Bonus %]]*TBL_Employees[[#This Row],[Annual Salary]]</f>
        <v>93103</v>
      </c>
      <c r="R26" s="15">
        <f>SUM(TBL_Employees[[#This Row],[Annual Salary]],TBL_Employees[[#This Row],[Bonus amount]])</f>
        <v>93103</v>
      </c>
      <c r="S26" t="str">
        <f>IF(AND(TBL_Employees[[#This Row],[Department]]="IT",TBL_Employees[[#This Row],[Gender]]="Female"),"Yes","No")</f>
        <v>No</v>
      </c>
      <c r="T26" s="20" t="str">
        <f>IF(AND(TBL_Employees[[#This Row],[Gender]]="Female",TBL_Employees[[#This Row],[Ethnicity]]="Black"),"Female Black","Other")</f>
        <v>Other</v>
      </c>
    </row>
    <row r="27" spans="1:20" x14ac:dyDescent="0.25">
      <c r="A27" t="s">
        <v>209</v>
      </c>
      <c r="B27" t="s">
        <v>948</v>
      </c>
      <c r="C27" t="s">
        <v>71</v>
      </c>
      <c r="D27" t="s">
        <v>27</v>
      </c>
      <c r="E27" t="s">
        <v>36</v>
      </c>
      <c r="F27" t="s">
        <v>28</v>
      </c>
      <c r="G27" t="s">
        <v>18</v>
      </c>
      <c r="H27" t="str">
        <f>IF(TBL_Employees[[#This Row],[Gender]]="Female","F","M")</f>
        <v>M</v>
      </c>
      <c r="I27">
        <v>54</v>
      </c>
      <c r="J27" s="7">
        <v>34631</v>
      </c>
      <c r="K27" s="1">
        <v>87216</v>
      </c>
      <c r="L27" s="2">
        <v>0</v>
      </c>
      <c r="M27" t="s">
        <v>19</v>
      </c>
      <c r="N27" t="s">
        <v>45</v>
      </c>
      <c r="O27" s="7" t="s">
        <v>21</v>
      </c>
      <c r="P27" s="15">
        <f>TBL_Employees[[#This Row],[Annual Salary]]*TBL_Employees[[#This Row],[Bonus %]]</f>
        <v>0</v>
      </c>
      <c r="Q27" s="16">
        <f>TBL_Employees[[#This Row],[Annual Salary]]+TBL_Employees[[#This Row],[Bonus %]]*TBL_Employees[[#This Row],[Annual Salary]]</f>
        <v>87216</v>
      </c>
      <c r="R27" s="15">
        <f>SUM(TBL_Employees[[#This Row],[Annual Salary]],TBL_Employees[[#This Row],[Bonus amount]])</f>
        <v>87216</v>
      </c>
      <c r="S27" t="str">
        <f>IF(AND(TBL_Employees[[#This Row],[Department]]="IT",TBL_Employees[[#This Row],[Gender]]="Female"),"Yes","No")</f>
        <v>No</v>
      </c>
      <c r="T27" s="20" t="str">
        <f>IF(AND(TBL_Employees[[#This Row],[Gender]]="Female",TBL_Employees[[#This Row],[Ethnicity]]="Black"),"Female Black","Other")</f>
        <v>Other</v>
      </c>
    </row>
    <row r="28" spans="1:20" x14ac:dyDescent="0.25">
      <c r="A28" t="s">
        <v>1265</v>
      </c>
      <c r="B28" t="s">
        <v>1266</v>
      </c>
      <c r="C28" t="s">
        <v>38</v>
      </c>
      <c r="D28" t="s">
        <v>27</v>
      </c>
      <c r="E28" t="s">
        <v>32</v>
      </c>
      <c r="F28" t="s">
        <v>28</v>
      </c>
      <c r="G28" t="s">
        <v>24</v>
      </c>
      <c r="H28" t="str">
        <f>IF(TBL_Employees[[#This Row],[Gender]]="Female","F","M")</f>
        <v>M</v>
      </c>
      <c r="I28">
        <v>55</v>
      </c>
      <c r="J28" s="7">
        <v>34692</v>
      </c>
      <c r="K28" s="1">
        <v>99774</v>
      </c>
      <c r="L28" s="2">
        <v>0</v>
      </c>
      <c r="M28" t="s">
        <v>19</v>
      </c>
      <c r="N28" t="s">
        <v>25</v>
      </c>
      <c r="O28" s="7" t="s">
        <v>21</v>
      </c>
      <c r="P28" s="15">
        <f>TBL_Employees[[#This Row],[Annual Salary]]*TBL_Employees[[#This Row],[Bonus %]]</f>
        <v>0</v>
      </c>
      <c r="Q28" s="16">
        <f>TBL_Employees[[#This Row],[Annual Salary]]+TBL_Employees[[#This Row],[Bonus %]]*TBL_Employees[[#This Row],[Annual Salary]]</f>
        <v>99774</v>
      </c>
      <c r="R28" s="15">
        <f>SUM(TBL_Employees[[#This Row],[Annual Salary]],TBL_Employees[[#This Row],[Bonus amount]])</f>
        <v>99774</v>
      </c>
      <c r="S28" t="str">
        <f>IF(AND(TBL_Employees[[#This Row],[Department]]="IT",TBL_Employees[[#This Row],[Gender]]="Female"),"Yes","No")</f>
        <v>No</v>
      </c>
      <c r="T28" s="20" t="str">
        <f>IF(AND(TBL_Employees[[#This Row],[Gender]]="Female",TBL_Employees[[#This Row],[Ethnicity]]="Black"),"Female Black","Other")</f>
        <v>Other</v>
      </c>
    </row>
    <row r="29" spans="1:20" x14ac:dyDescent="0.25">
      <c r="A29" t="s">
        <v>785</v>
      </c>
      <c r="B29" t="s">
        <v>786</v>
      </c>
      <c r="C29" t="s">
        <v>62</v>
      </c>
      <c r="D29" t="s">
        <v>15</v>
      </c>
      <c r="E29" t="s">
        <v>44</v>
      </c>
      <c r="F29" t="s">
        <v>28</v>
      </c>
      <c r="G29" t="s">
        <v>47</v>
      </c>
      <c r="H29" t="str">
        <f>IF(TBL_Employees[[#This Row],[Gender]]="Female","F","M")</f>
        <v>M</v>
      </c>
      <c r="I29">
        <v>51</v>
      </c>
      <c r="J29" s="7">
        <v>34746</v>
      </c>
      <c r="K29" s="1">
        <v>125375</v>
      </c>
      <c r="L29" s="2">
        <v>0.09</v>
      </c>
      <c r="M29" t="s">
        <v>19</v>
      </c>
      <c r="N29" t="s">
        <v>20</v>
      </c>
      <c r="O29" s="7" t="s">
        <v>21</v>
      </c>
      <c r="P29" s="15">
        <f>TBL_Employees[[#This Row],[Annual Salary]]*TBL_Employees[[#This Row],[Bonus %]]</f>
        <v>11283.75</v>
      </c>
      <c r="Q29" s="16">
        <f>TBL_Employees[[#This Row],[Annual Salary]]+TBL_Employees[[#This Row],[Bonus %]]*TBL_Employees[[#This Row],[Annual Salary]]</f>
        <v>136658.75</v>
      </c>
      <c r="R29" s="15">
        <f>SUM(TBL_Employees[[#This Row],[Annual Salary]],TBL_Employees[[#This Row],[Bonus amount]])</f>
        <v>136658.75</v>
      </c>
      <c r="S29" t="str">
        <f>IF(AND(TBL_Employees[[#This Row],[Department]]="IT",TBL_Employees[[#This Row],[Gender]]="Female"),"Yes","No")</f>
        <v>No</v>
      </c>
      <c r="T29" s="20" t="str">
        <f>IF(AND(TBL_Employees[[#This Row],[Gender]]="Female",TBL_Employees[[#This Row],[Ethnicity]]="Black"),"Female Black","Other")</f>
        <v>Other</v>
      </c>
    </row>
    <row r="30" spans="1:20" x14ac:dyDescent="0.25">
      <c r="A30" t="s">
        <v>1079</v>
      </c>
      <c r="B30" t="s">
        <v>328</v>
      </c>
      <c r="C30" t="s">
        <v>68</v>
      </c>
      <c r="D30" t="s">
        <v>65</v>
      </c>
      <c r="E30" t="s">
        <v>32</v>
      </c>
      <c r="F30" t="s">
        <v>17</v>
      </c>
      <c r="G30" t="s">
        <v>51</v>
      </c>
      <c r="H30" t="str">
        <f>IF(TBL_Employees[[#This Row],[Gender]]="Female","F","M")</f>
        <v>F</v>
      </c>
      <c r="I30">
        <v>56</v>
      </c>
      <c r="J30" s="7">
        <v>34802</v>
      </c>
      <c r="K30" s="1">
        <v>50857</v>
      </c>
      <c r="L30" s="2">
        <v>0</v>
      </c>
      <c r="M30" t="s">
        <v>52</v>
      </c>
      <c r="N30" t="s">
        <v>81</v>
      </c>
      <c r="O30" s="7" t="s">
        <v>21</v>
      </c>
      <c r="P30" s="15">
        <f>TBL_Employees[[#This Row],[Annual Salary]]*TBL_Employees[[#This Row],[Bonus %]]</f>
        <v>0</v>
      </c>
      <c r="Q30" s="16">
        <f>TBL_Employees[[#This Row],[Annual Salary]]+TBL_Employees[[#This Row],[Bonus %]]*TBL_Employees[[#This Row],[Annual Salary]]</f>
        <v>50857</v>
      </c>
      <c r="R30" s="15">
        <f>SUM(TBL_Employees[[#This Row],[Annual Salary]],TBL_Employees[[#This Row],[Bonus amount]])</f>
        <v>50857</v>
      </c>
      <c r="S30" t="str">
        <f>IF(AND(TBL_Employees[[#This Row],[Department]]="IT",TBL_Employees[[#This Row],[Gender]]="Female"),"Yes","No")</f>
        <v>No</v>
      </c>
      <c r="T30" s="20" t="str">
        <f>IF(AND(TBL_Employees[[#This Row],[Gender]]="Female",TBL_Employees[[#This Row],[Ethnicity]]="Black"),"Female Black","Other")</f>
        <v>Other</v>
      </c>
    </row>
    <row r="31" spans="1:20" x14ac:dyDescent="0.25">
      <c r="A31" t="s">
        <v>926</v>
      </c>
      <c r="B31" t="s">
        <v>927</v>
      </c>
      <c r="C31" t="s">
        <v>69</v>
      </c>
      <c r="D31" t="s">
        <v>31</v>
      </c>
      <c r="E31" t="s">
        <v>32</v>
      </c>
      <c r="F31" t="s">
        <v>17</v>
      </c>
      <c r="G31" t="s">
        <v>24</v>
      </c>
      <c r="H31" t="str">
        <f>IF(TBL_Employees[[#This Row],[Gender]]="Female","F","M")</f>
        <v>F</v>
      </c>
      <c r="I31">
        <v>55</v>
      </c>
      <c r="J31" s="7">
        <v>34915</v>
      </c>
      <c r="K31" s="1">
        <v>80701</v>
      </c>
      <c r="L31" s="2">
        <v>0</v>
      </c>
      <c r="M31" t="s">
        <v>19</v>
      </c>
      <c r="N31" t="s">
        <v>20</v>
      </c>
      <c r="O31" s="7">
        <v>38456</v>
      </c>
      <c r="P31" s="15">
        <f>TBL_Employees[[#This Row],[Annual Salary]]*TBL_Employees[[#This Row],[Bonus %]]</f>
        <v>0</v>
      </c>
      <c r="Q31" s="16">
        <f>TBL_Employees[[#This Row],[Annual Salary]]+TBL_Employees[[#This Row],[Bonus %]]*TBL_Employees[[#This Row],[Annual Salary]]</f>
        <v>80701</v>
      </c>
      <c r="R31" s="15">
        <f>SUM(TBL_Employees[[#This Row],[Annual Salary]],TBL_Employees[[#This Row],[Bonus amount]])</f>
        <v>80701</v>
      </c>
      <c r="S31" t="str">
        <f>IF(AND(TBL_Employees[[#This Row],[Department]]="IT",TBL_Employees[[#This Row],[Gender]]="Female"),"Yes","No")</f>
        <v>No</v>
      </c>
      <c r="T31" s="20" t="str">
        <f>IF(AND(TBL_Employees[[#This Row],[Gender]]="Female",TBL_Employees[[#This Row],[Ethnicity]]="Black"),"Female Black","Other")</f>
        <v>Other</v>
      </c>
    </row>
    <row r="32" spans="1:20" x14ac:dyDescent="0.25">
      <c r="A32" t="s">
        <v>37</v>
      </c>
      <c r="B32" t="s">
        <v>1136</v>
      </c>
      <c r="C32" t="s">
        <v>40</v>
      </c>
      <c r="D32" t="s">
        <v>31</v>
      </c>
      <c r="E32" t="s">
        <v>44</v>
      </c>
      <c r="F32" t="s">
        <v>28</v>
      </c>
      <c r="G32" t="s">
        <v>24</v>
      </c>
      <c r="H32" t="str">
        <f>IF(TBL_Employees[[#This Row],[Gender]]="Female","F","M")</f>
        <v>M</v>
      </c>
      <c r="I32">
        <v>64</v>
      </c>
      <c r="J32" s="7">
        <v>34940</v>
      </c>
      <c r="K32" s="1">
        <v>158787</v>
      </c>
      <c r="L32" s="2">
        <v>0.18</v>
      </c>
      <c r="M32" t="s">
        <v>33</v>
      </c>
      <c r="N32" t="s">
        <v>34</v>
      </c>
      <c r="O32" s="7" t="s">
        <v>21</v>
      </c>
      <c r="P32" s="15">
        <f>TBL_Employees[[#This Row],[Annual Salary]]*TBL_Employees[[#This Row],[Bonus %]]</f>
        <v>28581.66</v>
      </c>
      <c r="Q32" s="16">
        <f>TBL_Employees[[#This Row],[Annual Salary]]+TBL_Employees[[#This Row],[Bonus %]]*TBL_Employees[[#This Row],[Annual Salary]]</f>
        <v>187368.66</v>
      </c>
      <c r="R32" s="15">
        <f>SUM(TBL_Employees[[#This Row],[Annual Salary]],TBL_Employees[[#This Row],[Bonus amount]])</f>
        <v>187368.66</v>
      </c>
      <c r="S32" t="str">
        <f>IF(AND(TBL_Employees[[#This Row],[Department]]="IT",TBL_Employees[[#This Row],[Gender]]="Female"),"Yes","No")</f>
        <v>No</v>
      </c>
      <c r="T32" s="20" t="str">
        <f>IF(AND(TBL_Employees[[#This Row],[Gender]]="Female",TBL_Employees[[#This Row],[Ethnicity]]="Black"),"Female Black","Other")</f>
        <v>Other</v>
      </c>
    </row>
    <row r="33" spans="1:20" x14ac:dyDescent="0.25">
      <c r="A33" t="s">
        <v>299</v>
      </c>
      <c r="B33" t="s">
        <v>850</v>
      </c>
      <c r="C33" t="s">
        <v>129</v>
      </c>
      <c r="D33" t="s">
        <v>31</v>
      </c>
      <c r="E33" t="s">
        <v>16</v>
      </c>
      <c r="F33" t="s">
        <v>17</v>
      </c>
      <c r="G33" t="s">
        <v>18</v>
      </c>
      <c r="H33" t="str">
        <f>IF(TBL_Employees[[#This Row],[Gender]]="Female","F","M")</f>
        <v>F</v>
      </c>
      <c r="I33">
        <v>58</v>
      </c>
      <c r="J33" s="7">
        <v>34999</v>
      </c>
      <c r="K33" s="1">
        <v>70189</v>
      </c>
      <c r="L33" s="2">
        <v>0</v>
      </c>
      <c r="M33" t="s">
        <v>19</v>
      </c>
      <c r="N33" t="s">
        <v>29</v>
      </c>
      <c r="O33" s="7" t="s">
        <v>21</v>
      </c>
      <c r="P33" s="15">
        <f>TBL_Employees[[#This Row],[Annual Salary]]*TBL_Employees[[#This Row],[Bonus %]]</f>
        <v>0</v>
      </c>
      <c r="Q33" s="16">
        <f>TBL_Employees[[#This Row],[Annual Salary]]+TBL_Employees[[#This Row],[Bonus %]]*TBL_Employees[[#This Row],[Annual Salary]]</f>
        <v>70189</v>
      </c>
      <c r="R33" s="15">
        <f>SUM(TBL_Employees[[#This Row],[Annual Salary]],TBL_Employees[[#This Row],[Bonus amount]])</f>
        <v>70189</v>
      </c>
      <c r="S33" t="str">
        <f>IF(AND(TBL_Employees[[#This Row],[Department]]="IT",TBL_Employees[[#This Row],[Gender]]="Female"),"Yes","No")</f>
        <v>No</v>
      </c>
      <c r="T33" s="20" t="str">
        <f>IF(AND(TBL_Employees[[#This Row],[Gender]]="Female",TBL_Employees[[#This Row],[Ethnicity]]="Black"),"Female Black","Other")</f>
        <v>Other</v>
      </c>
    </row>
    <row r="34" spans="1:20" x14ac:dyDescent="0.25">
      <c r="A34" t="s">
        <v>1087</v>
      </c>
      <c r="B34" t="s">
        <v>1088</v>
      </c>
      <c r="C34" t="s">
        <v>40</v>
      </c>
      <c r="D34" t="s">
        <v>50</v>
      </c>
      <c r="E34" t="s">
        <v>36</v>
      </c>
      <c r="F34" t="s">
        <v>17</v>
      </c>
      <c r="G34" t="s">
        <v>18</v>
      </c>
      <c r="H34" t="str">
        <f>IF(TBL_Employees[[#This Row],[Gender]]="Female","F","M")</f>
        <v>F</v>
      </c>
      <c r="I34">
        <v>55</v>
      </c>
      <c r="J34" s="7">
        <v>35001</v>
      </c>
      <c r="K34" s="1">
        <v>153271</v>
      </c>
      <c r="L34" s="2">
        <v>0.15</v>
      </c>
      <c r="M34" t="s">
        <v>19</v>
      </c>
      <c r="N34" t="s">
        <v>25</v>
      </c>
      <c r="O34" s="7" t="s">
        <v>21</v>
      </c>
      <c r="P34" s="15">
        <f>TBL_Employees[[#This Row],[Annual Salary]]*TBL_Employees[[#This Row],[Bonus %]]</f>
        <v>22990.649999999998</v>
      </c>
      <c r="Q34" s="16">
        <f>TBL_Employees[[#This Row],[Annual Salary]]+TBL_Employees[[#This Row],[Bonus %]]*TBL_Employees[[#This Row],[Annual Salary]]</f>
        <v>176261.65</v>
      </c>
      <c r="R34" s="15">
        <f>SUM(TBL_Employees[[#This Row],[Annual Salary]],TBL_Employees[[#This Row],[Bonus amount]])</f>
        <v>176261.65</v>
      </c>
      <c r="S34" t="str">
        <f>IF(AND(TBL_Employees[[#This Row],[Department]]="IT",TBL_Employees[[#This Row],[Gender]]="Female"),"Yes","No")</f>
        <v>No</v>
      </c>
      <c r="T34" s="20" t="str">
        <f>IF(AND(TBL_Employees[[#This Row],[Gender]]="Female",TBL_Employees[[#This Row],[Ethnicity]]="Black"),"Female Black","Other")</f>
        <v>Other</v>
      </c>
    </row>
    <row r="35" spans="1:20" x14ac:dyDescent="0.25">
      <c r="A35" t="s">
        <v>645</v>
      </c>
      <c r="B35" t="s">
        <v>646</v>
      </c>
      <c r="C35" t="s">
        <v>62</v>
      </c>
      <c r="D35" t="s">
        <v>23</v>
      </c>
      <c r="E35" t="s">
        <v>36</v>
      </c>
      <c r="F35" t="s">
        <v>28</v>
      </c>
      <c r="G35" t="s">
        <v>24</v>
      </c>
      <c r="H35" t="str">
        <f>IF(TBL_Employees[[#This Row],[Gender]]="Female","F","M")</f>
        <v>M</v>
      </c>
      <c r="I35">
        <v>55</v>
      </c>
      <c r="J35" s="7">
        <v>35019</v>
      </c>
      <c r="K35" s="1">
        <v>125936</v>
      </c>
      <c r="L35" s="2">
        <v>0.08</v>
      </c>
      <c r="M35" t="s">
        <v>33</v>
      </c>
      <c r="N35" t="s">
        <v>80</v>
      </c>
      <c r="O35" s="7" t="s">
        <v>21</v>
      </c>
      <c r="P35" s="15">
        <f>TBL_Employees[[#This Row],[Annual Salary]]*TBL_Employees[[#This Row],[Bonus %]]</f>
        <v>10074.880000000001</v>
      </c>
      <c r="Q35" s="16">
        <f>TBL_Employees[[#This Row],[Annual Salary]]+TBL_Employees[[#This Row],[Bonus %]]*TBL_Employees[[#This Row],[Annual Salary]]</f>
        <v>136010.88</v>
      </c>
      <c r="R35" s="15">
        <f>SUM(TBL_Employees[[#This Row],[Annual Salary]],TBL_Employees[[#This Row],[Bonus amount]])</f>
        <v>136010.88</v>
      </c>
      <c r="S35" t="str">
        <f>IF(AND(TBL_Employees[[#This Row],[Department]]="IT",TBL_Employees[[#This Row],[Gender]]="Female"),"Yes","No")</f>
        <v>No</v>
      </c>
      <c r="T35" s="20" t="str">
        <f>IF(AND(TBL_Employees[[#This Row],[Gender]]="Female",TBL_Employees[[#This Row],[Ethnicity]]="Black"),"Female Black","Other")</f>
        <v>Other</v>
      </c>
    </row>
    <row r="36" spans="1:20" x14ac:dyDescent="0.25">
      <c r="A36" t="s">
        <v>362</v>
      </c>
      <c r="B36" t="s">
        <v>416</v>
      </c>
      <c r="C36" t="s">
        <v>42</v>
      </c>
      <c r="D36" t="s">
        <v>15</v>
      </c>
      <c r="E36" t="s">
        <v>36</v>
      </c>
      <c r="F36" t="s">
        <v>28</v>
      </c>
      <c r="G36" t="s">
        <v>24</v>
      </c>
      <c r="H36" t="str">
        <f>IF(TBL_Employees[[#This Row],[Gender]]="Female","F","M")</f>
        <v>M</v>
      </c>
      <c r="I36">
        <v>55</v>
      </c>
      <c r="J36" s="7">
        <v>35023</v>
      </c>
      <c r="K36" s="1">
        <v>95409</v>
      </c>
      <c r="L36" s="2">
        <v>0</v>
      </c>
      <c r="M36" t="s">
        <v>19</v>
      </c>
      <c r="N36" t="s">
        <v>39</v>
      </c>
      <c r="O36" s="7" t="s">
        <v>21</v>
      </c>
      <c r="P36" s="15">
        <f>TBL_Employees[[#This Row],[Annual Salary]]*TBL_Employees[[#This Row],[Bonus %]]</f>
        <v>0</v>
      </c>
      <c r="Q36" s="16">
        <f>TBL_Employees[[#This Row],[Annual Salary]]+TBL_Employees[[#This Row],[Bonus %]]*TBL_Employees[[#This Row],[Annual Salary]]</f>
        <v>95409</v>
      </c>
      <c r="R36" s="15">
        <f>SUM(TBL_Employees[[#This Row],[Annual Salary]],TBL_Employees[[#This Row],[Bonus amount]])</f>
        <v>95409</v>
      </c>
      <c r="S36" t="str">
        <f>IF(AND(TBL_Employees[[#This Row],[Department]]="IT",TBL_Employees[[#This Row],[Gender]]="Female"),"Yes","No")</f>
        <v>No</v>
      </c>
      <c r="T36" s="20" t="str">
        <f>IF(AND(TBL_Employees[[#This Row],[Gender]]="Female",TBL_Employees[[#This Row],[Ethnicity]]="Black"),"Female Black","Other")</f>
        <v>Other</v>
      </c>
    </row>
    <row r="37" spans="1:20" x14ac:dyDescent="0.25">
      <c r="A37" t="s">
        <v>292</v>
      </c>
      <c r="B37" t="s">
        <v>584</v>
      </c>
      <c r="C37" t="s">
        <v>86</v>
      </c>
      <c r="D37" t="s">
        <v>31</v>
      </c>
      <c r="E37" t="s">
        <v>32</v>
      </c>
      <c r="F37" t="s">
        <v>17</v>
      </c>
      <c r="G37" t="s">
        <v>18</v>
      </c>
      <c r="H37" t="str">
        <f>IF(TBL_Employees[[#This Row],[Gender]]="Female","F","M")</f>
        <v>F</v>
      </c>
      <c r="I37">
        <v>51</v>
      </c>
      <c r="J37" s="7">
        <v>35055</v>
      </c>
      <c r="K37" s="1">
        <v>96475</v>
      </c>
      <c r="L37" s="2">
        <v>0</v>
      </c>
      <c r="M37" t="s">
        <v>19</v>
      </c>
      <c r="N37" t="s">
        <v>25</v>
      </c>
      <c r="O37" s="7" t="s">
        <v>21</v>
      </c>
      <c r="P37" s="15">
        <f>TBL_Employees[[#This Row],[Annual Salary]]*TBL_Employees[[#This Row],[Bonus %]]</f>
        <v>0</v>
      </c>
      <c r="Q37" s="16">
        <f>TBL_Employees[[#This Row],[Annual Salary]]+TBL_Employees[[#This Row],[Bonus %]]*TBL_Employees[[#This Row],[Annual Salary]]</f>
        <v>96475</v>
      </c>
      <c r="R37" s="15">
        <f>SUM(TBL_Employees[[#This Row],[Annual Salary]],TBL_Employees[[#This Row],[Bonus amount]])</f>
        <v>96475</v>
      </c>
      <c r="S37" t="str">
        <f>IF(AND(TBL_Employees[[#This Row],[Department]]="IT",TBL_Employees[[#This Row],[Gender]]="Female"),"Yes","No")</f>
        <v>No</v>
      </c>
      <c r="T37" s="20" t="str">
        <f>IF(AND(TBL_Employees[[#This Row],[Gender]]="Female",TBL_Employees[[#This Row],[Ethnicity]]="Black"),"Female Black","Other")</f>
        <v>Other</v>
      </c>
    </row>
    <row r="38" spans="1:20" x14ac:dyDescent="0.25">
      <c r="A38" t="s">
        <v>288</v>
      </c>
      <c r="B38" t="s">
        <v>1104</v>
      </c>
      <c r="C38" t="s">
        <v>40</v>
      </c>
      <c r="D38" t="s">
        <v>27</v>
      </c>
      <c r="E38" t="s">
        <v>16</v>
      </c>
      <c r="F38" t="s">
        <v>17</v>
      </c>
      <c r="G38" t="s">
        <v>24</v>
      </c>
      <c r="H38" t="str">
        <f>IF(TBL_Employees[[#This Row],[Gender]]="Female","F","M")</f>
        <v>F</v>
      </c>
      <c r="I38">
        <v>52</v>
      </c>
      <c r="J38" s="7">
        <v>35109</v>
      </c>
      <c r="K38" s="1">
        <v>159724</v>
      </c>
      <c r="L38" s="2">
        <v>0.23</v>
      </c>
      <c r="M38" t="s">
        <v>33</v>
      </c>
      <c r="N38" t="s">
        <v>60</v>
      </c>
      <c r="O38" s="7" t="s">
        <v>21</v>
      </c>
      <c r="P38" s="15">
        <f>TBL_Employees[[#This Row],[Annual Salary]]*TBL_Employees[[#This Row],[Bonus %]]</f>
        <v>36736.520000000004</v>
      </c>
      <c r="Q38" s="16">
        <f>TBL_Employees[[#This Row],[Annual Salary]]+TBL_Employees[[#This Row],[Bonus %]]*TBL_Employees[[#This Row],[Annual Salary]]</f>
        <v>196460.52000000002</v>
      </c>
      <c r="R38" s="15">
        <f>SUM(TBL_Employees[[#This Row],[Annual Salary]],TBL_Employees[[#This Row],[Bonus amount]])</f>
        <v>196460.52000000002</v>
      </c>
      <c r="S38" t="str">
        <f>IF(AND(TBL_Employees[[#This Row],[Department]]="IT",TBL_Employees[[#This Row],[Gender]]="Female"),"Yes","No")</f>
        <v>Yes</v>
      </c>
      <c r="T38" s="20" t="str">
        <f>IF(AND(TBL_Employees[[#This Row],[Gender]]="Female",TBL_Employees[[#This Row],[Ethnicity]]="Black"),"Female Black","Other")</f>
        <v>Other</v>
      </c>
    </row>
    <row r="39" spans="1:20" x14ac:dyDescent="0.25">
      <c r="A39" t="s">
        <v>350</v>
      </c>
      <c r="B39" t="s">
        <v>1721</v>
      </c>
      <c r="C39" t="s">
        <v>98</v>
      </c>
      <c r="D39" t="s">
        <v>27</v>
      </c>
      <c r="E39" t="s">
        <v>36</v>
      </c>
      <c r="F39" t="s">
        <v>17</v>
      </c>
      <c r="G39" t="s">
        <v>18</v>
      </c>
      <c r="H39" t="str">
        <f>IF(TBL_Employees[[#This Row],[Gender]]="Female","F","M")</f>
        <v>F</v>
      </c>
      <c r="I39">
        <v>57</v>
      </c>
      <c r="J39" s="7">
        <v>35113</v>
      </c>
      <c r="K39" s="1">
        <v>75354</v>
      </c>
      <c r="L39" s="2">
        <v>0</v>
      </c>
      <c r="M39" t="s">
        <v>19</v>
      </c>
      <c r="N39" t="s">
        <v>25</v>
      </c>
      <c r="O39" s="7">
        <v>35413</v>
      </c>
      <c r="P39" s="15">
        <f>TBL_Employees[[#This Row],[Annual Salary]]*TBL_Employees[[#This Row],[Bonus %]]</f>
        <v>0</v>
      </c>
      <c r="Q39" s="16">
        <f>TBL_Employees[[#This Row],[Annual Salary]]+TBL_Employees[[#This Row],[Bonus %]]*TBL_Employees[[#This Row],[Annual Salary]]</f>
        <v>75354</v>
      </c>
      <c r="R39" s="15">
        <f>SUM(TBL_Employees[[#This Row],[Annual Salary]],TBL_Employees[[#This Row],[Bonus amount]])</f>
        <v>75354</v>
      </c>
      <c r="S39" t="str">
        <f>IF(AND(TBL_Employees[[#This Row],[Department]]="IT",TBL_Employees[[#This Row],[Gender]]="Female"),"Yes","No")</f>
        <v>Yes</v>
      </c>
      <c r="T39" s="20" t="str">
        <f>IF(AND(TBL_Employees[[#This Row],[Gender]]="Female",TBL_Employees[[#This Row],[Ethnicity]]="Black"),"Female Black","Other")</f>
        <v>Other</v>
      </c>
    </row>
    <row r="40" spans="1:20" x14ac:dyDescent="0.25">
      <c r="A40" t="s">
        <v>1761</v>
      </c>
      <c r="B40" t="s">
        <v>1762</v>
      </c>
      <c r="C40" t="s">
        <v>129</v>
      </c>
      <c r="D40" t="s">
        <v>31</v>
      </c>
      <c r="E40" t="s">
        <v>16</v>
      </c>
      <c r="F40" t="s">
        <v>28</v>
      </c>
      <c r="G40" t="s">
        <v>18</v>
      </c>
      <c r="H40" t="str">
        <f>IF(TBL_Employees[[#This Row],[Gender]]="Female","F","M")</f>
        <v>M</v>
      </c>
      <c r="I40">
        <v>59</v>
      </c>
      <c r="J40" s="7">
        <v>35153</v>
      </c>
      <c r="K40" s="1">
        <v>62605</v>
      </c>
      <c r="L40" s="2">
        <v>0</v>
      </c>
      <c r="M40" t="s">
        <v>19</v>
      </c>
      <c r="N40" t="s">
        <v>25</v>
      </c>
      <c r="O40" s="7" t="s">
        <v>21</v>
      </c>
      <c r="P40" s="15">
        <f>TBL_Employees[[#This Row],[Annual Salary]]*TBL_Employees[[#This Row],[Bonus %]]</f>
        <v>0</v>
      </c>
      <c r="Q40" s="16">
        <f>TBL_Employees[[#This Row],[Annual Salary]]+TBL_Employees[[#This Row],[Bonus %]]*TBL_Employees[[#This Row],[Annual Salary]]</f>
        <v>62605</v>
      </c>
      <c r="R40" s="15">
        <f>SUM(TBL_Employees[[#This Row],[Annual Salary]],TBL_Employees[[#This Row],[Bonus amount]])</f>
        <v>62605</v>
      </c>
      <c r="S40" t="str">
        <f>IF(AND(TBL_Employees[[#This Row],[Department]]="IT",TBL_Employees[[#This Row],[Gender]]="Female"),"Yes","No")</f>
        <v>No</v>
      </c>
      <c r="T40" s="20" t="str">
        <f>IF(AND(TBL_Employees[[#This Row],[Gender]]="Female",TBL_Employees[[#This Row],[Ethnicity]]="Black"),"Female Black","Other")</f>
        <v>Other</v>
      </c>
    </row>
    <row r="41" spans="1:20" x14ac:dyDescent="0.25">
      <c r="A41" t="s">
        <v>1577</v>
      </c>
      <c r="B41" t="s">
        <v>1714</v>
      </c>
      <c r="C41" t="s">
        <v>61</v>
      </c>
      <c r="D41" t="s">
        <v>50</v>
      </c>
      <c r="E41" t="s">
        <v>36</v>
      </c>
      <c r="F41" t="s">
        <v>17</v>
      </c>
      <c r="G41" t="s">
        <v>51</v>
      </c>
      <c r="H41" t="str">
        <f>IF(TBL_Employees[[#This Row],[Gender]]="Female","F","M")</f>
        <v>F</v>
      </c>
      <c r="I41">
        <v>49</v>
      </c>
      <c r="J41" s="7">
        <v>35157</v>
      </c>
      <c r="K41" s="1">
        <v>157057</v>
      </c>
      <c r="L41" s="2">
        <v>0.12</v>
      </c>
      <c r="M41" t="s">
        <v>19</v>
      </c>
      <c r="N41" t="s">
        <v>45</v>
      </c>
      <c r="O41" s="7" t="s">
        <v>21</v>
      </c>
      <c r="P41" s="15">
        <f>TBL_Employees[[#This Row],[Annual Salary]]*TBL_Employees[[#This Row],[Bonus %]]</f>
        <v>18846.84</v>
      </c>
      <c r="Q41" s="16">
        <f>TBL_Employees[[#This Row],[Annual Salary]]+TBL_Employees[[#This Row],[Bonus %]]*TBL_Employees[[#This Row],[Annual Salary]]</f>
        <v>175903.84</v>
      </c>
      <c r="R41" s="15">
        <f>SUM(TBL_Employees[[#This Row],[Annual Salary]],TBL_Employees[[#This Row],[Bonus amount]])</f>
        <v>175903.84</v>
      </c>
      <c r="S41" t="str">
        <f>IF(AND(TBL_Employees[[#This Row],[Department]]="IT",TBL_Employees[[#This Row],[Gender]]="Female"),"Yes","No")</f>
        <v>No</v>
      </c>
      <c r="T41" s="20" t="str">
        <f>IF(AND(TBL_Employees[[#This Row],[Gender]]="Female",TBL_Employees[[#This Row],[Ethnicity]]="Black"),"Female Black","Other")</f>
        <v>Other</v>
      </c>
    </row>
    <row r="42" spans="1:20" x14ac:dyDescent="0.25">
      <c r="A42" t="s">
        <v>856</v>
      </c>
      <c r="B42" t="s">
        <v>857</v>
      </c>
      <c r="C42" t="s">
        <v>40</v>
      </c>
      <c r="D42" t="s">
        <v>15</v>
      </c>
      <c r="E42" t="s">
        <v>16</v>
      </c>
      <c r="F42" t="s">
        <v>28</v>
      </c>
      <c r="G42" t="s">
        <v>24</v>
      </c>
      <c r="H42" t="str">
        <f>IF(TBL_Employees[[#This Row],[Gender]]="Female","F","M")</f>
        <v>M</v>
      </c>
      <c r="I42">
        <v>64</v>
      </c>
      <c r="J42" s="7">
        <v>35187</v>
      </c>
      <c r="K42" s="1">
        <v>189933</v>
      </c>
      <c r="L42" s="2">
        <v>0.23</v>
      </c>
      <c r="M42" t="s">
        <v>19</v>
      </c>
      <c r="N42" t="s">
        <v>45</v>
      </c>
      <c r="O42" s="7" t="s">
        <v>21</v>
      </c>
      <c r="P42" s="15">
        <f>TBL_Employees[[#This Row],[Annual Salary]]*TBL_Employees[[#This Row],[Bonus %]]</f>
        <v>43684.590000000004</v>
      </c>
      <c r="Q42" s="16">
        <f>TBL_Employees[[#This Row],[Annual Salary]]+TBL_Employees[[#This Row],[Bonus %]]*TBL_Employees[[#This Row],[Annual Salary]]</f>
        <v>233617.59</v>
      </c>
      <c r="R42" s="15">
        <f>SUM(TBL_Employees[[#This Row],[Annual Salary]],TBL_Employees[[#This Row],[Bonus amount]])</f>
        <v>233617.59</v>
      </c>
      <c r="S42" t="str">
        <f>IF(AND(TBL_Employees[[#This Row],[Department]]="IT",TBL_Employees[[#This Row],[Gender]]="Female"),"Yes","No")</f>
        <v>No</v>
      </c>
      <c r="T42" s="20" t="str">
        <f>IF(AND(TBL_Employees[[#This Row],[Gender]]="Female",TBL_Employees[[#This Row],[Ethnicity]]="Black"),"Female Black","Other")</f>
        <v>Other</v>
      </c>
    </row>
    <row r="43" spans="1:20" x14ac:dyDescent="0.25">
      <c r="A43" t="s">
        <v>654</v>
      </c>
      <c r="B43" t="s">
        <v>655</v>
      </c>
      <c r="C43" t="s">
        <v>42</v>
      </c>
      <c r="D43" t="s">
        <v>50</v>
      </c>
      <c r="E43" t="s">
        <v>44</v>
      </c>
      <c r="F43" t="s">
        <v>17</v>
      </c>
      <c r="G43" t="s">
        <v>18</v>
      </c>
      <c r="H43" t="str">
        <f>IF(TBL_Employees[[#This Row],[Gender]]="Female","F","M")</f>
        <v>F</v>
      </c>
      <c r="I43">
        <v>49</v>
      </c>
      <c r="J43" s="7">
        <v>35200</v>
      </c>
      <c r="K43" s="1">
        <v>86658</v>
      </c>
      <c r="L43" s="2">
        <v>0</v>
      </c>
      <c r="M43" t="s">
        <v>19</v>
      </c>
      <c r="N43" t="s">
        <v>39</v>
      </c>
      <c r="O43" s="7" t="s">
        <v>21</v>
      </c>
      <c r="P43" s="15">
        <f>TBL_Employees[[#This Row],[Annual Salary]]*TBL_Employees[[#This Row],[Bonus %]]</f>
        <v>0</v>
      </c>
      <c r="Q43" s="16">
        <f>TBL_Employees[[#This Row],[Annual Salary]]+TBL_Employees[[#This Row],[Bonus %]]*TBL_Employees[[#This Row],[Annual Salary]]</f>
        <v>86658</v>
      </c>
      <c r="R43" s="15">
        <f>SUM(TBL_Employees[[#This Row],[Annual Salary]],TBL_Employees[[#This Row],[Bonus amount]])</f>
        <v>86658</v>
      </c>
      <c r="S43" t="str">
        <f>IF(AND(TBL_Employees[[#This Row],[Department]]="IT",TBL_Employees[[#This Row],[Gender]]="Female"),"Yes","No")</f>
        <v>No</v>
      </c>
      <c r="T43" s="20" t="str">
        <f>IF(AND(TBL_Employees[[#This Row],[Gender]]="Female",TBL_Employees[[#This Row],[Ethnicity]]="Black"),"Female Black","Other")</f>
        <v>Other</v>
      </c>
    </row>
    <row r="44" spans="1:20" x14ac:dyDescent="0.25">
      <c r="A44" t="s">
        <v>960</v>
      </c>
      <c r="B44" t="s">
        <v>961</v>
      </c>
      <c r="C44" t="s">
        <v>14</v>
      </c>
      <c r="D44" t="s">
        <v>31</v>
      </c>
      <c r="E44" t="s">
        <v>16</v>
      </c>
      <c r="F44" t="s">
        <v>17</v>
      </c>
      <c r="G44" t="s">
        <v>18</v>
      </c>
      <c r="H44" t="str">
        <f>IF(TBL_Employees[[#This Row],[Gender]]="Female","F","M")</f>
        <v>F</v>
      </c>
      <c r="I44">
        <v>51</v>
      </c>
      <c r="J44" s="7">
        <v>35230</v>
      </c>
      <c r="K44" s="1">
        <v>200246</v>
      </c>
      <c r="L44" s="2">
        <v>0.34</v>
      </c>
      <c r="M44" t="s">
        <v>19</v>
      </c>
      <c r="N44" t="s">
        <v>29</v>
      </c>
      <c r="O44" s="7" t="s">
        <v>21</v>
      </c>
      <c r="P44" s="15">
        <f>TBL_Employees[[#This Row],[Annual Salary]]*TBL_Employees[[#This Row],[Bonus %]]</f>
        <v>68083.64</v>
      </c>
      <c r="Q44" s="16">
        <f>TBL_Employees[[#This Row],[Annual Salary]]+TBL_Employees[[#This Row],[Bonus %]]*TBL_Employees[[#This Row],[Annual Salary]]</f>
        <v>268329.64</v>
      </c>
      <c r="R44" s="15">
        <f>SUM(TBL_Employees[[#This Row],[Annual Salary]],TBL_Employees[[#This Row],[Bonus amount]])</f>
        <v>268329.64</v>
      </c>
      <c r="S44" t="str">
        <f>IF(AND(TBL_Employees[[#This Row],[Department]]="IT",TBL_Employees[[#This Row],[Gender]]="Female"),"Yes","No")</f>
        <v>No</v>
      </c>
      <c r="T44" s="20" t="str">
        <f>IF(AND(TBL_Employees[[#This Row],[Gender]]="Female",TBL_Employees[[#This Row],[Ethnicity]]="Black"),"Female Black","Other")</f>
        <v>Other</v>
      </c>
    </row>
    <row r="45" spans="1:20" x14ac:dyDescent="0.25">
      <c r="A45" t="s">
        <v>483</v>
      </c>
      <c r="B45" t="s">
        <v>1682</v>
      </c>
      <c r="C45" t="s">
        <v>55</v>
      </c>
      <c r="D45" t="s">
        <v>27</v>
      </c>
      <c r="E45" t="s">
        <v>44</v>
      </c>
      <c r="F45" t="s">
        <v>17</v>
      </c>
      <c r="G45" t="s">
        <v>24</v>
      </c>
      <c r="H45" t="str">
        <f>IF(TBL_Employees[[#This Row],[Gender]]="Female","F","M")</f>
        <v>F</v>
      </c>
      <c r="I45">
        <v>56</v>
      </c>
      <c r="J45" s="7">
        <v>35238</v>
      </c>
      <c r="K45" s="1">
        <v>82806</v>
      </c>
      <c r="L45" s="2">
        <v>0</v>
      </c>
      <c r="M45" t="s">
        <v>19</v>
      </c>
      <c r="N45" t="s">
        <v>63</v>
      </c>
      <c r="O45" s="7" t="s">
        <v>21</v>
      </c>
      <c r="P45" s="15">
        <f>TBL_Employees[[#This Row],[Annual Salary]]*TBL_Employees[[#This Row],[Bonus %]]</f>
        <v>0</v>
      </c>
      <c r="Q45" s="16">
        <f>TBL_Employees[[#This Row],[Annual Salary]]+TBL_Employees[[#This Row],[Bonus %]]*TBL_Employees[[#This Row],[Annual Salary]]</f>
        <v>82806</v>
      </c>
      <c r="R45" s="15">
        <f>SUM(TBL_Employees[[#This Row],[Annual Salary]],TBL_Employees[[#This Row],[Bonus amount]])</f>
        <v>82806</v>
      </c>
      <c r="S45" t="str">
        <f>IF(AND(TBL_Employees[[#This Row],[Department]]="IT",TBL_Employees[[#This Row],[Gender]]="Female"),"Yes","No")</f>
        <v>Yes</v>
      </c>
      <c r="T45" s="20" t="str">
        <f>IF(AND(TBL_Employees[[#This Row],[Gender]]="Female",TBL_Employees[[#This Row],[Ethnicity]]="Black"),"Female Black","Other")</f>
        <v>Other</v>
      </c>
    </row>
    <row r="46" spans="1:20" x14ac:dyDescent="0.25">
      <c r="A46" t="s">
        <v>859</v>
      </c>
      <c r="B46" t="s">
        <v>860</v>
      </c>
      <c r="C46" t="s">
        <v>68</v>
      </c>
      <c r="D46" t="s">
        <v>65</v>
      </c>
      <c r="E46" t="s">
        <v>16</v>
      </c>
      <c r="F46" t="s">
        <v>17</v>
      </c>
      <c r="G46" t="s">
        <v>51</v>
      </c>
      <c r="H46" t="str">
        <f>IF(TBL_Employees[[#This Row],[Gender]]="Female","F","M")</f>
        <v>F</v>
      </c>
      <c r="I46">
        <v>55</v>
      </c>
      <c r="J46" s="7">
        <v>35242</v>
      </c>
      <c r="K46" s="1">
        <v>48687</v>
      </c>
      <c r="L46" s="2">
        <v>0</v>
      </c>
      <c r="M46" t="s">
        <v>52</v>
      </c>
      <c r="N46" t="s">
        <v>66</v>
      </c>
      <c r="O46" s="7" t="s">
        <v>21</v>
      </c>
      <c r="P46" s="15">
        <f>TBL_Employees[[#This Row],[Annual Salary]]*TBL_Employees[[#This Row],[Bonus %]]</f>
        <v>0</v>
      </c>
      <c r="Q46" s="16">
        <f>TBL_Employees[[#This Row],[Annual Salary]]+TBL_Employees[[#This Row],[Bonus %]]*TBL_Employees[[#This Row],[Annual Salary]]</f>
        <v>48687</v>
      </c>
      <c r="R46" s="15">
        <f>SUM(TBL_Employees[[#This Row],[Annual Salary]],TBL_Employees[[#This Row],[Bonus amount]])</f>
        <v>48687</v>
      </c>
      <c r="S46" t="str">
        <f>IF(AND(TBL_Employees[[#This Row],[Department]]="IT",TBL_Employees[[#This Row],[Gender]]="Female"),"Yes","No")</f>
        <v>No</v>
      </c>
      <c r="T46" s="20" t="str">
        <f>IF(AND(TBL_Employees[[#This Row],[Gender]]="Female",TBL_Employees[[#This Row],[Ethnicity]]="Black"),"Female Black","Other")</f>
        <v>Other</v>
      </c>
    </row>
    <row r="47" spans="1:20" x14ac:dyDescent="0.25">
      <c r="A47" t="s">
        <v>452</v>
      </c>
      <c r="B47" t="s">
        <v>453</v>
      </c>
      <c r="C47" t="s">
        <v>97</v>
      </c>
      <c r="D47" t="s">
        <v>31</v>
      </c>
      <c r="E47" t="s">
        <v>44</v>
      </c>
      <c r="F47" t="s">
        <v>28</v>
      </c>
      <c r="G47" t="s">
        <v>24</v>
      </c>
      <c r="H47" t="str">
        <f>IF(TBL_Employees[[#This Row],[Gender]]="Female","F","M")</f>
        <v>M</v>
      </c>
      <c r="I47">
        <v>64</v>
      </c>
      <c r="J47" s="7">
        <v>35403</v>
      </c>
      <c r="K47" s="1">
        <v>99354</v>
      </c>
      <c r="L47" s="2">
        <v>0.12</v>
      </c>
      <c r="M47" t="s">
        <v>33</v>
      </c>
      <c r="N47" t="s">
        <v>60</v>
      </c>
      <c r="O47" s="7" t="s">
        <v>21</v>
      </c>
      <c r="P47" s="15">
        <f>TBL_Employees[[#This Row],[Annual Salary]]*TBL_Employees[[#This Row],[Bonus %]]</f>
        <v>11922.48</v>
      </c>
      <c r="Q47" s="16">
        <f>TBL_Employees[[#This Row],[Annual Salary]]+TBL_Employees[[#This Row],[Bonus %]]*TBL_Employees[[#This Row],[Annual Salary]]</f>
        <v>111276.48</v>
      </c>
      <c r="R47" s="15">
        <f>SUM(TBL_Employees[[#This Row],[Annual Salary]],TBL_Employees[[#This Row],[Bonus amount]])</f>
        <v>111276.48</v>
      </c>
      <c r="S47" t="str">
        <f>IF(AND(TBL_Employees[[#This Row],[Department]]="IT",TBL_Employees[[#This Row],[Gender]]="Female"),"Yes","No")</f>
        <v>No</v>
      </c>
      <c r="T47" s="20" t="str">
        <f>IF(AND(TBL_Employees[[#This Row],[Gender]]="Female",TBL_Employees[[#This Row],[Ethnicity]]="Black"),"Female Black","Other")</f>
        <v>Other</v>
      </c>
    </row>
    <row r="48" spans="1:20" x14ac:dyDescent="0.25">
      <c r="A48" t="s">
        <v>1365</v>
      </c>
      <c r="B48" t="s">
        <v>1366</v>
      </c>
      <c r="C48" t="s">
        <v>62</v>
      </c>
      <c r="D48" t="s">
        <v>43</v>
      </c>
      <c r="E48" t="s">
        <v>32</v>
      </c>
      <c r="F48" t="s">
        <v>28</v>
      </c>
      <c r="G48" t="s">
        <v>18</v>
      </c>
      <c r="H48" t="str">
        <f>IF(TBL_Employees[[#This Row],[Gender]]="Female","F","M")</f>
        <v>M</v>
      </c>
      <c r="I48">
        <v>51</v>
      </c>
      <c r="J48" s="7">
        <v>35456</v>
      </c>
      <c r="K48" s="1">
        <v>104431</v>
      </c>
      <c r="L48" s="2">
        <v>7.0000000000000007E-2</v>
      </c>
      <c r="M48" t="s">
        <v>19</v>
      </c>
      <c r="N48" t="s">
        <v>39</v>
      </c>
      <c r="O48" s="7" t="s">
        <v>21</v>
      </c>
      <c r="P48" s="15">
        <f>TBL_Employees[[#This Row],[Annual Salary]]*TBL_Employees[[#This Row],[Bonus %]]</f>
        <v>7310.170000000001</v>
      </c>
      <c r="Q48" s="16">
        <f>TBL_Employees[[#This Row],[Annual Salary]]+TBL_Employees[[#This Row],[Bonus %]]*TBL_Employees[[#This Row],[Annual Salary]]</f>
        <v>111741.17</v>
      </c>
      <c r="R48" s="15">
        <f>SUM(TBL_Employees[[#This Row],[Annual Salary]],TBL_Employees[[#This Row],[Bonus amount]])</f>
        <v>111741.17</v>
      </c>
      <c r="S48" t="str">
        <f>IF(AND(TBL_Employees[[#This Row],[Department]]="IT",TBL_Employees[[#This Row],[Gender]]="Female"),"Yes","No")</f>
        <v>No</v>
      </c>
      <c r="T48" s="20" t="str">
        <f>IF(AND(TBL_Employees[[#This Row],[Gender]]="Female",TBL_Employees[[#This Row],[Ethnicity]]="Black"),"Female Black","Other")</f>
        <v>Other</v>
      </c>
    </row>
    <row r="49" spans="1:20" x14ac:dyDescent="0.25">
      <c r="A49" t="s">
        <v>173</v>
      </c>
      <c r="B49" t="s">
        <v>1436</v>
      </c>
      <c r="C49" t="s">
        <v>62</v>
      </c>
      <c r="D49" t="s">
        <v>23</v>
      </c>
      <c r="E49" t="s">
        <v>44</v>
      </c>
      <c r="F49" t="s">
        <v>28</v>
      </c>
      <c r="G49" t="s">
        <v>24</v>
      </c>
      <c r="H49" t="str">
        <f>IF(TBL_Employees[[#This Row],[Gender]]="Female","F","M")</f>
        <v>M</v>
      </c>
      <c r="I49">
        <v>54</v>
      </c>
      <c r="J49" s="7">
        <v>35500</v>
      </c>
      <c r="K49" s="1">
        <v>128136</v>
      </c>
      <c r="L49" s="2">
        <v>0.05</v>
      </c>
      <c r="M49" t="s">
        <v>33</v>
      </c>
      <c r="N49" t="s">
        <v>60</v>
      </c>
      <c r="O49" s="7" t="s">
        <v>21</v>
      </c>
      <c r="P49" s="15">
        <f>TBL_Employees[[#This Row],[Annual Salary]]*TBL_Employees[[#This Row],[Bonus %]]</f>
        <v>6406.8</v>
      </c>
      <c r="Q49" s="16">
        <f>TBL_Employees[[#This Row],[Annual Salary]]+TBL_Employees[[#This Row],[Bonus %]]*TBL_Employees[[#This Row],[Annual Salary]]</f>
        <v>134542.79999999999</v>
      </c>
      <c r="R49" s="15">
        <f>SUM(TBL_Employees[[#This Row],[Annual Salary]],TBL_Employees[[#This Row],[Bonus amount]])</f>
        <v>134542.79999999999</v>
      </c>
      <c r="S49" t="str">
        <f>IF(AND(TBL_Employees[[#This Row],[Department]]="IT",TBL_Employees[[#This Row],[Gender]]="Female"),"Yes","No")</f>
        <v>No</v>
      </c>
      <c r="T49" s="20" t="str">
        <f>IF(AND(TBL_Employees[[#This Row],[Gender]]="Female",TBL_Employees[[#This Row],[Ethnicity]]="Black"),"Female Black","Other")</f>
        <v>Other</v>
      </c>
    </row>
    <row r="50" spans="1:20" x14ac:dyDescent="0.25">
      <c r="A50" t="s">
        <v>1668</v>
      </c>
      <c r="B50" t="s">
        <v>1669</v>
      </c>
      <c r="C50" t="s">
        <v>42</v>
      </c>
      <c r="D50" t="s">
        <v>50</v>
      </c>
      <c r="E50" t="s">
        <v>44</v>
      </c>
      <c r="F50" t="s">
        <v>28</v>
      </c>
      <c r="G50" t="s">
        <v>24</v>
      </c>
      <c r="H50" t="str">
        <f>IF(TBL_Employees[[#This Row],[Gender]]="Female","F","M")</f>
        <v>M</v>
      </c>
      <c r="I50">
        <v>59</v>
      </c>
      <c r="J50" s="7">
        <v>35502</v>
      </c>
      <c r="K50" s="1">
        <v>83685</v>
      </c>
      <c r="L50" s="2">
        <v>0</v>
      </c>
      <c r="M50" t="s">
        <v>33</v>
      </c>
      <c r="N50" t="s">
        <v>60</v>
      </c>
      <c r="O50" s="7" t="s">
        <v>21</v>
      </c>
      <c r="P50" s="15">
        <f>TBL_Employees[[#This Row],[Annual Salary]]*TBL_Employees[[#This Row],[Bonus %]]</f>
        <v>0</v>
      </c>
      <c r="Q50" s="16">
        <f>TBL_Employees[[#This Row],[Annual Salary]]+TBL_Employees[[#This Row],[Bonus %]]*TBL_Employees[[#This Row],[Annual Salary]]</f>
        <v>83685</v>
      </c>
      <c r="R50" s="15">
        <f>SUM(TBL_Employees[[#This Row],[Annual Salary]],TBL_Employees[[#This Row],[Bonus amount]])</f>
        <v>83685</v>
      </c>
      <c r="S50" t="str">
        <f>IF(AND(TBL_Employees[[#This Row],[Department]]="IT",TBL_Employees[[#This Row],[Gender]]="Female"),"Yes","No")</f>
        <v>No</v>
      </c>
      <c r="T50" s="20" t="str">
        <f>IF(AND(TBL_Employees[[#This Row],[Gender]]="Female",TBL_Employees[[#This Row],[Ethnicity]]="Black"),"Female Black","Other")</f>
        <v>Other</v>
      </c>
    </row>
    <row r="51" spans="1:20" x14ac:dyDescent="0.25">
      <c r="A51" t="s">
        <v>1910</v>
      </c>
      <c r="B51" t="s">
        <v>1911</v>
      </c>
      <c r="C51" t="s">
        <v>61</v>
      </c>
      <c r="D51" t="s">
        <v>27</v>
      </c>
      <c r="E51" t="s">
        <v>36</v>
      </c>
      <c r="F51" t="s">
        <v>17</v>
      </c>
      <c r="G51" t="s">
        <v>24</v>
      </c>
      <c r="H51" t="str">
        <f>IF(TBL_Employees[[#This Row],[Gender]]="Female","F","M")</f>
        <v>F</v>
      </c>
      <c r="I51">
        <v>53</v>
      </c>
      <c r="J51" s="7">
        <v>35532</v>
      </c>
      <c r="K51" s="1">
        <v>154388</v>
      </c>
      <c r="L51" s="2">
        <v>0.1</v>
      </c>
      <c r="M51" t="s">
        <v>19</v>
      </c>
      <c r="N51" t="s">
        <v>63</v>
      </c>
      <c r="O51" s="7" t="s">
        <v>21</v>
      </c>
      <c r="P51" s="15">
        <f>TBL_Employees[[#This Row],[Annual Salary]]*TBL_Employees[[#This Row],[Bonus %]]</f>
        <v>15438.800000000001</v>
      </c>
      <c r="Q51" s="16">
        <f>TBL_Employees[[#This Row],[Annual Salary]]+TBL_Employees[[#This Row],[Bonus %]]*TBL_Employees[[#This Row],[Annual Salary]]</f>
        <v>169826.8</v>
      </c>
      <c r="R51" s="15">
        <f>SUM(TBL_Employees[[#This Row],[Annual Salary]],TBL_Employees[[#This Row],[Bonus amount]])</f>
        <v>169826.8</v>
      </c>
      <c r="S51" t="str">
        <f>IF(AND(TBL_Employees[[#This Row],[Department]]="IT",TBL_Employees[[#This Row],[Gender]]="Female"),"Yes","No")</f>
        <v>Yes</v>
      </c>
      <c r="T51" s="20" t="str">
        <f>IF(AND(TBL_Employees[[#This Row],[Gender]]="Female",TBL_Employees[[#This Row],[Ethnicity]]="Black"),"Female Black","Other")</f>
        <v>Other</v>
      </c>
    </row>
    <row r="52" spans="1:20" x14ac:dyDescent="0.25">
      <c r="A52" t="s">
        <v>1483</v>
      </c>
      <c r="B52" t="s">
        <v>1484</v>
      </c>
      <c r="C52" t="s">
        <v>55</v>
      </c>
      <c r="D52" t="s">
        <v>27</v>
      </c>
      <c r="E52" t="s">
        <v>32</v>
      </c>
      <c r="F52" t="s">
        <v>17</v>
      </c>
      <c r="G52" t="s">
        <v>18</v>
      </c>
      <c r="H52" t="str">
        <f>IF(TBL_Employees[[#This Row],[Gender]]="Female","F","M")</f>
        <v>F</v>
      </c>
      <c r="I52">
        <v>53</v>
      </c>
      <c r="J52" s="7">
        <v>35543</v>
      </c>
      <c r="K52" s="1">
        <v>78153</v>
      </c>
      <c r="L52" s="2">
        <v>0</v>
      </c>
      <c r="M52" t="s">
        <v>19</v>
      </c>
      <c r="N52" t="s">
        <v>45</v>
      </c>
      <c r="O52" s="7" t="s">
        <v>21</v>
      </c>
      <c r="P52" s="15">
        <f>TBL_Employees[[#This Row],[Annual Salary]]*TBL_Employees[[#This Row],[Bonus %]]</f>
        <v>0</v>
      </c>
      <c r="Q52" s="16">
        <f>TBL_Employees[[#This Row],[Annual Salary]]+TBL_Employees[[#This Row],[Bonus %]]*TBL_Employees[[#This Row],[Annual Salary]]</f>
        <v>78153</v>
      </c>
      <c r="R52" s="15">
        <f>SUM(TBL_Employees[[#This Row],[Annual Salary]],TBL_Employees[[#This Row],[Bonus amount]])</f>
        <v>78153</v>
      </c>
      <c r="S52" t="str">
        <f>IF(AND(TBL_Employees[[#This Row],[Department]]="IT",TBL_Employees[[#This Row],[Gender]]="Female"),"Yes","No")</f>
        <v>Yes</v>
      </c>
      <c r="T52" s="20" t="str">
        <f>IF(AND(TBL_Employees[[#This Row],[Gender]]="Female",TBL_Employees[[#This Row],[Ethnicity]]="Black"),"Female Black","Other")</f>
        <v>Other</v>
      </c>
    </row>
    <row r="53" spans="1:20" x14ac:dyDescent="0.25">
      <c r="A53" t="s">
        <v>969</v>
      </c>
      <c r="B53" t="s">
        <v>383</v>
      </c>
      <c r="C53" t="s">
        <v>83</v>
      </c>
      <c r="D53" t="s">
        <v>23</v>
      </c>
      <c r="E53" t="s">
        <v>44</v>
      </c>
      <c r="F53" t="s">
        <v>28</v>
      </c>
      <c r="G53" t="s">
        <v>24</v>
      </c>
      <c r="H53" t="str">
        <f>IF(TBL_Employees[[#This Row],[Gender]]="Female","F","M")</f>
        <v>M</v>
      </c>
      <c r="I53">
        <v>57</v>
      </c>
      <c r="J53" s="7">
        <v>35548</v>
      </c>
      <c r="K53" s="1">
        <v>54051</v>
      </c>
      <c r="L53" s="2">
        <v>0</v>
      </c>
      <c r="M53" t="s">
        <v>19</v>
      </c>
      <c r="N53" t="s">
        <v>45</v>
      </c>
      <c r="O53" s="7">
        <v>36079</v>
      </c>
      <c r="P53" s="15">
        <f>TBL_Employees[[#This Row],[Annual Salary]]*TBL_Employees[[#This Row],[Bonus %]]</f>
        <v>0</v>
      </c>
      <c r="Q53" s="16">
        <f>TBL_Employees[[#This Row],[Annual Salary]]+TBL_Employees[[#This Row],[Bonus %]]*TBL_Employees[[#This Row],[Annual Salary]]</f>
        <v>54051</v>
      </c>
      <c r="R53" s="15">
        <f>SUM(TBL_Employees[[#This Row],[Annual Salary]],TBL_Employees[[#This Row],[Bonus amount]])</f>
        <v>54051</v>
      </c>
      <c r="S53" t="str">
        <f>IF(AND(TBL_Employees[[#This Row],[Department]]="IT",TBL_Employees[[#This Row],[Gender]]="Female"),"Yes","No")</f>
        <v>No</v>
      </c>
      <c r="T53" s="20" t="str">
        <f>IF(AND(TBL_Employees[[#This Row],[Gender]]="Female",TBL_Employees[[#This Row],[Ethnicity]]="Black"),"Female Black","Other")</f>
        <v>Other</v>
      </c>
    </row>
    <row r="54" spans="1:20" x14ac:dyDescent="0.25">
      <c r="A54" t="s">
        <v>1543</v>
      </c>
      <c r="B54" t="s">
        <v>1544</v>
      </c>
      <c r="C54" t="s">
        <v>14</v>
      </c>
      <c r="D54" t="s">
        <v>15</v>
      </c>
      <c r="E54" t="s">
        <v>16</v>
      </c>
      <c r="F54" t="s">
        <v>28</v>
      </c>
      <c r="G54" t="s">
        <v>24</v>
      </c>
      <c r="H54" t="str">
        <f>IF(TBL_Employees[[#This Row],[Gender]]="Female","F","M")</f>
        <v>M</v>
      </c>
      <c r="I54">
        <v>52</v>
      </c>
      <c r="J54" s="7">
        <v>35576</v>
      </c>
      <c r="K54" s="1">
        <v>216999</v>
      </c>
      <c r="L54" s="2">
        <v>0.37</v>
      </c>
      <c r="M54" t="s">
        <v>19</v>
      </c>
      <c r="N54" t="s">
        <v>45</v>
      </c>
      <c r="O54" s="7" t="s">
        <v>21</v>
      </c>
      <c r="P54" s="15">
        <f>TBL_Employees[[#This Row],[Annual Salary]]*TBL_Employees[[#This Row],[Bonus %]]</f>
        <v>80289.63</v>
      </c>
      <c r="Q54" s="16">
        <f>TBL_Employees[[#This Row],[Annual Salary]]+TBL_Employees[[#This Row],[Bonus %]]*TBL_Employees[[#This Row],[Annual Salary]]</f>
        <v>297288.63</v>
      </c>
      <c r="R54" s="15">
        <f>SUM(TBL_Employees[[#This Row],[Annual Salary]],TBL_Employees[[#This Row],[Bonus amount]])</f>
        <v>297288.63</v>
      </c>
      <c r="S54" t="str">
        <f>IF(AND(TBL_Employees[[#This Row],[Department]]="IT",TBL_Employees[[#This Row],[Gender]]="Female"),"Yes","No")</f>
        <v>No</v>
      </c>
      <c r="T54" s="20" t="str">
        <f>IF(AND(TBL_Employees[[#This Row],[Gender]]="Female",TBL_Employees[[#This Row],[Ethnicity]]="Black"),"Female Black","Other")</f>
        <v>Other</v>
      </c>
    </row>
    <row r="55" spans="1:20" x14ac:dyDescent="0.25">
      <c r="A55" t="s">
        <v>1683</v>
      </c>
      <c r="B55" t="s">
        <v>1684</v>
      </c>
      <c r="C55" t="s">
        <v>40</v>
      </c>
      <c r="D55" t="s">
        <v>43</v>
      </c>
      <c r="E55" t="s">
        <v>44</v>
      </c>
      <c r="F55" t="s">
        <v>17</v>
      </c>
      <c r="G55" t="s">
        <v>24</v>
      </c>
      <c r="H55" t="str">
        <f>IF(TBL_Employees[[#This Row],[Gender]]="Female","F","M")</f>
        <v>F</v>
      </c>
      <c r="I55">
        <v>53</v>
      </c>
      <c r="J55" s="7">
        <v>35601</v>
      </c>
      <c r="K55" s="1">
        <v>164399</v>
      </c>
      <c r="L55" s="2">
        <v>0.25</v>
      </c>
      <c r="M55" t="s">
        <v>19</v>
      </c>
      <c r="N55" t="s">
        <v>63</v>
      </c>
      <c r="O55" s="7" t="s">
        <v>21</v>
      </c>
      <c r="P55" s="15">
        <f>TBL_Employees[[#This Row],[Annual Salary]]*TBL_Employees[[#This Row],[Bonus %]]</f>
        <v>41099.75</v>
      </c>
      <c r="Q55" s="16">
        <f>TBL_Employees[[#This Row],[Annual Salary]]+TBL_Employees[[#This Row],[Bonus %]]*TBL_Employees[[#This Row],[Annual Salary]]</f>
        <v>205498.75</v>
      </c>
      <c r="R55" s="15">
        <f>SUM(TBL_Employees[[#This Row],[Annual Salary]],TBL_Employees[[#This Row],[Bonus amount]])</f>
        <v>205498.75</v>
      </c>
      <c r="S55" t="str">
        <f>IF(AND(TBL_Employees[[#This Row],[Department]]="IT",TBL_Employees[[#This Row],[Gender]]="Female"),"Yes","No")</f>
        <v>No</v>
      </c>
      <c r="T55" s="20" t="str">
        <f>IF(AND(TBL_Employees[[#This Row],[Gender]]="Female",TBL_Employees[[#This Row],[Ethnicity]]="Black"),"Female Black","Other")</f>
        <v>Other</v>
      </c>
    </row>
    <row r="56" spans="1:20" x14ac:dyDescent="0.25">
      <c r="A56" t="s">
        <v>1642</v>
      </c>
      <c r="B56" t="s">
        <v>1345</v>
      </c>
      <c r="C56" t="s">
        <v>49</v>
      </c>
      <c r="D56" t="s">
        <v>50</v>
      </c>
      <c r="E56" t="s">
        <v>44</v>
      </c>
      <c r="F56" t="s">
        <v>17</v>
      </c>
      <c r="G56" t="s">
        <v>47</v>
      </c>
      <c r="H56" t="str">
        <f>IF(TBL_Employees[[#This Row],[Gender]]="Female","F","M")</f>
        <v>F</v>
      </c>
      <c r="I56">
        <v>60</v>
      </c>
      <c r="J56" s="7">
        <v>35641</v>
      </c>
      <c r="K56" s="1">
        <v>71677</v>
      </c>
      <c r="L56" s="2">
        <v>0</v>
      </c>
      <c r="M56" t="s">
        <v>19</v>
      </c>
      <c r="N56" t="s">
        <v>29</v>
      </c>
      <c r="O56" s="7" t="s">
        <v>21</v>
      </c>
      <c r="P56" s="15">
        <f>TBL_Employees[[#This Row],[Annual Salary]]*TBL_Employees[[#This Row],[Bonus %]]</f>
        <v>0</v>
      </c>
      <c r="Q56" s="16">
        <f>TBL_Employees[[#This Row],[Annual Salary]]+TBL_Employees[[#This Row],[Bonus %]]*TBL_Employees[[#This Row],[Annual Salary]]</f>
        <v>71677</v>
      </c>
      <c r="R56" s="15">
        <f>SUM(TBL_Employees[[#This Row],[Annual Salary]],TBL_Employees[[#This Row],[Bonus amount]])</f>
        <v>71677</v>
      </c>
      <c r="S56" t="str">
        <f>IF(AND(TBL_Employees[[#This Row],[Department]]="IT",TBL_Employees[[#This Row],[Gender]]="Female"),"Yes","No")</f>
        <v>No</v>
      </c>
      <c r="T56" s="20" t="str">
        <f>IF(AND(TBL_Employees[[#This Row],[Gender]]="Female",TBL_Employees[[#This Row],[Ethnicity]]="Black"),"Female Black","Other")</f>
        <v>Female Black</v>
      </c>
    </row>
    <row r="57" spans="1:20" x14ac:dyDescent="0.25">
      <c r="A57" t="s">
        <v>637</v>
      </c>
      <c r="B57" t="s">
        <v>1565</v>
      </c>
      <c r="C57" t="s">
        <v>40</v>
      </c>
      <c r="D57" t="s">
        <v>50</v>
      </c>
      <c r="E57" t="s">
        <v>36</v>
      </c>
      <c r="F57" t="s">
        <v>17</v>
      </c>
      <c r="G57" t="s">
        <v>47</v>
      </c>
      <c r="H57" t="str">
        <f>IF(TBL_Employees[[#This Row],[Gender]]="Female","F","M")</f>
        <v>F</v>
      </c>
      <c r="I57">
        <v>61</v>
      </c>
      <c r="J57" s="7">
        <v>35661</v>
      </c>
      <c r="K57" s="1">
        <v>159567</v>
      </c>
      <c r="L57" s="2">
        <v>0.28000000000000003</v>
      </c>
      <c r="M57" t="s">
        <v>19</v>
      </c>
      <c r="N57" t="s">
        <v>39</v>
      </c>
      <c r="O57" s="7" t="s">
        <v>21</v>
      </c>
      <c r="P57" s="15">
        <f>TBL_Employees[[#This Row],[Annual Salary]]*TBL_Employees[[#This Row],[Bonus %]]</f>
        <v>44678.76</v>
      </c>
      <c r="Q57" s="16">
        <f>TBL_Employees[[#This Row],[Annual Salary]]+TBL_Employees[[#This Row],[Bonus %]]*TBL_Employees[[#This Row],[Annual Salary]]</f>
        <v>204245.76000000001</v>
      </c>
      <c r="R57" s="15">
        <f>SUM(TBL_Employees[[#This Row],[Annual Salary]],TBL_Employees[[#This Row],[Bonus amount]])</f>
        <v>204245.76000000001</v>
      </c>
      <c r="S57" t="str">
        <f>IF(AND(TBL_Employees[[#This Row],[Department]]="IT",TBL_Employees[[#This Row],[Gender]]="Female"),"Yes","No")</f>
        <v>No</v>
      </c>
      <c r="T57" s="20" t="str">
        <f>IF(AND(TBL_Employees[[#This Row],[Gender]]="Female",TBL_Employees[[#This Row],[Ethnicity]]="Black"),"Female Black","Other")</f>
        <v>Female Black</v>
      </c>
    </row>
    <row r="58" spans="1:20" x14ac:dyDescent="0.25">
      <c r="A58" t="s">
        <v>582</v>
      </c>
      <c r="B58" t="s">
        <v>583</v>
      </c>
      <c r="C58" t="s">
        <v>129</v>
      </c>
      <c r="D58" t="s">
        <v>31</v>
      </c>
      <c r="E58" t="s">
        <v>16</v>
      </c>
      <c r="F58" t="s">
        <v>17</v>
      </c>
      <c r="G58" t="s">
        <v>51</v>
      </c>
      <c r="H58" t="str">
        <f>IF(TBL_Employees[[#This Row],[Gender]]="Female","F","M")</f>
        <v>F</v>
      </c>
      <c r="I58">
        <v>50</v>
      </c>
      <c r="J58" s="7">
        <v>35726</v>
      </c>
      <c r="K58" s="1">
        <v>91763</v>
      </c>
      <c r="L58" s="2">
        <v>0</v>
      </c>
      <c r="M58" t="s">
        <v>19</v>
      </c>
      <c r="N58" t="s">
        <v>25</v>
      </c>
      <c r="O58" s="7" t="s">
        <v>21</v>
      </c>
      <c r="P58" s="15">
        <f>TBL_Employees[[#This Row],[Annual Salary]]*TBL_Employees[[#This Row],[Bonus %]]</f>
        <v>0</v>
      </c>
      <c r="Q58" s="16">
        <f>TBL_Employees[[#This Row],[Annual Salary]]+TBL_Employees[[#This Row],[Bonus %]]*TBL_Employees[[#This Row],[Annual Salary]]</f>
        <v>91763</v>
      </c>
      <c r="R58" s="15">
        <f>SUM(TBL_Employees[[#This Row],[Annual Salary]],TBL_Employees[[#This Row],[Bonus amount]])</f>
        <v>91763</v>
      </c>
      <c r="S58" t="str">
        <f>IF(AND(TBL_Employees[[#This Row],[Department]]="IT",TBL_Employees[[#This Row],[Gender]]="Female"),"Yes","No")</f>
        <v>No</v>
      </c>
      <c r="T58" s="20" t="str">
        <f>IF(AND(TBL_Employees[[#This Row],[Gender]]="Female",TBL_Employees[[#This Row],[Ethnicity]]="Black"),"Female Black","Other")</f>
        <v>Other</v>
      </c>
    </row>
    <row r="59" spans="1:20" x14ac:dyDescent="0.25">
      <c r="A59" t="s">
        <v>412</v>
      </c>
      <c r="B59" t="s">
        <v>413</v>
      </c>
      <c r="C59" t="s">
        <v>55</v>
      </c>
      <c r="D59" t="s">
        <v>27</v>
      </c>
      <c r="E59" t="s">
        <v>36</v>
      </c>
      <c r="F59" t="s">
        <v>28</v>
      </c>
      <c r="G59" t="s">
        <v>24</v>
      </c>
      <c r="H59" t="str">
        <f>IF(TBL_Employees[[#This Row],[Gender]]="Female","F","M")</f>
        <v>M</v>
      </c>
      <c r="I59">
        <v>59</v>
      </c>
      <c r="J59" s="7">
        <v>35763</v>
      </c>
      <c r="K59" s="1">
        <v>99975</v>
      </c>
      <c r="L59" s="2">
        <v>0</v>
      </c>
      <c r="M59" t="s">
        <v>33</v>
      </c>
      <c r="N59" t="s">
        <v>80</v>
      </c>
      <c r="O59" s="7" t="s">
        <v>21</v>
      </c>
      <c r="P59" s="15">
        <f>TBL_Employees[[#This Row],[Annual Salary]]*TBL_Employees[[#This Row],[Bonus %]]</f>
        <v>0</v>
      </c>
      <c r="Q59" s="16">
        <f>TBL_Employees[[#This Row],[Annual Salary]]+TBL_Employees[[#This Row],[Bonus %]]*TBL_Employees[[#This Row],[Annual Salary]]</f>
        <v>99975</v>
      </c>
      <c r="R59" s="15">
        <f>SUM(TBL_Employees[[#This Row],[Annual Salary]],TBL_Employees[[#This Row],[Bonus amount]])</f>
        <v>99975</v>
      </c>
      <c r="S59" t="str">
        <f>IF(AND(TBL_Employees[[#This Row],[Department]]="IT",TBL_Employees[[#This Row],[Gender]]="Female"),"Yes","No")</f>
        <v>No</v>
      </c>
      <c r="T59" s="20" t="str">
        <f>IF(AND(TBL_Employees[[#This Row],[Gender]]="Female",TBL_Employees[[#This Row],[Ethnicity]]="Black"),"Female Black","Other")</f>
        <v>Other</v>
      </c>
    </row>
    <row r="60" spans="1:20" x14ac:dyDescent="0.25">
      <c r="A60" t="s">
        <v>977</v>
      </c>
      <c r="B60" t="s">
        <v>978</v>
      </c>
      <c r="C60" t="s">
        <v>77</v>
      </c>
      <c r="D60" t="s">
        <v>23</v>
      </c>
      <c r="E60" t="s">
        <v>44</v>
      </c>
      <c r="F60" t="s">
        <v>28</v>
      </c>
      <c r="G60" t="s">
        <v>51</v>
      </c>
      <c r="H60" t="str">
        <f>IF(TBL_Employees[[#This Row],[Gender]]="Female","F","M")</f>
        <v>M</v>
      </c>
      <c r="I60">
        <v>56</v>
      </c>
      <c r="J60" s="7">
        <v>35816</v>
      </c>
      <c r="K60" s="1">
        <v>72303</v>
      </c>
      <c r="L60" s="2">
        <v>0</v>
      </c>
      <c r="M60" t="s">
        <v>19</v>
      </c>
      <c r="N60" t="s">
        <v>39</v>
      </c>
      <c r="O60" s="7" t="s">
        <v>21</v>
      </c>
      <c r="P60" s="15">
        <f>TBL_Employees[[#This Row],[Annual Salary]]*TBL_Employees[[#This Row],[Bonus %]]</f>
        <v>0</v>
      </c>
      <c r="Q60" s="16">
        <f>TBL_Employees[[#This Row],[Annual Salary]]+TBL_Employees[[#This Row],[Bonus %]]*TBL_Employees[[#This Row],[Annual Salary]]</f>
        <v>72303</v>
      </c>
      <c r="R60" s="15">
        <f>SUM(TBL_Employees[[#This Row],[Annual Salary]],TBL_Employees[[#This Row],[Bonus amount]])</f>
        <v>72303</v>
      </c>
      <c r="S60" t="str">
        <f>IF(AND(TBL_Employees[[#This Row],[Department]]="IT",TBL_Employees[[#This Row],[Gender]]="Female"),"Yes","No")</f>
        <v>No</v>
      </c>
      <c r="T60" s="20" t="str">
        <f>IF(AND(TBL_Employees[[#This Row],[Gender]]="Female",TBL_Employees[[#This Row],[Ethnicity]]="Black"),"Female Black","Other")</f>
        <v>Other</v>
      </c>
    </row>
    <row r="61" spans="1:20" x14ac:dyDescent="0.25">
      <c r="A61" t="s">
        <v>166</v>
      </c>
      <c r="B61" t="s">
        <v>1794</v>
      </c>
      <c r="C61" t="s">
        <v>42</v>
      </c>
      <c r="D61" t="s">
        <v>50</v>
      </c>
      <c r="E61" t="s">
        <v>36</v>
      </c>
      <c r="F61" t="s">
        <v>28</v>
      </c>
      <c r="G61" t="s">
        <v>51</v>
      </c>
      <c r="H61" t="str">
        <f>IF(TBL_Employees[[#This Row],[Gender]]="Female","F","M")</f>
        <v>M</v>
      </c>
      <c r="I61">
        <v>51</v>
      </c>
      <c r="J61" s="7">
        <v>35852</v>
      </c>
      <c r="K61" s="1">
        <v>71111</v>
      </c>
      <c r="L61" s="2">
        <v>0</v>
      </c>
      <c r="M61" t="s">
        <v>52</v>
      </c>
      <c r="N61" t="s">
        <v>66</v>
      </c>
      <c r="O61" s="7" t="s">
        <v>21</v>
      </c>
      <c r="P61" s="15">
        <f>TBL_Employees[[#This Row],[Annual Salary]]*TBL_Employees[[#This Row],[Bonus %]]</f>
        <v>0</v>
      </c>
      <c r="Q61" s="16">
        <f>TBL_Employees[[#This Row],[Annual Salary]]+TBL_Employees[[#This Row],[Bonus %]]*TBL_Employees[[#This Row],[Annual Salary]]</f>
        <v>71111</v>
      </c>
      <c r="R61" s="15">
        <f>SUM(TBL_Employees[[#This Row],[Annual Salary]],TBL_Employees[[#This Row],[Bonus amount]])</f>
        <v>71111</v>
      </c>
      <c r="S61" t="str">
        <f>IF(AND(TBL_Employees[[#This Row],[Department]]="IT",TBL_Employees[[#This Row],[Gender]]="Female"),"Yes","No")</f>
        <v>No</v>
      </c>
      <c r="T61" s="20" t="str">
        <f>IF(AND(TBL_Employees[[#This Row],[Gender]]="Female",TBL_Employees[[#This Row],[Ethnicity]]="Black"),"Female Black","Other")</f>
        <v>Other</v>
      </c>
    </row>
    <row r="62" spans="1:20" x14ac:dyDescent="0.25">
      <c r="A62" t="s">
        <v>1213</v>
      </c>
      <c r="B62" t="s">
        <v>1519</v>
      </c>
      <c r="C62" t="s">
        <v>14</v>
      </c>
      <c r="D62" t="s">
        <v>43</v>
      </c>
      <c r="E62" t="s">
        <v>44</v>
      </c>
      <c r="F62" t="s">
        <v>17</v>
      </c>
      <c r="G62" t="s">
        <v>24</v>
      </c>
      <c r="H62" t="str">
        <f>IF(TBL_Employees[[#This Row],[Gender]]="Female","F","M")</f>
        <v>F</v>
      </c>
      <c r="I62">
        <v>52</v>
      </c>
      <c r="J62" s="7">
        <v>35886</v>
      </c>
      <c r="K62" s="1">
        <v>182035</v>
      </c>
      <c r="L62" s="2">
        <v>0.3</v>
      </c>
      <c r="M62" t="s">
        <v>19</v>
      </c>
      <c r="N62" t="s">
        <v>20</v>
      </c>
      <c r="O62" s="7" t="s">
        <v>21</v>
      </c>
      <c r="P62" s="15">
        <f>TBL_Employees[[#This Row],[Annual Salary]]*TBL_Employees[[#This Row],[Bonus %]]</f>
        <v>54610.5</v>
      </c>
      <c r="Q62" s="16">
        <f>TBL_Employees[[#This Row],[Annual Salary]]+TBL_Employees[[#This Row],[Bonus %]]*TBL_Employees[[#This Row],[Annual Salary]]</f>
        <v>236645.5</v>
      </c>
      <c r="R62" s="15">
        <f>SUM(TBL_Employees[[#This Row],[Annual Salary]],TBL_Employees[[#This Row],[Bonus amount]])</f>
        <v>236645.5</v>
      </c>
      <c r="S62" t="str">
        <f>IF(AND(TBL_Employees[[#This Row],[Department]]="IT",TBL_Employees[[#This Row],[Gender]]="Female"),"Yes","No")</f>
        <v>No</v>
      </c>
      <c r="T62" s="20" t="str">
        <f>IF(AND(TBL_Employees[[#This Row],[Gender]]="Female",TBL_Employees[[#This Row],[Ethnicity]]="Black"),"Female Black","Other")</f>
        <v>Other</v>
      </c>
    </row>
    <row r="63" spans="1:20" x14ac:dyDescent="0.25">
      <c r="A63" t="s">
        <v>185</v>
      </c>
      <c r="B63" t="s">
        <v>719</v>
      </c>
      <c r="C63" t="s">
        <v>40</v>
      </c>
      <c r="D63" t="s">
        <v>50</v>
      </c>
      <c r="E63" t="s">
        <v>32</v>
      </c>
      <c r="F63" t="s">
        <v>17</v>
      </c>
      <c r="G63" t="s">
        <v>51</v>
      </c>
      <c r="H63" t="str">
        <f>IF(TBL_Employees[[#This Row],[Gender]]="Female","F","M")</f>
        <v>F</v>
      </c>
      <c r="I63">
        <v>49</v>
      </c>
      <c r="J63" s="7">
        <v>35887</v>
      </c>
      <c r="K63" s="1">
        <v>160832</v>
      </c>
      <c r="L63" s="2">
        <v>0.3</v>
      </c>
      <c r="M63" t="s">
        <v>19</v>
      </c>
      <c r="N63" t="s">
        <v>39</v>
      </c>
      <c r="O63" s="7" t="s">
        <v>21</v>
      </c>
      <c r="P63" s="15">
        <f>TBL_Employees[[#This Row],[Annual Salary]]*TBL_Employees[[#This Row],[Bonus %]]</f>
        <v>48249.599999999999</v>
      </c>
      <c r="Q63" s="16">
        <f>TBL_Employees[[#This Row],[Annual Salary]]+TBL_Employees[[#This Row],[Bonus %]]*TBL_Employees[[#This Row],[Annual Salary]]</f>
        <v>209081.60000000001</v>
      </c>
      <c r="R63" s="15">
        <f>SUM(TBL_Employees[[#This Row],[Annual Salary]],TBL_Employees[[#This Row],[Bonus amount]])</f>
        <v>209081.60000000001</v>
      </c>
      <c r="S63" t="str">
        <f>IF(AND(TBL_Employees[[#This Row],[Department]]="IT",TBL_Employees[[#This Row],[Gender]]="Female"),"Yes","No")</f>
        <v>No</v>
      </c>
      <c r="T63" s="20" t="str">
        <f>IF(AND(TBL_Employees[[#This Row],[Gender]]="Female",TBL_Employees[[#This Row],[Ethnicity]]="Black"),"Female Black","Other")</f>
        <v>Other</v>
      </c>
    </row>
    <row r="64" spans="1:20" x14ac:dyDescent="0.25">
      <c r="A64" t="s">
        <v>1966</v>
      </c>
      <c r="B64" t="s">
        <v>1967</v>
      </c>
      <c r="C64" t="s">
        <v>77</v>
      </c>
      <c r="D64" t="s">
        <v>23</v>
      </c>
      <c r="E64" t="s">
        <v>16</v>
      </c>
      <c r="F64" t="s">
        <v>28</v>
      </c>
      <c r="G64" t="s">
        <v>51</v>
      </c>
      <c r="H64" t="str">
        <f>IF(TBL_Employees[[#This Row],[Gender]]="Female","F","M")</f>
        <v>M</v>
      </c>
      <c r="I64">
        <v>48</v>
      </c>
      <c r="J64" s="7">
        <v>35907</v>
      </c>
      <c r="K64" s="1">
        <v>85369</v>
      </c>
      <c r="L64" s="2">
        <v>0</v>
      </c>
      <c r="M64" t="s">
        <v>52</v>
      </c>
      <c r="N64" t="s">
        <v>81</v>
      </c>
      <c r="O64" s="7">
        <v>38318</v>
      </c>
      <c r="P64" s="15">
        <f>TBL_Employees[[#This Row],[Annual Salary]]*TBL_Employees[[#This Row],[Bonus %]]</f>
        <v>0</v>
      </c>
      <c r="Q64" s="16">
        <f>TBL_Employees[[#This Row],[Annual Salary]]+TBL_Employees[[#This Row],[Bonus %]]*TBL_Employees[[#This Row],[Annual Salary]]</f>
        <v>85369</v>
      </c>
      <c r="R64" s="15">
        <f>SUM(TBL_Employees[[#This Row],[Annual Salary]],TBL_Employees[[#This Row],[Bonus amount]])</f>
        <v>85369</v>
      </c>
      <c r="S64" t="str">
        <f>IF(AND(TBL_Employees[[#This Row],[Department]]="IT",TBL_Employees[[#This Row],[Gender]]="Female"),"Yes","No")</f>
        <v>No</v>
      </c>
      <c r="T64" s="20" t="str">
        <f>IF(AND(TBL_Employees[[#This Row],[Gender]]="Female",TBL_Employees[[#This Row],[Ethnicity]]="Black"),"Female Black","Other")</f>
        <v>Other</v>
      </c>
    </row>
    <row r="65" spans="1:20" x14ac:dyDescent="0.25">
      <c r="A65" t="s">
        <v>1170</v>
      </c>
      <c r="B65" t="s">
        <v>1171</v>
      </c>
      <c r="C65" t="s">
        <v>62</v>
      </c>
      <c r="D65" t="s">
        <v>15</v>
      </c>
      <c r="E65" t="s">
        <v>16</v>
      </c>
      <c r="F65" t="s">
        <v>28</v>
      </c>
      <c r="G65" t="s">
        <v>51</v>
      </c>
      <c r="H65" t="str">
        <f>IF(TBL_Employees[[#This Row],[Gender]]="Female","F","M")</f>
        <v>M</v>
      </c>
      <c r="I65">
        <v>54</v>
      </c>
      <c r="J65" s="7">
        <v>35913</v>
      </c>
      <c r="K65" s="1">
        <v>108268</v>
      </c>
      <c r="L65" s="2">
        <v>0.09</v>
      </c>
      <c r="M65" t="s">
        <v>52</v>
      </c>
      <c r="N65" t="s">
        <v>53</v>
      </c>
      <c r="O65" s="7">
        <v>38122</v>
      </c>
      <c r="P65" s="15">
        <f>TBL_Employees[[#This Row],[Annual Salary]]*TBL_Employees[[#This Row],[Bonus %]]</f>
        <v>9744.119999999999</v>
      </c>
      <c r="Q65" s="16">
        <f>TBL_Employees[[#This Row],[Annual Salary]]+TBL_Employees[[#This Row],[Bonus %]]*TBL_Employees[[#This Row],[Annual Salary]]</f>
        <v>118012.12</v>
      </c>
      <c r="R65" s="15">
        <f>SUM(TBL_Employees[[#This Row],[Annual Salary]],TBL_Employees[[#This Row],[Bonus amount]])</f>
        <v>118012.12</v>
      </c>
      <c r="S65" t="str">
        <f>IF(AND(TBL_Employees[[#This Row],[Department]]="IT",TBL_Employees[[#This Row],[Gender]]="Female"),"Yes","No")</f>
        <v>No</v>
      </c>
      <c r="T65" s="20" t="str">
        <f>IF(AND(TBL_Employees[[#This Row],[Gender]]="Female",TBL_Employees[[#This Row],[Ethnicity]]="Black"),"Female Black","Other")</f>
        <v>Other</v>
      </c>
    </row>
    <row r="66" spans="1:20" x14ac:dyDescent="0.25">
      <c r="A66" t="s">
        <v>1051</v>
      </c>
      <c r="B66" t="s">
        <v>1052</v>
      </c>
      <c r="C66" t="s">
        <v>88</v>
      </c>
      <c r="D66" t="s">
        <v>27</v>
      </c>
      <c r="E66" t="s">
        <v>32</v>
      </c>
      <c r="F66" t="s">
        <v>28</v>
      </c>
      <c r="G66" t="s">
        <v>47</v>
      </c>
      <c r="H66" t="str">
        <f>IF(TBL_Employees[[#This Row],[Gender]]="Female","F","M")</f>
        <v>M</v>
      </c>
      <c r="I66">
        <v>55</v>
      </c>
      <c r="J66" s="7">
        <v>35919</v>
      </c>
      <c r="K66" s="1">
        <v>62174</v>
      </c>
      <c r="L66" s="2">
        <v>0</v>
      </c>
      <c r="M66" t="s">
        <v>19</v>
      </c>
      <c r="N66" t="s">
        <v>20</v>
      </c>
      <c r="O66" s="7" t="s">
        <v>21</v>
      </c>
      <c r="P66" s="15">
        <f>TBL_Employees[[#This Row],[Annual Salary]]*TBL_Employees[[#This Row],[Bonus %]]</f>
        <v>0</v>
      </c>
      <c r="Q66" s="16">
        <f>TBL_Employees[[#This Row],[Annual Salary]]+TBL_Employees[[#This Row],[Bonus %]]*TBL_Employees[[#This Row],[Annual Salary]]</f>
        <v>62174</v>
      </c>
      <c r="R66" s="15">
        <f>SUM(TBL_Employees[[#This Row],[Annual Salary]],TBL_Employees[[#This Row],[Bonus amount]])</f>
        <v>62174</v>
      </c>
      <c r="S66" t="str">
        <f>IF(AND(TBL_Employees[[#This Row],[Department]]="IT",TBL_Employees[[#This Row],[Gender]]="Female"),"Yes","No")</f>
        <v>No</v>
      </c>
      <c r="T66" s="20" t="str">
        <f>IF(AND(TBL_Employees[[#This Row],[Gender]]="Female",TBL_Employees[[#This Row],[Ethnicity]]="Black"),"Female Black","Other")</f>
        <v>Other</v>
      </c>
    </row>
    <row r="67" spans="1:20" x14ac:dyDescent="0.25">
      <c r="A67" t="s">
        <v>651</v>
      </c>
      <c r="B67" t="s">
        <v>652</v>
      </c>
      <c r="C67" t="s">
        <v>71</v>
      </c>
      <c r="D67" t="s">
        <v>27</v>
      </c>
      <c r="E67" t="s">
        <v>16</v>
      </c>
      <c r="F67" t="s">
        <v>17</v>
      </c>
      <c r="G67" t="s">
        <v>18</v>
      </c>
      <c r="H67" t="str">
        <f>IF(TBL_Employees[[#This Row],[Gender]]="Female","F","M")</f>
        <v>F</v>
      </c>
      <c r="I67">
        <v>54</v>
      </c>
      <c r="J67" s="7">
        <v>35933</v>
      </c>
      <c r="K67" s="1">
        <v>68268</v>
      </c>
      <c r="L67" s="2">
        <v>0</v>
      </c>
      <c r="M67" t="s">
        <v>19</v>
      </c>
      <c r="N67" t="s">
        <v>39</v>
      </c>
      <c r="O67" s="7" t="s">
        <v>21</v>
      </c>
      <c r="P67" s="15">
        <f>TBL_Employees[[#This Row],[Annual Salary]]*TBL_Employees[[#This Row],[Bonus %]]</f>
        <v>0</v>
      </c>
      <c r="Q67" s="16">
        <f>TBL_Employees[[#This Row],[Annual Salary]]+TBL_Employees[[#This Row],[Bonus %]]*TBL_Employees[[#This Row],[Annual Salary]]</f>
        <v>68268</v>
      </c>
      <c r="R67" s="15">
        <f>SUM(TBL_Employees[[#This Row],[Annual Salary]],TBL_Employees[[#This Row],[Bonus amount]])</f>
        <v>68268</v>
      </c>
      <c r="S67" t="str">
        <f>IF(AND(TBL_Employees[[#This Row],[Department]]="IT",TBL_Employees[[#This Row],[Gender]]="Female"),"Yes","No")</f>
        <v>Yes</v>
      </c>
      <c r="T67" s="20" t="str">
        <f>IF(AND(TBL_Employees[[#This Row],[Gender]]="Female",TBL_Employees[[#This Row],[Ethnicity]]="Black"),"Female Black","Other")</f>
        <v>Other</v>
      </c>
    </row>
    <row r="68" spans="1:20" x14ac:dyDescent="0.25">
      <c r="A68" t="s">
        <v>176</v>
      </c>
      <c r="B68" t="s">
        <v>1646</v>
      </c>
      <c r="C68" t="s">
        <v>98</v>
      </c>
      <c r="D68" t="s">
        <v>27</v>
      </c>
      <c r="E68" t="s">
        <v>32</v>
      </c>
      <c r="F68" t="s">
        <v>28</v>
      </c>
      <c r="G68" t="s">
        <v>24</v>
      </c>
      <c r="H68" t="str">
        <f>IF(TBL_Employees[[#This Row],[Gender]]="Female","F","M")</f>
        <v>M</v>
      </c>
      <c r="I68">
        <v>54</v>
      </c>
      <c r="J68" s="7">
        <v>35961</v>
      </c>
      <c r="K68" s="1">
        <v>95239</v>
      </c>
      <c r="L68" s="2">
        <v>0</v>
      </c>
      <c r="M68" t="s">
        <v>19</v>
      </c>
      <c r="N68" t="s">
        <v>39</v>
      </c>
      <c r="O68" s="7" t="s">
        <v>21</v>
      </c>
      <c r="P68" s="15">
        <f>TBL_Employees[[#This Row],[Annual Salary]]*TBL_Employees[[#This Row],[Bonus %]]</f>
        <v>0</v>
      </c>
      <c r="Q68" s="16">
        <f>TBL_Employees[[#This Row],[Annual Salary]]+TBL_Employees[[#This Row],[Bonus %]]*TBL_Employees[[#This Row],[Annual Salary]]</f>
        <v>95239</v>
      </c>
      <c r="R68" s="15">
        <f>SUM(TBL_Employees[[#This Row],[Annual Salary]],TBL_Employees[[#This Row],[Bonus amount]])</f>
        <v>95239</v>
      </c>
      <c r="S68" t="str">
        <f>IF(AND(TBL_Employees[[#This Row],[Department]]="IT",TBL_Employees[[#This Row],[Gender]]="Female"),"Yes","No")</f>
        <v>No</v>
      </c>
      <c r="T68" s="20" t="str">
        <f>IF(AND(TBL_Employees[[#This Row],[Gender]]="Female",TBL_Employees[[#This Row],[Ethnicity]]="Black"),"Female Black","Other")</f>
        <v>Other</v>
      </c>
    </row>
    <row r="69" spans="1:20" x14ac:dyDescent="0.25">
      <c r="A69" t="s">
        <v>754</v>
      </c>
      <c r="B69" t="s">
        <v>755</v>
      </c>
      <c r="C69" t="s">
        <v>86</v>
      </c>
      <c r="D69" t="s">
        <v>31</v>
      </c>
      <c r="E69" t="s">
        <v>16</v>
      </c>
      <c r="F69" t="s">
        <v>28</v>
      </c>
      <c r="G69" t="s">
        <v>51</v>
      </c>
      <c r="H69" t="str">
        <f>IF(TBL_Employees[[#This Row],[Gender]]="Female","F","M")</f>
        <v>M</v>
      </c>
      <c r="I69">
        <v>47</v>
      </c>
      <c r="J69" s="7">
        <v>35990</v>
      </c>
      <c r="K69" s="1">
        <v>99091</v>
      </c>
      <c r="L69" s="2">
        <v>0</v>
      </c>
      <c r="M69" t="s">
        <v>19</v>
      </c>
      <c r="N69" t="s">
        <v>25</v>
      </c>
      <c r="O69" s="7" t="s">
        <v>21</v>
      </c>
      <c r="P69" s="15">
        <f>TBL_Employees[[#This Row],[Annual Salary]]*TBL_Employees[[#This Row],[Bonus %]]</f>
        <v>0</v>
      </c>
      <c r="Q69" s="16">
        <f>TBL_Employees[[#This Row],[Annual Salary]]+TBL_Employees[[#This Row],[Bonus %]]*TBL_Employees[[#This Row],[Annual Salary]]</f>
        <v>99091</v>
      </c>
      <c r="R69" s="15">
        <f>SUM(TBL_Employees[[#This Row],[Annual Salary]],TBL_Employees[[#This Row],[Bonus amount]])</f>
        <v>99091</v>
      </c>
      <c r="S69" t="str">
        <f>IF(AND(TBL_Employees[[#This Row],[Department]]="IT",TBL_Employees[[#This Row],[Gender]]="Female"),"Yes","No")</f>
        <v>No</v>
      </c>
      <c r="T69" s="20" t="str">
        <f>IF(AND(TBL_Employees[[#This Row],[Gender]]="Female",TBL_Employees[[#This Row],[Ethnicity]]="Black"),"Female Black","Other")</f>
        <v>Other</v>
      </c>
    </row>
    <row r="70" spans="1:20" x14ac:dyDescent="0.25">
      <c r="A70" t="s">
        <v>336</v>
      </c>
      <c r="B70" t="s">
        <v>955</v>
      </c>
      <c r="C70" t="s">
        <v>30</v>
      </c>
      <c r="D70" t="s">
        <v>31</v>
      </c>
      <c r="E70" t="s">
        <v>36</v>
      </c>
      <c r="F70" t="s">
        <v>17</v>
      </c>
      <c r="G70" t="s">
        <v>51</v>
      </c>
      <c r="H70" t="str">
        <f>IF(TBL_Employees[[#This Row],[Gender]]="Female","F","M")</f>
        <v>F</v>
      </c>
      <c r="I70">
        <v>60</v>
      </c>
      <c r="J70" s="7">
        <v>35992</v>
      </c>
      <c r="K70" s="1">
        <v>92932</v>
      </c>
      <c r="L70" s="2">
        <v>0</v>
      </c>
      <c r="M70" t="s">
        <v>19</v>
      </c>
      <c r="N70" t="s">
        <v>29</v>
      </c>
      <c r="O70" s="7" t="s">
        <v>21</v>
      </c>
      <c r="P70" s="15">
        <f>TBL_Employees[[#This Row],[Annual Salary]]*TBL_Employees[[#This Row],[Bonus %]]</f>
        <v>0</v>
      </c>
      <c r="Q70" s="16">
        <f>TBL_Employees[[#This Row],[Annual Salary]]+TBL_Employees[[#This Row],[Bonus %]]*TBL_Employees[[#This Row],[Annual Salary]]</f>
        <v>92932</v>
      </c>
      <c r="R70" s="15">
        <f>SUM(TBL_Employees[[#This Row],[Annual Salary]],TBL_Employees[[#This Row],[Bonus amount]])</f>
        <v>92932</v>
      </c>
      <c r="S70" t="str">
        <f>IF(AND(TBL_Employees[[#This Row],[Department]]="IT",TBL_Employees[[#This Row],[Gender]]="Female"),"Yes","No")</f>
        <v>No</v>
      </c>
      <c r="T70" s="20" t="str">
        <f>IF(AND(TBL_Employees[[#This Row],[Gender]]="Female",TBL_Employees[[#This Row],[Ethnicity]]="Black"),"Female Black","Other")</f>
        <v>Other</v>
      </c>
    </row>
    <row r="71" spans="1:20" x14ac:dyDescent="0.25">
      <c r="A71" t="s">
        <v>110</v>
      </c>
      <c r="B71" t="s">
        <v>779</v>
      </c>
      <c r="C71" t="s">
        <v>62</v>
      </c>
      <c r="D71" t="s">
        <v>15</v>
      </c>
      <c r="E71" t="s">
        <v>36</v>
      </c>
      <c r="F71" t="s">
        <v>28</v>
      </c>
      <c r="G71" t="s">
        <v>24</v>
      </c>
      <c r="H71" t="str">
        <f>IF(TBL_Employees[[#This Row],[Gender]]="Female","F","M")</f>
        <v>M</v>
      </c>
      <c r="I71">
        <v>64</v>
      </c>
      <c r="J71" s="7">
        <v>35996</v>
      </c>
      <c r="K71" s="1">
        <v>122753</v>
      </c>
      <c r="L71" s="2">
        <v>0.09</v>
      </c>
      <c r="M71" t="s">
        <v>33</v>
      </c>
      <c r="N71" t="s">
        <v>80</v>
      </c>
      <c r="O71" s="7" t="s">
        <v>21</v>
      </c>
      <c r="P71" s="15">
        <f>TBL_Employees[[#This Row],[Annual Salary]]*TBL_Employees[[#This Row],[Bonus %]]</f>
        <v>11047.77</v>
      </c>
      <c r="Q71" s="16">
        <f>TBL_Employees[[#This Row],[Annual Salary]]+TBL_Employees[[#This Row],[Bonus %]]*TBL_Employees[[#This Row],[Annual Salary]]</f>
        <v>133800.76999999999</v>
      </c>
      <c r="R71" s="15">
        <f>SUM(TBL_Employees[[#This Row],[Annual Salary]],TBL_Employees[[#This Row],[Bonus amount]])</f>
        <v>133800.76999999999</v>
      </c>
      <c r="S71" t="str">
        <f>IF(AND(TBL_Employees[[#This Row],[Department]]="IT",TBL_Employees[[#This Row],[Gender]]="Female"),"Yes","No")</f>
        <v>No</v>
      </c>
      <c r="T71" s="20" t="str">
        <f>IF(AND(TBL_Employees[[#This Row],[Gender]]="Female",TBL_Employees[[#This Row],[Ethnicity]]="Black"),"Female Black","Other")</f>
        <v>Other</v>
      </c>
    </row>
    <row r="72" spans="1:20" x14ac:dyDescent="0.25">
      <c r="A72" t="s">
        <v>596</v>
      </c>
      <c r="B72" t="s">
        <v>597</v>
      </c>
      <c r="C72" t="s">
        <v>40</v>
      </c>
      <c r="D72" t="s">
        <v>23</v>
      </c>
      <c r="E72" t="s">
        <v>32</v>
      </c>
      <c r="F72" t="s">
        <v>28</v>
      </c>
      <c r="G72" t="s">
        <v>18</v>
      </c>
      <c r="H72" t="str">
        <f>IF(TBL_Employees[[#This Row],[Gender]]="Female","F","M")</f>
        <v>M</v>
      </c>
      <c r="I72">
        <v>50</v>
      </c>
      <c r="J72" s="7">
        <v>35998</v>
      </c>
      <c r="K72" s="1">
        <v>174895</v>
      </c>
      <c r="L72" s="2">
        <v>0.15</v>
      </c>
      <c r="M72" t="s">
        <v>19</v>
      </c>
      <c r="N72" t="s">
        <v>20</v>
      </c>
      <c r="O72" s="7" t="s">
        <v>21</v>
      </c>
      <c r="P72" s="15">
        <f>TBL_Employees[[#This Row],[Annual Salary]]*TBL_Employees[[#This Row],[Bonus %]]</f>
        <v>26234.25</v>
      </c>
      <c r="Q72" s="16">
        <f>TBL_Employees[[#This Row],[Annual Salary]]+TBL_Employees[[#This Row],[Bonus %]]*TBL_Employees[[#This Row],[Annual Salary]]</f>
        <v>201129.25</v>
      </c>
      <c r="R72" s="15">
        <f>SUM(TBL_Employees[[#This Row],[Annual Salary]],TBL_Employees[[#This Row],[Bonus amount]])</f>
        <v>201129.25</v>
      </c>
      <c r="S72" t="str">
        <f>IF(AND(TBL_Employees[[#This Row],[Department]]="IT",TBL_Employees[[#This Row],[Gender]]="Female"),"Yes","No")</f>
        <v>No</v>
      </c>
      <c r="T72" s="20" t="str">
        <f>IF(AND(TBL_Employees[[#This Row],[Gender]]="Female",TBL_Employees[[#This Row],[Ethnicity]]="Black"),"Female Black","Other")</f>
        <v>Other</v>
      </c>
    </row>
    <row r="73" spans="1:20" x14ac:dyDescent="0.25">
      <c r="A73" t="s">
        <v>375</v>
      </c>
      <c r="B73" t="s">
        <v>1189</v>
      </c>
      <c r="C73" t="s">
        <v>56</v>
      </c>
      <c r="D73" t="s">
        <v>27</v>
      </c>
      <c r="E73" t="s">
        <v>36</v>
      </c>
      <c r="F73" t="s">
        <v>28</v>
      </c>
      <c r="G73" t="s">
        <v>51</v>
      </c>
      <c r="H73" t="str">
        <f>IF(TBL_Employees[[#This Row],[Gender]]="Female","F","M")</f>
        <v>M</v>
      </c>
      <c r="I73">
        <v>60</v>
      </c>
      <c r="J73" s="7">
        <v>36010</v>
      </c>
      <c r="K73" s="1">
        <v>85120</v>
      </c>
      <c r="L73" s="2">
        <v>0.09</v>
      </c>
      <c r="M73" t="s">
        <v>19</v>
      </c>
      <c r="N73" t="s">
        <v>63</v>
      </c>
      <c r="O73" s="7" t="s">
        <v>21</v>
      </c>
      <c r="P73" s="15">
        <f>TBL_Employees[[#This Row],[Annual Salary]]*TBL_Employees[[#This Row],[Bonus %]]</f>
        <v>7660.7999999999993</v>
      </c>
      <c r="Q73" s="16">
        <f>TBL_Employees[[#This Row],[Annual Salary]]+TBL_Employees[[#This Row],[Bonus %]]*TBL_Employees[[#This Row],[Annual Salary]]</f>
        <v>92780.800000000003</v>
      </c>
      <c r="R73" s="15">
        <f>SUM(TBL_Employees[[#This Row],[Annual Salary]],TBL_Employees[[#This Row],[Bonus amount]])</f>
        <v>92780.800000000003</v>
      </c>
      <c r="S73" t="str">
        <f>IF(AND(TBL_Employees[[#This Row],[Department]]="IT",TBL_Employees[[#This Row],[Gender]]="Female"),"Yes","No")</f>
        <v>No</v>
      </c>
      <c r="T73" s="20" t="str">
        <f>IF(AND(TBL_Employees[[#This Row],[Gender]]="Female",TBL_Employees[[#This Row],[Ethnicity]]="Black"),"Female Black","Other")</f>
        <v>Other</v>
      </c>
    </row>
    <row r="74" spans="1:20" x14ac:dyDescent="0.25">
      <c r="A74" t="s">
        <v>526</v>
      </c>
      <c r="B74" t="s">
        <v>527</v>
      </c>
      <c r="C74" t="s">
        <v>84</v>
      </c>
      <c r="D74" t="s">
        <v>31</v>
      </c>
      <c r="E74" t="s">
        <v>32</v>
      </c>
      <c r="F74" t="s">
        <v>28</v>
      </c>
      <c r="G74" t="s">
        <v>24</v>
      </c>
      <c r="H74" t="str">
        <f>IF(TBL_Employees[[#This Row],[Gender]]="Female","F","M")</f>
        <v>M</v>
      </c>
      <c r="I74">
        <v>55</v>
      </c>
      <c r="J74" s="7">
        <v>36041</v>
      </c>
      <c r="K74" s="1">
        <v>86299</v>
      </c>
      <c r="L74" s="2">
        <v>0</v>
      </c>
      <c r="M74" t="s">
        <v>19</v>
      </c>
      <c r="N74" t="s">
        <v>63</v>
      </c>
      <c r="O74" s="7" t="s">
        <v>21</v>
      </c>
      <c r="P74" s="15">
        <f>TBL_Employees[[#This Row],[Annual Salary]]*TBL_Employees[[#This Row],[Bonus %]]</f>
        <v>0</v>
      </c>
      <c r="Q74" s="16">
        <f>TBL_Employees[[#This Row],[Annual Salary]]+TBL_Employees[[#This Row],[Bonus %]]*TBL_Employees[[#This Row],[Annual Salary]]</f>
        <v>86299</v>
      </c>
      <c r="R74" s="15">
        <f>SUM(TBL_Employees[[#This Row],[Annual Salary]],TBL_Employees[[#This Row],[Bonus amount]])</f>
        <v>86299</v>
      </c>
      <c r="S74" t="str">
        <f>IF(AND(TBL_Employees[[#This Row],[Department]]="IT",TBL_Employees[[#This Row],[Gender]]="Female"),"Yes","No")</f>
        <v>No</v>
      </c>
      <c r="T74" s="20" t="str">
        <f>IF(AND(TBL_Employees[[#This Row],[Gender]]="Female",TBL_Employees[[#This Row],[Ethnicity]]="Black"),"Female Black","Other")</f>
        <v>Other</v>
      </c>
    </row>
    <row r="75" spans="1:20" x14ac:dyDescent="0.25">
      <c r="A75" t="s">
        <v>1824</v>
      </c>
      <c r="B75" t="s">
        <v>1825</v>
      </c>
      <c r="C75" t="s">
        <v>68</v>
      </c>
      <c r="D75" t="s">
        <v>50</v>
      </c>
      <c r="E75" t="s">
        <v>36</v>
      </c>
      <c r="F75" t="s">
        <v>28</v>
      </c>
      <c r="G75" t="s">
        <v>18</v>
      </c>
      <c r="H75" t="str">
        <f>IF(TBL_Employees[[#This Row],[Gender]]="Female","F","M")</f>
        <v>M</v>
      </c>
      <c r="I75">
        <v>54</v>
      </c>
      <c r="J75" s="7">
        <v>36062</v>
      </c>
      <c r="K75" s="1">
        <v>58006</v>
      </c>
      <c r="L75" s="2">
        <v>0</v>
      </c>
      <c r="M75" t="s">
        <v>19</v>
      </c>
      <c r="N75" t="s">
        <v>63</v>
      </c>
      <c r="O75" s="7" t="s">
        <v>21</v>
      </c>
      <c r="P75" s="15">
        <f>TBL_Employees[[#This Row],[Annual Salary]]*TBL_Employees[[#This Row],[Bonus %]]</f>
        <v>0</v>
      </c>
      <c r="Q75" s="16">
        <f>TBL_Employees[[#This Row],[Annual Salary]]+TBL_Employees[[#This Row],[Bonus %]]*TBL_Employees[[#This Row],[Annual Salary]]</f>
        <v>58006</v>
      </c>
      <c r="R75" s="15">
        <f>SUM(TBL_Employees[[#This Row],[Annual Salary]],TBL_Employees[[#This Row],[Bonus amount]])</f>
        <v>58006</v>
      </c>
      <c r="S75" t="str">
        <f>IF(AND(TBL_Employees[[#This Row],[Department]]="IT",TBL_Employees[[#This Row],[Gender]]="Female"),"Yes","No")</f>
        <v>No</v>
      </c>
      <c r="T75" s="20" t="str">
        <f>IF(AND(TBL_Employees[[#This Row],[Gender]]="Female",TBL_Employees[[#This Row],[Ethnicity]]="Black"),"Female Black","Other")</f>
        <v>Other</v>
      </c>
    </row>
    <row r="76" spans="1:20" x14ac:dyDescent="0.25">
      <c r="A76" t="s">
        <v>1041</v>
      </c>
      <c r="B76" t="s">
        <v>1042</v>
      </c>
      <c r="C76" t="s">
        <v>40</v>
      </c>
      <c r="D76" t="s">
        <v>43</v>
      </c>
      <c r="E76" t="s">
        <v>16</v>
      </c>
      <c r="F76" t="s">
        <v>28</v>
      </c>
      <c r="G76" t="s">
        <v>24</v>
      </c>
      <c r="H76" t="str">
        <f>IF(TBL_Employees[[#This Row],[Gender]]="Female","F","M")</f>
        <v>M</v>
      </c>
      <c r="I76">
        <v>49</v>
      </c>
      <c r="J76" s="7">
        <v>36210</v>
      </c>
      <c r="K76" s="1">
        <v>191807</v>
      </c>
      <c r="L76" s="2">
        <v>0.21</v>
      </c>
      <c r="M76" t="s">
        <v>33</v>
      </c>
      <c r="N76" t="s">
        <v>80</v>
      </c>
      <c r="O76" s="7" t="s">
        <v>21</v>
      </c>
      <c r="P76" s="15">
        <f>TBL_Employees[[#This Row],[Annual Salary]]*TBL_Employees[[#This Row],[Bonus %]]</f>
        <v>40279.47</v>
      </c>
      <c r="Q76" s="16">
        <f>TBL_Employees[[#This Row],[Annual Salary]]+TBL_Employees[[#This Row],[Bonus %]]*TBL_Employees[[#This Row],[Annual Salary]]</f>
        <v>232086.47</v>
      </c>
      <c r="R76" s="15">
        <f>SUM(TBL_Employees[[#This Row],[Annual Salary]],TBL_Employees[[#This Row],[Bonus amount]])</f>
        <v>232086.47</v>
      </c>
      <c r="S76" t="str">
        <f>IF(AND(TBL_Employees[[#This Row],[Department]]="IT",TBL_Employees[[#This Row],[Gender]]="Female"),"Yes","No")</f>
        <v>No</v>
      </c>
      <c r="T76" s="20" t="str">
        <f>IF(AND(TBL_Employees[[#This Row],[Gender]]="Female",TBL_Employees[[#This Row],[Ethnicity]]="Black"),"Female Black","Other")</f>
        <v>Other</v>
      </c>
    </row>
    <row r="77" spans="1:20" x14ac:dyDescent="0.25">
      <c r="A77" t="s">
        <v>445</v>
      </c>
      <c r="B77" t="s">
        <v>707</v>
      </c>
      <c r="C77" t="s">
        <v>76</v>
      </c>
      <c r="D77" t="s">
        <v>27</v>
      </c>
      <c r="E77" t="s">
        <v>44</v>
      </c>
      <c r="F77" t="s">
        <v>28</v>
      </c>
      <c r="G77" t="s">
        <v>24</v>
      </c>
      <c r="H77" t="str">
        <f>IF(TBL_Employees[[#This Row],[Gender]]="Female","F","M")</f>
        <v>M</v>
      </c>
      <c r="I77">
        <v>47</v>
      </c>
      <c r="J77" s="7">
        <v>36229</v>
      </c>
      <c r="K77" s="1">
        <v>49404</v>
      </c>
      <c r="L77" s="2">
        <v>0</v>
      </c>
      <c r="M77" t="s">
        <v>33</v>
      </c>
      <c r="N77" t="s">
        <v>60</v>
      </c>
      <c r="O77" s="7" t="s">
        <v>21</v>
      </c>
      <c r="P77" s="15">
        <f>TBL_Employees[[#This Row],[Annual Salary]]*TBL_Employees[[#This Row],[Bonus %]]</f>
        <v>0</v>
      </c>
      <c r="Q77" s="16">
        <f>TBL_Employees[[#This Row],[Annual Salary]]+TBL_Employees[[#This Row],[Bonus %]]*TBL_Employees[[#This Row],[Annual Salary]]</f>
        <v>49404</v>
      </c>
      <c r="R77" s="15">
        <f>SUM(TBL_Employees[[#This Row],[Annual Salary]],TBL_Employees[[#This Row],[Bonus amount]])</f>
        <v>49404</v>
      </c>
      <c r="S77" t="str">
        <f>IF(AND(TBL_Employees[[#This Row],[Department]]="IT",TBL_Employees[[#This Row],[Gender]]="Female"),"Yes","No")</f>
        <v>No</v>
      </c>
      <c r="T77" s="20" t="str">
        <f>IF(AND(TBL_Employees[[#This Row],[Gender]]="Female",TBL_Employees[[#This Row],[Ethnicity]]="Black"),"Female Black","Other")</f>
        <v>Other</v>
      </c>
    </row>
    <row r="78" spans="1:20" x14ac:dyDescent="0.25">
      <c r="A78" t="s">
        <v>396</v>
      </c>
      <c r="B78" t="s">
        <v>1504</v>
      </c>
      <c r="C78" t="s">
        <v>14</v>
      </c>
      <c r="D78" t="s">
        <v>43</v>
      </c>
      <c r="E78" t="s">
        <v>32</v>
      </c>
      <c r="F78" t="s">
        <v>17</v>
      </c>
      <c r="G78" t="s">
        <v>51</v>
      </c>
      <c r="H78" t="str">
        <f>IF(TBL_Employees[[#This Row],[Gender]]="Female","F","M")</f>
        <v>F</v>
      </c>
      <c r="I78">
        <v>47</v>
      </c>
      <c r="J78" s="7">
        <v>36232</v>
      </c>
      <c r="K78" s="1">
        <v>239394</v>
      </c>
      <c r="L78" s="2">
        <v>0.32</v>
      </c>
      <c r="M78" t="s">
        <v>19</v>
      </c>
      <c r="N78" t="s">
        <v>25</v>
      </c>
      <c r="O78" s="7" t="s">
        <v>21</v>
      </c>
      <c r="P78" s="15">
        <f>TBL_Employees[[#This Row],[Annual Salary]]*TBL_Employees[[#This Row],[Bonus %]]</f>
        <v>76606.080000000002</v>
      </c>
      <c r="Q78" s="16">
        <f>TBL_Employees[[#This Row],[Annual Salary]]+TBL_Employees[[#This Row],[Bonus %]]*TBL_Employees[[#This Row],[Annual Salary]]</f>
        <v>316000.08</v>
      </c>
      <c r="R78" s="15">
        <f>SUM(TBL_Employees[[#This Row],[Annual Salary]],TBL_Employees[[#This Row],[Bonus amount]])</f>
        <v>316000.08</v>
      </c>
      <c r="S78" t="str">
        <f>IF(AND(TBL_Employees[[#This Row],[Department]]="IT",TBL_Employees[[#This Row],[Gender]]="Female"),"Yes","No")</f>
        <v>No</v>
      </c>
      <c r="T78" s="20" t="str">
        <f>IF(AND(TBL_Employees[[#This Row],[Gender]]="Female",TBL_Employees[[#This Row],[Ethnicity]]="Black"),"Female Black","Other")</f>
        <v>Other</v>
      </c>
    </row>
    <row r="79" spans="1:20" x14ac:dyDescent="0.25">
      <c r="A79" t="s">
        <v>46</v>
      </c>
      <c r="B79" t="s">
        <v>427</v>
      </c>
      <c r="C79" t="s">
        <v>62</v>
      </c>
      <c r="D79" t="s">
        <v>23</v>
      </c>
      <c r="E79" t="s">
        <v>36</v>
      </c>
      <c r="F79" t="s">
        <v>28</v>
      </c>
      <c r="G79" t="s">
        <v>18</v>
      </c>
      <c r="H79" t="str">
        <f>IF(TBL_Employees[[#This Row],[Gender]]="Female","F","M")</f>
        <v>M</v>
      </c>
      <c r="I79">
        <v>59</v>
      </c>
      <c r="J79" s="7">
        <v>36233</v>
      </c>
      <c r="K79" s="1">
        <v>105086</v>
      </c>
      <c r="L79" s="2">
        <v>0.09</v>
      </c>
      <c r="M79" t="s">
        <v>19</v>
      </c>
      <c r="N79" t="s">
        <v>25</v>
      </c>
      <c r="O79" s="7" t="s">
        <v>21</v>
      </c>
      <c r="P79" s="15">
        <f>TBL_Employees[[#This Row],[Annual Salary]]*TBL_Employees[[#This Row],[Bonus %]]</f>
        <v>9457.74</v>
      </c>
      <c r="Q79" s="16">
        <f>TBL_Employees[[#This Row],[Annual Salary]]+TBL_Employees[[#This Row],[Bonus %]]*TBL_Employees[[#This Row],[Annual Salary]]</f>
        <v>114543.74</v>
      </c>
      <c r="R79" s="15">
        <f>SUM(TBL_Employees[[#This Row],[Annual Salary]],TBL_Employees[[#This Row],[Bonus amount]])</f>
        <v>114543.74</v>
      </c>
      <c r="S79" t="str">
        <f>IF(AND(TBL_Employees[[#This Row],[Department]]="IT",TBL_Employees[[#This Row],[Gender]]="Female"),"Yes","No")</f>
        <v>No</v>
      </c>
      <c r="T79" s="20" t="str">
        <f>IF(AND(TBL_Employees[[#This Row],[Gender]]="Female",TBL_Employees[[#This Row],[Ethnicity]]="Black"),"Female Black","Other")</f>
        <v>Other</v>
      </c>
    </row>
    <row r="80" spans="1:20" x14ac:dyDescent="0.25">
      <c r="A80" t="s">
        <v>674</v>
      </c>
      <c r="B80" t="s">
        <v>675</v>
      </c>
      <c r="C80" t="s">
        <v>26</v>
      </c>
      <c r="D80" t="s">
        <v>27</v>
      </c>
      <c r="E80" t="s">
        <v>36</v>
      </c>
      <c r="F80" t="s">
        <v>28</v>
      </c>
      <c r="G80" t="s">
        <v>51</v>
      </c>
      <c r="H80" t="str">
        <f>IF(TBL_Employees[[#This Row],[Gender]]="Female","F","M")</f>
        <v>M</v>
      </c>
      <c r="I80">
        <v>47</v>
      </c>
      <c r="J80" s="7">
        <v>36233</v>
      </c>
      <c r="K80" s="1">
        <v>92897</v>
      </c>
      <c r="L80" s="2">
        <v>0</v>
      </c>
      <c r="M80" t="s">
        <v>52</v>
      </c>
      <c r="N80" t="s">
        <v>53</v>
      </c>
      <c r="O80" s="7" t="s">
        <v>21</v>
      </c>
      <c r="P80" s="15">
        <f>TBL_Employees[[#This Row],[Annual Salary]]*TBL_Employees[[#This Row],[Bonus %]]</f>
        <v>0</v>
      </c>
      <c r="Q80" s="16">
        <f>TBL_Employees[[#This Row],[Annual Salary]]+TBL_Employees[[#This Row],[Bonus %]]*TBL_Employees[[#This Row],[Annual Salary]]</f>
        <v>92897</v>
      </c>
      <c r="R80" s="15">
        <f>SUM(TBL_Employees[[#This Row],[Annual Salary]],TBL_Employees[[#This Row],[Bonus amount]])</f>
        <v>92897</v>
      </c>
      <c r="S80" t="str">
        <f>IF(AND(TBL_Employees[[#This Row],[Department]]="IT",TBL_Employees[[#This Row],[Gender]]="Female"),"Yes","No")</f>
        <v>No</v>
      </c>
      <c r="T80" s="20" t="str">
        <f>IF(AND(TBL_Employees[[#This Row],[Gender]]="Female",TBL_Employees[[#This Row],[Ethnicity]]="Black"),"Female Black","Other")</f>
        <v>Other</v>
      </c>
    </row>
    <row r="81" spans="1:20" x14ac:dyDescent="0.25">
      <c r="A81" t="s">
        <v>485</v>
      </c>
      <c r="B81" t="s">
        <v>1230</v>
      </c>
      <c r="C81" t="s">
        <v>62</v>
      </c>
      <c r="D81" t="s">
        <v>15</v>
      </c>
      <c r="E81" t="s">
        <v>32</v>
      </c>
      <c r="F81" t="s">
        <v>17</v>
      </c>
      <c r="G81" t="s">
        <v>18</v>
      </c>
      <c r="H81" t="str">
        <f>IF(TBL_Employees[[#This Row],[Gender]]="Female","F","M")</f>
        <v>F</v>
      </c>
      <c r="I81">
        <v>48</v>
      </c>
      <c r="J81" s="7">
        <v>36272</v>
      </c>
      <c r="K81" s="1">
        <v>102847</v>
      </c>
      <c r="L81" s="2">
        <v>0.05</v>
      </c>
      <c r="M81" t="s">
        <v>19</v>
      </c>
      <c r="N81" t="s">
        <v>20</v>
      </c>
      <c r="O81" s="7" t="s">
        <v>21</v>
      </c>
      <c r="P81" s="15">
        <f>TBL_Employees[[#This Row],[Annual Salary]]*TBL_Employees[[#This Row],[Bonus %]]</f>
        <v>5142.3500000000004</v>
      </c>
      <c r="Q81" s="16">
        <f>TBL_Employees[[#This Row],[Annual Salary]]+TBL_Employees[[#This Row],[Bonus %]]*TBL_Employees[[#This Row],[Annual Salary]]</f>
        <v>107989.35</v>
      </c>
      <c r="R81" s="15">
        <f>SUM(TBL_Employees[[#This Row],[Annual Salary]],TBL_Employees[[#This Row],[Bonus amount]])</f>
        <v>107989.35</v>
      </c>
      <c r="S81" t="str">
        <f>IF(AND(TBL_Employees[[#This Row],[Department]]="IT",TBL_Employees[[#This Row],[Gender]]="Female"),"Yes","No")</f>
        <v>No</v>
      </c>
      <c r="T81" s="20" t="str">
        <f>IF(AND(TBL_Employees[[#This Row],[Gender]]="Female",TBL_Employees[[#This Row],[Ethnicity]]="Black"),"Female Black","Other")</f>
        <v>Other</v>
      </c>
    </row>
    <row r="82" spans="1:20" x14ac:dyDescent="0.25">
      <c r="A82" t="s">
        <v>717</v>
      </c>
      <c r="B82" t="s">
        <v>718</v>
      </c>
      <c r="C82" t="s">
        <v>97</v>
      </c>
      <c r="D82" t="s">
        <v>31</v>
      </c>
      <c r="E82" t="s">
        <v>32</v>
      </c>
      <c r="F82" t="s">
        <v>28</v>
      </c>
      <c r="G82" t="s">
        <v>24</v>
      </c>
      <c r="H82" t="str">
        <f>IF(TBL_Employees[[#This Row],[Gender]]="Female","F","M")</f>
        <v>M</v>
      </c>
      <c r="I82">
        <v>57</v>
      </c>
      <c r="J82" s="7">
        <v>36275</v>
      </c>
      <c r="K82" s="1">
        <v>95061</v>
      </c>
      <c r="L82" s="2">
        <v>0.1</v>
      </c>
      <c r="M82" t="s">
        <v>33</v>
      </c>
      <c r="N82" t="s">
        <v>74</v>
      </c>
      <c r="O82" s="7" t="s">
        <v>21</v>
      </c>
      <c r="P82" s="15">
        <f>TBL_Employees[[#This Row],[Annual Salary]]*TBL_Employees[[#This Row],[Bonus %]]</f>
        <v>9506.1</v>
      </c>
      <c r="Q82" s="16">
        <f>TBL_Employees[[#This Row],[Annual Salary]]+TBL_Employees[[#This Row],[Bonus %]]*TBL_Employees[[#This Row],[Annual Salary]]</f>
        <v>104567.1</v>
      </c>
      <c r="R82" s="15">
        <f>SUM(TBL_Employees[[#This Row],[Annual Salary]],TBL_Employees[[#This Row],[Bonus amount]])</f>
        <v>104567.1</v>
      </c>
      <c r="S82" t="str">
        <f>IF(AND(TBL_Employees[[#This Row],[Department]]="IT",TBL_Employees[[#This Row],[Gender]]="Female"),"Yes","No")</f>
        <v>No</v>
      </c>
      <c r="T82" s="20" t="str">
        <f>IF(AND(TBL_Employees[[#This Row],[Gender]]="Female",TBL_Employees[[#This Row],[Ethnicity]]="Black"),"Female Black","Other")</f>
        <v>Other</v>
      </c>
    </row>
    <row r="83" spans="1:20" x14ac:dyDescent="0.25">
      <c r="A83" t="s">
        <v>1233</v>
      </c>
      <c r="B83" t="s">
        <v>1234</v>
      </c>
      <c r="C83" t="s">
        <v>64</v>
      </c>
      <c r="D83" t="s">
        <v>43</v>
      </c>
      <c r="E83" t="s">
        <v>36</v>
      </c>
      <c r="F83" t="s">
        <v>28</v>
      </c>
      <c r="G83" t="s">
        <v>24</v>
      </c>
      <c r="H83" t="str">
        <f>IF(TBL_Employees[[#This Row],[Gender]]="Female","F","M")</f>
        <v>M</v>
      </c>
      <c r="I83">
        <v>52</v>
      </c>
      <c r="J83" s="7">
        <v>36303</v>
      </c>
      <c r="K83" s="1">
        <v>68807</v>
      </c>
      <c r="L83" s="2">
        <v>0</v>
      </c>
      <c r="M83" t="s">
        <v>33</v>
      </c>
      <c r="N83" t="s">
        <v>34</v>
      </c>
      <c r="O83" s="7">
        <v>42338</v>
      </c>
      <c r="P83" s="15">
        <f>TBL_Employees[[#This Row],[Annual Salary]]*TBL_Employees[[#This Row],[Bonus %]]</f>
        <v>0</v>
      </c>
      <c r="Q83" s="16">
        <f>TBL_Employees[[#This Row],[Annual Salary]]+TBL_Employees[[#This Row],[Bonus %]]*TBL_Employees[[#This Row],[Annual Salary]]</f>
        <v>68807</v>
      </c>
      <c r="R83" s="15">
        <f>SUM(TBL_Employees[[#This Row],[Annual Salary]],TBL_Employees[[#This Row],[Bonus amount]])</f>
        <v>68807</v>
      </c>
      <c r="S83" t="str">
        <f>IF(AND(TBL_Employees[[#This Row],[Department]]="IT",TBL_Employees[[#This Row],[Gender]]="Female"),"Yes","No")</f>
        <v>No</v>
      </c>
      <c r="T83" s="20" t="str">
        <f>IF(AND(TBL_Employees[[#This Row],[Gender]]="Female",TBL_Employees[[#This Row],[Ethnicity]]="Black"),"Female Black","Other")</f>
        <v>Other</v>
      </c>
    </row>
    <row r="84" spans="1:20" x14ac:dyDescent="0.25">
      <c r="A84" t="s">
        <v>622</v>
      </c>
      <c r="B84" t="s">
        <v>623</v>
      </c>
      <c r="C84" t="s">
        <v>129</v>
      </c>
      <c r="D84" t="s">
        <v>31</v>
      </c>
      <c r="E84" t="s">
        <v>44</v>
      </c>
      <c r="F84" t="s">
        <v>28</v>
      </c>
      <c r="G84" t="s">
        <v>51</v>
      </c>
      <c r="H84" t="str">
        <f>IF(TBL_Employees[[#This Row],[Gender]]="Female","F","M")</f>
        <v>M</v>
      </c>
      <c r="I84">
        <v>46</v>
      </c>
      <c r="J84" s="7">
        <v>36331</v>
      </c>
      <c r="K84" s="1">
        <v>96997</v>
      </c>
      <c r="L84" s="2">
        <v>0</v>
      </c>
      <c r="M84" t="s">
        <v>52</v>
      </c>
      <c r="N84" t="s">
        <v>53</v>
      </c>
      <c r="O84" s="7" t="s">
        <v>21</v>
      </c>
      <c r="P84" s="15">
        <f>TBL_Employees[[#This Row],[Annual Salary]]*TBL_Employees[[#This Row],[Bonus %]]</f>
        <v>0</v>
      </c>
      <c r="Q84" s="16">
        <f>TBL_Employees[[#This Row],[Annual Salary]]+TBL_Employees[[#This Row],[Bonus %]]*TBL_Employees[[#This Row],[Annual Salary]]</f>
        <v>96997</v>
      </c>
      <c r="R84" s="15">
        <f>SUM(TBL_Employees[[#This Row],[Annual Salary]],TBL_Employees[[#This Row],[Bonus amount]])</f>
        <v>96997</v>
      </c>
      <c r="S84" t="str">
        <f>IF(AND(TBL_Employees[[#This Row],[Department]]="IT",TBL_Employees[[#This Row],[Gender]]="Female"),"Yes","No")</f>
        <v>No</v>
      </c>
      <c r="T84" s="20" t="str">
        <f>IF(AND(TBL_Employees[[#This Row],[Gender]]="Female",TBL_Employees[[#This Row],[Ethnicity]]="Black"),"Female Black","Other")</f>
        <v>Other</v>
      </c>
    </row>
    <row r="85" spans="1:20" x14ac:dyDescent="0.25">
      <c r="A85" t="s">
        <v>187</v>
      </c>
      <c r="B85" t="s">
        <v>515</v>
      </c>
      <c r="C85" t="s">
        <v>61</v>
      </c>
      <c r="D85" t="s">
        <v>50</v>
      </c>
      <c r="E85" t="s">
        <v>16</v>
      </c>
      <c r="F85" t="s">
        <v>17</v>
      </c>
      <c r="G85" t="s">
        <v>18</v>
      </c>
      <c r="H85" t="str">
        <f>IF(TBL_Employees[[#This Row],[Gender]]="Female","F","M")</f>
        <v>F</v>
      </c>
      <c r="I85">
        <v>62</v>
      </c>
      <c r="J85" s="7">
        <v>36374</v>
      </c>
      <c r="K85" s="1">
        <v>137995</v>
      </c>
      <c r="L85" s="2">
        <v>0.14000000000000001</v>
      </c>
      <c r="M85" t="s">
        <v>19</v>
      </c>
      <c r="N85" t="s">
        <v>25</v>
      </c>
      <c r="O85" s="7" t="s">
        <v>21</v>
      </c>
      <c r="P85" s="15">
        <f>TBL_Employees[[#This Row],[Annual Salary]]*TBL_Employees[[#This Row],[Bonus %]]</f>
        <v>19319.300000000003</v>
      </c>
      <c r="Q85" s="16">
        <f>TBL_Employees[[#This Row],[Annual Salary]]+TBL_Employees[[#This Row],[Bonus %]]*TBL_Employees[[#This Row],[Annual Salary]]</f>
        <v>157314.29999999999</v>
      </c>
      <c r="R85" s="15">
        <f>SUM(TBL_Employees[[#This Row],[Annual Salary]],TBL_Employees[[#This Row],[Bonus amount]])</f>
        <v>157314.29999999999</v>
      </c>
      <c r="S85" t="str">
        <f>IF(AND(TBL_Employees[[#This Row],[Department]]="IT",TBL_Employees[[#This Row],[Gender]]="Female"),"Yes","No")</f>
        <v>No</v>
      </c>
      <c r="T85" s="20" t="str">
        <f>IF(AND(TBL_Employees[[#This Row],[Gender]]="Female",TBL_Employees[[#This Row],[Ethnicity]]="Black"),"Female Black","Other")</f>
        <v>Other</v>
      </c>
    </row>
    <row r="86" spans="1:20" x14ac:dyDescent="0.25">
      <c r="A86" t="s">
        <v>125</v>
      </c>
      <c r="B86" t="s">
        <v>1667</v>
      </c>
      <c r="C86" t="s">
        <v>77</v>
      </c>
      <c r="D86" t="s">
        <v>23</v>
      </c>
      <c r="E86" t="s">
        <v>16</v>
      </c>
      <c r="F86" t="s">
        <v>17</v>
      </c>
      <c r="G86" t="s">
        <v>51</v>
      </c>
      <c r="H86" t="str">
        <f>IF(TBL_Employees[[#This Row],[Gender]]="Female","F","M")</f>
        <v>F</v>
      </c>
      <c r="I86">
        <v>52</v>
      </c>
      <c r="J86" s="7">
        <v>36416</v>
      </c>
      <c r="K86" s="1">
        <v>92994</v>
      </c>
      <c r="L86" s="2">
        <v>0</v>
      </c>
      <c r="M86" t="s">
        <v>19</v>
      </c>
      <c r="N86" t="s">
        <v>20</v>
      </c>
      <c r="O86" s="7" t="s">
        <v>21</v>
      </c>
      <c r="P86" s="15">
        <f>TBL_Employees[[#This Row],[Annual Salary]]*TBL_Employees[[#This Row],[Bonus %]]</f>
        <v>0</v>
      </c>
      <c r="Q86" s="16">
        <f>TBL_Employees[[#This Row],[Annual Salary]]+TBL_Employees[[#This Row],[Bonus %]]*TBL_Employees[[#This Row],[Annual Salary]]</f>
        <v>92994</v>
      </c>
      <c r="R86" s="15">
        <f>SUM(TBL_Employees[[#This Row],[Annual Salary]],TBL_Employees[[#This Row],[Bonus amount]])</f>
        <v>92994</v>
      </c>
      <c r="S86" t="str">
        <f>IF(AND(TBL_Employees[[#This Row],[Department]]="IT",TBL_Employees[[#This Row],[Gender]]="Female"),"Yes","No")</f>
        <v>No</v>
      </c>
      <c r="T86" s="20" t="str">
        <f>IF(AND(TBL_Employees[[#This Row],[Gender]]="Female",TBL_Employees[[#This Row],[Ethnicity]]="Black"),"Female Black","Other")</f>
        <v>Other</v>
      </c>
    </row>
    <row r="87" spans="1:20" x14ac:dyDescent="0.25">
      <c r="A87" t="s">
        <v>739</v>
      </c>
      <c r="B87" t="s">
        <v>740</v>
      </c>
      <c r="C87" t="s">
        <v>69</v>
      </c>
      <c r="D87" t="s">
        <v>31</v>
      </c>
      <c r="E87" t="s">
        <v>44</v>
      </c>
      <c r="F87" t="s">
        <v>28</v>
      </c>
      <c r="G87" t="s">
        <v>18</v>
      </c>
      <c r="H87" t="str">
        <f>IF(TBL_Employees[[#This Row],[Gender]]="Female","F","M")</f>
        <v>M</v>
      </c>
      <c r="I87">
        <v>51</v>
      </c>
      <c r="J87" s="7">
        <v>36442</v>
      </c>
      <c r="K87" s="1">
        <v>95639</v>
      </c>
      <c r="L87" s="2">
        <v>0</v>
      </c>
      <c r="M87" t="s">
        <v>19</v>
      </c>
      <c r="N87" t="s">
        <v>25</v>
      </c>
      <c r="O87" s="7" t="s">
        <v>21</v>
      </c>
      <c r="P87" s="15">
        <f>TBL_Employees[[#This Row],[Annual Salary]]*TBL_Employees[[#This Row],[Bonus %]]</f>
        <v>0</v>
      </c>
      <c r="Q87" s="16">
        <f>TBL_Employees[[#This Row],[Annual Salary]]+TBL_Employees[[#This Row],[Bonus %]]*TBL_Employees[[#This Row],[Annual Salary]]</f>
        <v>95639</v>
      </c>
      <c r="R87" s="15">
        <f>SUM(TBL_Employees[[#This Row],[Annual Salary]],TBL_Employees[[#This Row],[Bonus amount]])</f>
        <v>95639</v>
      </c>
      <c r="S87" t="str">
        <f>IF(AND(TBL_Employees[[#This Row],[Department]]="IT",TBL_Employees[[#This Row],[Gender]]="Female"),"Yes","No")</f>
        <v>No</v>
      </c>
      <c r="T87" s="20" t="str">
        <f>IF(AND(TBL_Employees[[#This Row],[Gender]]="Female",TBL_Employees[[#This Row],[Ethnicity]]="Black"),"Female Black","Other")</f>
        <v>Other</v>
      </c>
    </row>
    <row r="88" spans="1:20" x14ac:dyDescent="0.25">
      <c r="A88" t="s">
        <v>1600</v>
      </c>
      <c r="B88" t="s">
        <v>1916</v>
      </c>
      <c r="C88" t="s">
        <v>62</v>
      </c>
      <c r="D88" t="s">
        <v>15</v>
      </c>
      <c r="E88" t="s">
        <v>36</v>
      </c>
      <c r="F88" t="s">
        <v>28</v>
      </c>
      <c r="G88" t="s">
        <v>24</v>
      </c>
      <c r="H88" t="str">
        <f>IF(TBL_Employees[[#This Row],[Gender]]="Female","F","M")</f>
        <v>M</v>
      </c>
      <c r="I88">
        <v>52</v>
      </c>
      <c r="J88" s="7">
        <v>36523</v>
      </c>
      <c r="K88" s="1">
        <v>116527</v>
      </c>
      <c r="L88" s="2">
        <v>7.0000000000000007E-2</v>
      </c>
      <c r="M88" t="s">
        <v>19</v>
      </c>
      <c r="N88" t="s">
        <v>39</v>
      </c>
      <c r="O88" s="7" t="s">
        <v>21</v>
      </c>
      <c r="P88" s="15">
        <f>TBL_Employees[[#This Row],[Annual Salary]]*TBL_Employees[[#This Row],[Bonus %]]</f>
        <v>8156.89</v>
      </c>
      <c r="Q88" s="16">
        <f>TBL_Employees[[#This Row],[Annual Salary]]+TBL_Employees[[#This Row],[Bonus %]]*TBL_Employees[[#This Row],[Annual Salary]]</f>
        <v>124683.89</v>
      </c>
      <c r="R88" s="15">
        <f>SUM(TBL_Employees[[#This Row],[Annual Salary]],TBL_Employees[[#This Row],[Bonus amount]])</f>
        <v>124683.89</v>
      </c>
      <c r="S88" t="str">
        <f>IF(AND(TBL_Employees[[#This Row],[Department]]="IT",TBL_Employees[[#This Row],[Gender]]="Female"),"Yes","No")</f>
        <v>No</v>
      </c>
      <c r="T88" s="20" t="str">
        <f>IF(AND(TBL_Employees[[#This Row],[Gender]]="Female",TBL_Employees[[#This Row],[Ethnicity]]="Black"),"Female Black","Other")</f>
        <v>Other</v>
      </c>
    </row>
    <row r="89" spans="1:20" x14ac:dyDescent="0.25">
      <c r="A89" t="s">
        <v>142</v>
      </c>
      <c r="B89" t="s">
        <v>1123</v>
      </c>
      <c r="C89" t="s">
        <v>42</v>
      </c>
      <c r="D89" t="s">
        <v>15</v>
      </c>
      <c r="E89" t="s">
        <v>44</v>
      </c>
      <c r="F89" t="s">
        <v>17</v>
      </c>
      <c r="G89" t="s">
        <v>24</v>
      </c>
      <c r="H89" t="str">
        <f>IF(TBL_Employees[[#This Row],[Gender]]="Female","F","M")</f>
        <v>F</v>
      </c>
      <c r="I89">
        <v>63</v>
      </c>
      <c r="J89" s="7">
        <v>36525</v>
      </c>
      <c r="K89" s="1">
        <v>89523</v>
      </c>
      <c r="L89" s="2">
        <v>0</v>
      </c>
      <c r="M89" t="s">
        <v>19</v>
      </c>
      <c r="N89" t="s">
        <v>39</v>
      </c>
      <c r="O89" s="7" t="s">
        <v>21</v>
      </c>
      <c r="P89" s="15">
        <f>TBL_Employees[[#This Row],[Annual Salary]]*TBL_Employees[[#This Row],[Bonus %]]</f>
        <v>0</v>
      </c>
      <c r="Q89" s="16">
        <f>TBL_Employees[[#This Row],[Annual Salary]]+TBL_Employees[[#This Row],[Bonus %]]*TBL_Employees[[#This Row],[Annual Salary]]</f>
        <v>89523</v>
      </c>
      <c r="R89" s="15">
        <f>SUM(TBL_Employees[[#This Row],[Annual Salary]],TBL_Employees[[#This Row],[Bonus amount]])</f>
        <v>89523</v>
      </c>
      <c r="S89" t="str">
        <f>IF(AND(TBL_Employees[[#This Row],[Department]]="IT",TBL_Employees[[#This Row],[Gender]]="Female"),"Yes","No")</f>
        <v>No</v>
      </c>
      <c r="T89" s="20" t="str">
        <f>IF(AND(TBL_Employees[[#This Row],[Gender]]="Female",TBL_Employees[[#This Row],[Ethnicity]]="Black"),"Female Black","Other")</f>
        <v>Other</v>
      </c>
    </row>
    <row r="90" spans="1:20" x14ac:dyDescent="0.25">
      <c r="A90" t="s">
        <v>1333</v>
      </c>
      <c r="B90" t="s">
        <v>1334</v>
      </c>
      <c r="C90" t="s">
        <v>62</v>
      </c>
      <c r="D90" t="s">
        <v>27</v>
      </c>
      <c r="E90" t="s">
        <v>32</v>
      </c>
      <c r="F90" t="s">
        <v>28</v>
      </c>
      <c r="G90" t="s">
        <v>24</v>
      </c>
      <c r="H90" t="str">
        <f>IF(TBL_Employees[[#This Row],[Gender]]="Female","F","M")</f>
        <v>M</v>
      </c>
      <c r="I90">
        <v>60</v>
      </c>
      <c r="J90" s="7">
        <v>36554</v>
      </c>
      <c r="K90" s="1">
        <v>109059</v>
      </c>
      <c r="L90" s="2">
        <v>7.0000000000000007E-2</v>
      </c>
      <c r="M90" t="s">
        <v>33</v>
      </c>
      <c r="N90" t="s">
        <v>34</v>
      </c>
      <c r="O90" s="7" t="s">
        <v>21</v>
      </c>
      <c r="P90" s="15">
        <f>TBL_Employees[[#This Row],[Annual Salary]]*TBL_Employees[[#This Row],[Bonus %]]</f>
        <v>7634.130000000001</v>
      </c>
      <c r="Q90" s="16">
        <f>TBL_Employees[[#This Row],[Annual Salary]]+TBL_Employees[[#This Row],[Bonus %]]*TBL_Employees[[#This Row],[Annual Salary]]</f>
        <v>116693.13</v>
      </c>
      <c r="R90" s="15">
        <f>SUM(TBL_Employees[[#This Row],[Annual Salary]],TBL_Employees[[#This Row],[Bonus amount]])</f>
        <v>116693.13</v>
      </c>
      <c r="S90" t="str">
        <f>IF(AND(TBL_Employees[[#This Row],[Department]]="IT",TBL_Employees[[#This Row],[Gender]]="Female"),"Yes","No")</f>
        <v>No</v>
      </c>
      <c r="T90" s="20" t="str">
        <f>IF(AND(TBL_Employees[[#This Row],[Gender]]="Female",TBL_Employees[[#This Row],[Ethnicity]]="Black"),"Female Black","Other")</f>
        <v>Other</v>
      </c>
    </row>
    <row r="91" spans="1:20" x14ac:dyDescent="0.25">
      <c r="A91" t="s">
        <v>168</v>
      </c>
      <c r="B91" t="s">
        <v>1822</v>
      </c>
      <c r="C91" t="s">
        <v>14</v>
      </c>
      <c r="D91" t="s">
        <v>50</v>
      </c>
      <c r="E91" t="s">
        <v>32</v>
      </c>
      <c r="F91" t="s">
        <v>28</v>
      </c>
      <c r="G91" t="s">
        <v>51</v>
      </c>
      <c r="H91" t="str">
        <f>IF(TBL_Employees[[#This Row],[Gender]]="Female","F","M")</f>
        <v>M</v>
      </c>
      <c r="I91">
        <v>48</v>
      </c>
      <c r="J91" s="7">
        <v>36584</v>
      </c>
      <c r="K91" s="1">
        <v>258081</v>
      </c>
      <c r="L91" s="2">
        <v>0.3</v>
      </c>
      <c r="M91" t="s">
        <v>19</v>
      </c>
      <c r="N91" t="s">
        <v>20</v>
      </c>
      <c r="O91" s="7" t="s">
        <v>21</v>
      </c>
      <c r="P91" s="15">
        <f>TBL_Employees[[#This Row],[Annual Salary]]*TBL_Employees[[#This Row],[Bonus %]]</f>
        <v>77424.3</v>
      </c>
      <c r="Q91" s="16">
        <f>TBL_Employees[[#This Row],[Annual Salary]]+TBL_Employees[[#This Row],[Bonus %]]*TBL_Employees[[#This Row],[Annual Salary]]</f>
        <v>335505.3</v>
      </c>
      <c r="R91" s="15">
        <f>SUM(TBL_Employees[[#This Row],[Annual Salary]],TBL_Employees[[#This Row],[Bonus amount]])</f>
        <v>335505.3</v>
      </c>
      <c r="S91" t="str">
        <f>IF(AND(TBL_Employees[[#This Row],[Department]]="IT",TBL_Employees[[#This Row],[Gender]]="Female"),"Yes","No")</f>
        <v>No</v>
      </c>
      <c r="T91" s="20" t="str">
        <f>IF(AND(TBL_Employees[[#This Row],[Gender]]="Female",TBL_Employees[[#This Row],[Ethnicity]]="Black"),"Female Black","Other")</f>
        <v>Other</v>
      </c>
    </row>
    <row r="92" spans="1:20" x14ac:dyDescent="0.25">
      <c r="A92" t="s">
        <v>1354</v>
      </c>
      <c r="B92" t="s">
        <v>1355</v>
      </c>
      <c r="C92" t="s">
        <v>38</v>
      </c>
      <c r="D92" t="s">
        <v>27</v>
      </c>
      <c r="E92" t="s">
        <v>32</v>
      </c>
      <c r="F92" t="s">
        <v>28</v>
      </c>
      <c r="G92" t="s">
        <v>24</v>
      </c>
      <c r="H92" t="str">
        <f>IF(TBL_Employees[[#This Row],[Gender]]="Female","F","M")</f>
        <v>M</v>
      </c>
      <c r="I92">
        <v>45</v>
      </c>
      <c r="J92" s="7">
        <v>36587</v>
      </c>
      <c r="K92" s="1">
        <v>91276</v>
      </c>
      <c r="L92" s="2">
        <v>0</v>
      </c>
      <c r="M92" t="s">
        <v>19</v>
      </c>
      <c r="N92" t="s">
        <v>63</v>
      </c>
      <c r="O92" s="7" t="s">
        <v>21</v>
      </c>
      <c r="P92" s="15">
        <f>TBL_Employees[[#This Row],[Annual Salary]]*TBL_Employees[[#This Row],[Bonus %]]</f>
        <v>0</v>
      </c>
      <c r="Q92" s="16">
        <f>TBL_Employees[[#This Row],[Annual Salary]]+TBL_Employees[[#This Row],[Bonus %]]*TBL_Employees[[#This Row],[Annual Salary]]</f>
        <v>91276</v>
      </c>
      <c r="R92" s="15">
        <f>SUM(TBL_Employees[[#This Row],[Annual Salary]],TBL_Employees[[#This Row],[Bonus amount]])</f>
        <v>91276</v>
      </c>
      <c r="S92" t="str">
        <f>IF(AND(TBL_Employees[[#This Row],[Department]]="IT",TBL_Employees[[#This Row],[Gender]]="Female"),"Yes","No")</f>
        <v>No</v>
      </c>
      <c r="T92" s="20" t="str">
        <f>IF(AND(TBL_Employees[[#This Row],[Gender]]="Female",TBL_Employees[[#This Row],[Ethnicity]]="Black"),"Female Black","Other")</f>
        <v>Other</v>
      </c>
    </row>
    <row r="93" spans="1:20" x14ac:dyDescent="0.25">
      <c r="A93" t="s">
        <v>1144</v>
      </c>
      <c r="B93" t="s">
        <v>1145</v>
      </c>
      <c r="C93" t="s">
        <v>89</v>
      </c>
      <c r="D93" t="s">
        <v>27</v>
      </c>
      <c r="E93" t="s">
        <v>32</v>
      </c>
      <c r="F93" t="s">
        <v>28</v>
      </c>
      <c r="G93" t="s">
        <v>47</v>
      </c>
      <c r="H93" t="str">
        <f>IF(TBL_Employees[[#This Row],[Gender]]="Female","F","M")</f>
        <v>M</v>
      </c>
      <c r="I93">
        <v>54</v>
      </c>
      <c r="J93" s="7">
        <v>36617</v>
      </c>
      <c r="K93" s="1">
        <v>76352</v>
      </c>
      <c r="L93" s="2">
        <v>0</v>
      </c>
      <c r="M93" t="s">
        <v>19</v>
      </c>
      <c r="N93" t="s">
        <v>25</v>
      </c>
      <c r="O93" s="7" t="s">
        <v>21</v>
      </c>
      <c r="P93" s="15">
        <f>TBL_Employees[[#This Row],[Annual Salary]]*TBL_Employees[[#This Row],[Bonus %]]</f>
        <v>0</v>
      </c>
      <c r="Q93" s="16">
        <f>TBL_Employees[[#This Row],[Annual Salary]]+TBL_Employees[[#This Row],[Bonus %]]*TBL_Employees[[#This Row],[Annual Salary]]</f>
        <v>76352</v>
      </c>
      <c r="R93" s="15">
        <f>SUM(TBL_Employees[[#This Row],[Annual Salary]],TBL_Employees[[#This Row],[Bonus amount]])</f>
        <v>76352</v>
      </c>
      <c r="S93" t="str">
        <f>IF(AND(TBL_Employees[[#This Row],[Department]]="IT",TBL_Employees[[#This Row],[Gender]]="Female"),"Yes","No")</f>
        <v>No</v>
      </c>
      <c r="T93" s="20" t="str">
        <f>IF(AND(TBL_Employees[[#This Row],[Gender]]="Female",TBL_Employees[[#This Row],[Ethnicity]]="Black"),"Female Black","Other")</f>
        <v>Other</v>
      </c>
    </row>
    <row r="94" spans="1:20" x14ac:dyDescent="0.25">
      <c r="A94" t="s">
        <v>535</v>
      </c>
      <c r="B94" t="s">
        <v>667</v>
      </c>
      <c r="C94" t="s">
        <v>62</v>
      </c>
      <c r="D94" t="s">
        <v>65</v>
      </c>
      <c r="E94" t="s">
        <v>16</v>
      </c>
      <c r="F94" t="s">
        <v>28</v>
      </c>
      <c r="G94" t="s">
        <v>18</v>
      </c>
      <c r="H94" t="str">
        <f>IF(TBL_Employees[[#This Row],[Gender]]="Female","F","M")</f>
        <v>M</v>
      </c>
      <c r="I94">
        <v>55</v>
      </c>
      <c r="J94" s="7">
        <v>36644</v>
      </c>
      <c r="K94" s="1">
        <v>115798</v>
      </c>
      <c r="L94" s="2">
        <v>0.05</v>
      </c>
      <c r="M94" t="s">
        <v>19</v>
      </c>
      <c r="N94" t="s">
        <v>45</v>
      </c>
      <c r="O94" s="7" t="s">
        <v>21</v>
      </c>
      <c r="P94" s="15">
        <f>TBL_Employees[[#This Row],[Annual Salary]]*TBL_Employees[[#This Row],[Bonus %]]</f>
        <v>5789.9000000000005</v>
      </c>
      <c r="Q94" s="16">
        <f>TBL_Employees[[#This Row],[Annual Salary]]+TBL_Employees[[#This Row],[Bonus %]]*TBL_Employees[[#This Row],[Annual Salary]]</f>
        <v>121587.9</v>
      </c>
      <c r="R94" s="15">
        <f>SUM(TBL_Employees[[#This Row],[Annual Salary]],TBL_Employees[[#This Row],[Bonus amount]])</f>
        <v>121587.9</v>
      </c>
      <c r="S94" t="str">
        <f>IF(AND(TBL_Employees[[#This Row],[Department]]="IT",TBL_Employees[[#This Row],[Gender]]="Female"),"Yes","No")</f>
        <v>No</v>
      </c>
      <c r="T94" s="20" t="str">
        <f>IF(AND(TBL_Employees[[#This Row],[Gender]]="Female",TBL_Employees[[#This Row],[Ethnicity]]="Black"),"Female Black","Other")</f>
        <v>Other</v>
      </c>
    </row>
    <row r="95" spans="1:20" x14ac:dyDescent="0.25">
      <c r="A95" t="s">
        <v>1871</v>
      </c>
      <c r="B95" t="s">
        <v>1872</v>
      </c>
      <c r="C95" t="s">
        <v>62</v>
      </c>
      <c r="D95" t="s">
        <v>50</v>
      </c>
      <c r="E95" t="s">
        <v>16</v>
      </c>
      <c r="F95" t="s">
        <v>17</v>
      </c>
      <c r="G95" t="s">
        <v>24</v>
      </c>
      <c r="H95" t="str">
        <f>IF(TBL_Employees[[#This Row],[Gender]]="Female","F","M")</f>
        <v>F</v>
      </c>
      <c r="I95">
        <v>50</v>
      </c>
      <c r="J95" s="7">
        <v>36653</v>
      </c>
      <c r="K95" s="1">
        <v>106428</v>
      </c>
      <c r="L95" s="2">
        <v>7.0000000000000007E-2</v>
      </c>
      <c r="M95" t="s">
        <v>19</v>
      </c>
      <c r="N95" t="s">
        <v>20</v>
      </c>
      <c r="O95" s="7" t="s">
        <v>21</v>
      </c>
      <c r="P95" s="15">
        <f>TBL_Employees[[#This Row],[Annual Salary]]*TBL_Employees[[#This Row],[Bonus %]]</f>
        <v>7449.9600000000009</v>
      </c>
      <c r="Q95" s="16">
        <f>TBL_Employees[[#This Row],[Annual Salary]]+TBL_Employees[[#This Row],[Bonus %]]*TBL_Employees[[#This Row],[Annual Salary]]</f>
        <v>113877.96</v>
      </c>
      <c r="R95" s="15">
        <f>SUM(TBL_Employees[[#This Row],[Annual Salary]],TBL_Employees[[#This Row],[Bonus amount]])</f>
        <v>113877.96</v>
      </c>
      <c r="S95" t="str">
        <f>IF(AND(TBL_Employees[[#This Row],[Department]]="IT",TBL_Employees[[#This Row],[Gender]]="Female"),"Yes","No")</f>
        <v>No</v>
      </c>
      <c r="T95" s="20" t="str">
        <f>IF(AND(TBL_Employees[[#This Row],[Gender]]="Female",TBL_Employees[[#This Row],[Ethnicity]]="Black"),"Female Black","Other")</f>
        <v>Other</v>
      </c>
    </row>
    <row r="96" spans="1:20" x14ac:dyDescent="0.25">
      <c r="A96" t="s">
        <v>385</v>
      </c>
      <c r="B96" t="s">
        <v>1291</v>
      </c>
      <c r="C96" t="s">
        <v>94</v>
      </c>
      <c r="D96" t="s">
        <v>50</v>
      </c>
      <c r="E96" t="s">
        <v>44</v>
      </c>
      <c r="F96" t="s">
        <v>17</v>
      </c>
      <c r="G96" t="s">
        <v>24</v>
      </c>
      <c r="H96" t="str">
        <f>IF(TBL_Employees[[#This Row],[Gender]]="Female","F","M")</f>
        <v>F</v>
      </c>
      <c r="I96">
        <v>45</v>
      </c>
      <c r="J96" s="7">
        <v>36754</v>
      </c>
      <c r="K96" s="1">
        <v>60113</v>
      </c>
      <c r="L96" s="2">
        <v>0</v>
      </c>
      <c r="M96" t="s">
        <v>19</v>
      </c>
      <c r="N96" t="s">
        <v>20</v>
      </c>
      <c r="O96" s="7" t="s">
        <v>21</v>
      </c>
      <c r="P96" s="15">
        <f>TBL_Employees[[#This Row],[Annual Salary]]*TBL_Employees[[#This Row],[Bonus %]]</f>
        <v>0</v>
      </c>
      <c r="Q96" s="16">
        <f>TBL_Employees[[#This Row],[Annual Salary]]+TBL_Employees[[#This Row],[Bonus %]]*TBL_Employees[[#This Row],[Annual Salary]]</f>
        <v>60113</v>
      </c>
      <c r="R96" s="15">
        <f>SUM(TBL_Employees[[#This Row],[Annual Salary]],TBL_Employees[[#This Row],[Bonus amount]])</f>
        <v>60113</v>
      </c>
      <c r="S96" t="str">
        <f>IF(AND(TBL_Employees[[#This Row],[Department]]="IT",TBL_Employees[[#This Row],[Gender]]="Female"),"Yes","No")</f>
        <v>No</v>
      </c>
      <c r="T96" s="20" t="str">
        <f>IF(AND(TBL_Employees[[#This Row],[Gender]]="Female",TBL_Employees[[#This Row],[Ethnicity]]="Black"),"Female Black","Other")</f>
        <v>Other</v>
      </c>
    </row>
    <row r="97" spans="1:20" x14ac:dyDescent="0.25">
      <c r="A97" t="s">
        <v>78</v>
      </c>
      <c r="B97" t="s">
        <v>1103</v>
      </c>
      <c r="C97" t="s">
        <v>83</v>
      </c>
      <c r="D97" t="s">
        <v>23</v>
      </c>
      <c r="E97" t="s">
        <v>16</v>
      </c>
      <c r="F97" t="s">
        <v>17</v>
      </c>
      <c r="G97" t="s">
        <v>24</v>
      </c>
      <c r="H97" t="str">
        <f>IF(TBL_Employees[[#This Row],[Gender]]="Female","F","M")</f>
        <v>F</v>
      </c>
      <c r="I97">
        <v>45</v>
      </c>
      <c r="J97" s="7">
        <v>36755</v>
      </c>
      <c r="K97" s="1">
        <v>55563</v>
      </c>
      <c r="L97" s="2">
        <v>0</v>
      </c>
      <c r="M97" t="s">
        <v>33</v>
      </c>
      <c r="N97" t="s">
        <v>34</v>
      </c>
      <c r="O97" s="7" t="s">
        <v>21</v>
      </c>
      <c r="P97" s="15">
        <f>TBL_Employees[[#This Row],[Annual Salary]]*TBL_Employees[[#This Row],[Bonus %]]</f>
        <v>0</v>
      </c>
      <c r="Q97" s="16">
        <f>TBL_Employees[[#This Row],[Annual Salary]]+TBL_Employees[[#This Row],[Bonus %]]*TBL_Employees[[#This Row],[Annual Salary]]</f>
        <v>55563</v>
      </c>
      <c r="R97" s="15">
        <f>SUM(TBL_Employees[[#This Row],[Annual Salary]],TBL_Employees[[#This Row],[Bonus amount]])</f>
        <v>55563</v>
      </c>
      <c r="S97" t="str">
        <f>IF(AND(TBL_Employees[[#This Row],[Department]]="IT",TBL_Employees[[#This Row],[Gender]]="Female"),"Yes","No")</f>
        <v>No</v>
      </c>
      <c r="T97" s="20" t="str">
        <f>IF(AND(TBL_Employees[[#This Row],[Gender]]="Female",TBL_Employees[[#This Row],[Ethnicity]]="Black"),"Female Black","Other")</f>
        <v>Other</v>
      </c>
    </row>
    <row r="98" spans="1:20" x14ac:dyDescent="0.25">
      <c r="A98" t="s">
        <v>1126</v>
      </c>
      <c r="B98" t="s">
        <v>1127</v>
      </c>
      <c r="C98" t="s">
        <v>14</v>
      </c>
      <c r="D98" t="s">
        <v>50</v>
      </c>
      <c r="E98" t="s">
        <v>36</v>
      </c>
      <c r="F98" t="s">
        <v>17</v>
      </c>
      <c r="G98" t="s">
        <v>47</v>
      </c>
      <c r="H98" t="str">
        <f>IF(TBL_Employees[[#This Row],[Gender]]="Female","F","M")</f>
        <v>F</v>
      </c>
      <c r="I98">
        <v>54</v>
      </c>
      <c r="J98" s="7">
        <v>36757</v>
      </c>
      <c r="K98" s="1">
        <v>222224</v>
      </c>
      <c r="L98" s="2">
        <v>0.38</v>
      </c>
      <c r="M98" t="s">
        <v>19</v>
      </c>
      <c r="N98" t="s">
        <v>29</v>
      </c>
      <c r="O98" s="7" t="s">
        <v>21</v>
      </c>
      <c r="P98" s="15">
        <f>TBL_Employees[[#This Row],[Annual Salary]]*TBL_Employees[[#This Row],[Bonus %]]</f>
        <v>84445.119999999995</v>
      </c>
      <c r="Q98" s="16">
        <f>TBL_Employees[[#This Row],[Annual Salary]]+TBL_Employees[[#This Row],[Bonus %]]*TBL_Employees[[#This Row],[Annual Salary]]</f>
        <v>306669.12</v>
      </c>
      <c r="R98" s="15">
        <f>SUM(TBL_Employees[[#This Row],[Annual Salary]],TBL_Employees[[#This Row],[Bonus amount]])</f>
        <v>306669.12</v>
      </c>
      <c r="S98" t="str">
        <f>IF(AND(TBL_Employees[[#This Row],[Department]]="IT",TBL_Employees[[#This Row],[Gender]]="Female"),"Yes","No")</f>
        <v>No</v>
      </c>
      <c r="T98" s="20" t="str">
        <f>IF(AND(TBL_Employees[[#This Row],[Gender]]="Female",TBL_Employees[[#This Row],[Ethnicity]]="Black"),"Female Black","Other")</f>
        <v>Female Black</v>
      </c>
    </row>
    <row r="99" spans="1:20" x14ac:dyDescent="0.25">
      <c r="A99" t="s">
        <v>1160</v>
      </c>
      <c r="B99" t="s">
        <v>1161</v>
      </c>
      <c r="C99" t="s">
        <v>61</v>
      </c>
      <c r="D99" t="s">
        <v>50</v>
      </c>
      <c r="E99" t="s">
        <v>32</v>
      </c>
      <c r="F99" t="s">
        <v>28</v>
      </c>
      <c r="G99" t="s">
        <v>47</v>
      </c>
      <c r="H99" t="str">
        <f>IF(TBL_Employees[[#This Row],[Gender]]="Female","F","M")</f>
        <v>M</v>
      </c>
      <c r="I99">
        <v>51</v>
      </c>
      <c r="J99" s="7">
        <v>36770</v>
      </c>
      <c r="K99" s="1">
        <v>157487</v>
      </c>
      <c r="L99" s="2">
        <v>0.12</v>
      </c>
      <c r="M99" t="s">
        <v>19</v>
      </c>
      <c r="N99" t="s">
        <v>39</v>
      </c>
      <c r="O99" s="7" t="s">
        <v>21</v>
      </c>
      <c r="P99" s="15">
        <f>TBL_Employees[[#This Row],[Annual Salary]]*TBL_Employees[[#This Row],[Bonus %]]</f>
        <v>18898.439999999999</v>
      </c>
      <c r="Q99" s="16">
        <f>TBL_Employees[[#This Row],[Annual Salary]]+TBL_Employees[[#This Row],[Bonus %]]*TBL_Employees[[#This Row],[Annual Salary]]</f>
        <v>176385.44</v>
      </c>
      <c r="R99" s="15">
        <f>SUM(TBL_Employees[[#This Row],[Annual Salary]],TBL_Employees[[#This Row],[Bonus amount]])</f>
        <v>176385.44</v>
      </c>
      <c r="S99" t="str">
        <f>IF(AND(TBL_Employees[[#This Row],[Department]]="IT",TBL_Employees[[#This Row],[Gender]]="Female"),"Yes","No")</f>
        <v>No</v>
      </c>
      <c r="T99" s="20" t="str">
        <f>IF(AND(TBL_Employees[[#This Row],[Gender]]="Female",TBL_Employees[[#This Row],[Ethnicity]]="Black"),"Female Black","Other")</f>
        <v>Other</v>
      </c>
    </row>
    <row r="100" spans="1:20" x14ac:dyDescent="0.25">
      <c r="A100" t="s">
        <v>300</v>
      </c>
      <c r="B100" t="s">
        <v>1643</v>
      </c>
      <c r="C100" t="s">
        <v>73</v>
      </c>
      <c r="D100" t="s">
        <v>27</v>
      </c>
      <c r="E100" t="s">
        <v>44</v>
      </c>
      <c r="F100" t="s">
        <v>28</v>
      </c>
      <c r="G100" t="s">
        <v>24</v>
      </c>
      <c r="H100" t="str">
        <f>IF(TBL_Employees[[#This Row],[Gender]]="Female","F","M")</f>
        <v>M</v>
      </c>
      <c r="I100">
        <v>61</v>
      </c>
      <c r="J100" s="7">
        <v>36793</v>
      </c>
      <c r="K100" s="1">
        <v>40063</v>
      </c>
      <c r="L100" s="2">
        <v>0</v>
      </c>
      <c r="M100" t="s">
        <v>19</v>
      </c>
      <c r="N100" t="s">
        <v>45</v>
      </c>
      <c r="O100" s="7" t="s">
        <v>21</v>
      </c>
      <c r="P100" s="15">
        <f>TBL_Employees[[#This Row],[Annual Salary]]*TBL_Employees[[#This Row],[Bonus %]]</f>
        <v>0</v>
      </c>
      <c r="Q100" s="16">
        <f>TBL_Employees[[#This Row],[Annual Salary]]+TBL_Employees[[#This Row],[Bonus %]]*TBL_Employees[[#This Row],[Annual Salary]]</f>
        <v>40063</v>
      </c>
      <c r="R100" s="15">
        <f>SUM(TBL_Employees[[#This Row],[Annual Salary]],TBL_Employees[[#This Row],[Bonus amount]])</f>
        <v>40063</v>
      </c>
      <c r="S100" t="str">
        <f>IF(AND(TBL_Employees[[#This Row],[Department]]="IT",TBL_Employees[[#This Row],[Gender]]="Female"),"Yes","No")</f>
        <v>No</v>
      </c>
      <c r="T100" s="20" t="str">
        <f>IF(AND(TBL_Employees[[#This Row],[Gender]]="Female",TBL_Employees[[#This Row],[Ethnicity]]="Black"),"Female Black","Other")</f>
        <v>Other</v>
      </c>
    </row>
    <row r="101" spans="1:20" x14ac:dyDescent="0.25">
      <c r="A101" t="s">
        <v>159</v>
      </c>
      <c r="B101" t="s">
        <v>1466</v>
      </c>
      <c r="C101" t="s">
        <v>94</v>
      </c>
      <c r="D101" t="s">
        <v>50</v>
      </c>
      <c r="E101" t="s">
        <v>16</v>
      </c>
      <c r="F101" t="s">
        <v>17</v>
      </c>
      <c r="G101" t="s">
        <v>47</v>
      </c>
      <c r="H101" t="str">
        <f>IF(TBL_Employees[[#This Row],[Gender]]="Female","F","M")</f>
        <v>F</v>
      </c>
      <c r="I101">
        <v>65</v>
      </c>
      <c r="J101" s="7">
        <v>36798</v>
      </c>
      <c r="K101" s="1">
        <v>67837</v>
      </c>
      <c r="L101" s="2">
        <v>0</v>
      </c>
      <c r="M101" t="s">
        <v>19</v>
      </c>
      <c r="N101" t="s">
        <v>25</v>
      </c>
      <c r="O101" s="7" t="s">
        <v>21</v>
      </c>
      <c r="P101" s="15">
        <f>TBL_Employees[[#This Row],[Annual Salary]]*TBL_Employees[[#This Row],[Bonus %]]</f>
        <v>0</v>
      </c>
      <c r="Q101" s="16">
        <f>TBL_Employees[[#This Row],[Annual Salary]]+TBL_Employees[[#This Row],[Bonus %]]*TBL_Employees[[#This Row],[Annual Salary]]</f>
        <v>67837</v>
      </c>
      <c r="R101" s="15">
        <f>SUM(TBL_Employees[[#This Row],[Annual Salary]],TBL_Employees[[#This Row],[Bonus amount]])</f>
        <v>67837</v>
      </c>
      <c r="S101" t="str">
        <f>IF(AND(TBL_Employees[[#This Row],[Department]]="IT",TBL_Employees[[#This Row],[Gender]]="Female"),"Yes","No")</f>
        <v>No</v>
      </c>
      <c r="T101" s="20" t="str">
        <f>IF(AND(TBL_Employees[[#This Row],[Gender]]="Female",TBL_Employees[[#This Row],[Ethnicity]]="Black"),"Female Black","Other")</f>
        <v>Female Black</v>
      </c>
    </row>
    <row r="102" spans="1:20" x14ac:dyDescent="0.25">
      <c r="A102" t="s">
        <v>1864</v>
      </c>
      <c r="B102" t="s">
        <v>1865</v>
      </c>
      <c r="C102" t="s">
        <v>61</v>
      </c>
      <c r="D102" t="s">
        <v>43</v>
      </c>
      <c r="E102" t="s">
        <v>32</v>
      </c>
      <c r="F102" t="s">
        <v>17</v>
      </c>
      <c r="G102" t="s">
        <v>24</v>
      </c>
      <c r="H102" t="str">
        <f>IF(TBL_Employees[[#This Row],[Gender]]="Female","F","M")</f>
        <v>F</v>
      </c>
      <c r="I102">
        <v>65</v>
      </c>
      <c r="J102" s="7">
        <v>36823</v>
      </c>
      <c r="K102" s="1">
        <v>149417</v>
      </c>
      <c r="L102" s="2">
        <v>0.13</v>
      </c>
      <c r="M102" t="s">
        <v>33</v>
      </c>
      <c r="N102" t="s">
        <v>34</v>
      </c>
      <c r="O102" s="7" t="s">
        <v>21</v>
      </c>
      <c r="P102" s="15">
        <f>TBL_Employees[[#This Row],[Annual Salary]]*TBL_Employees[[#This Row],[Bonus %]]</f>
        <v>19424.21</v>
      </c>
      <c r="Q102" s="16">
        <f>TBL_Employees[[#This Row],[Annual Salary]]+TBL_Employees[[#This Row],[Bonus %]]*TBL_Employees[[#This Row],[Annual Salary]]</f>
        <v>168841.21</v>
      </c>
      <c r="R102" s="15">
        <f>SUM(TBL_Employees[[#This Row],[Annual Salary]],TBL_Employees[[#This Row],[Bonus amount]])</f>
        <v>168841.21</v>
      </c>
      <c r="S102" t="str">
        <f>IF(AND(TBL_Employees[[#This Row],[Department]]="IT",TBL_Employees[[#This Row],[Gender]]="Female"),"Yes","No")</f>
        <v>No</v>
      </c>
      <c r="T102" s="20" t="str">
        <f>IF(AND(TBL_Employees[[#This Row],[Gender]]="Female",TBL_Employees[[#This Row],[Ethnicity]]="Black"),"Female Black","Other")</f>
        <v>Other</v>
      </c>
    </row>
    <row r="103" spans="1:20" x14ac:dyDescent="0.25">
      <c r="A103" t="s">
        <v>294</v>
      </c>
      <c r="B103" t="s">
        <v>885</v>
      </c>
      <c r="C103" t="s">
        <v>40</v>
      </c>
      <c r="D103" t="s">
        <v>15</v>
      </c>
      <c r="E103" t="s">
        <v>16</v>
      </c>
      <c r="F103" t="s">
        <v>17</v>
      </c>
      <c r="G103" t="s">
        <v>24</v>
      </c>
      <c r="H103" t="str">
        <f>IF(TBL_Employees[[#This Row],[Gender]]="Female","F","M")</f>
        <v>F</v>
      </c>
      <c r="I103">
        <v>63</v>
      </c>
      <c r="J103" s="7">
        <v>36826</v>
      </c>
      <c r="K103" s="1">
        <v>155320</v>
      </c>
      <c r="L103" s="2">
        <v>0.17</v>
      </c>
      <c r="M103" t="s">
        <v>33</v>
      </c>
      <c r="N103" t="s">
        <v>80</v>
      </c>
      <c r="O103" s="7" t="s">
        <v>21</v>
      </c>
      <c r="P103" s="15">
        <f>TBL_Employees[[#This Row],[Annual Salary]]*TBL_Employees[[#This Row],[Bonus %]]</f>
        <v>26404.400000000001</v>
      </c>
      <c r="Q103" s="16">
        <f>TBL_Employees[[#This Row],[Annual Salary]]+TBL_Employees[[#This Row],[Bonus %]]*TBL_Employees[[#This Row],[Annual Salary]]</f>
        <v>181724.4</v>
      </c>
      <c r="R103" s="15">
        <f>SUM(TBL_Employees[[#This Row],[Annual Salary]],TBL_Employees[[#This Row],[Bonus amount]])</f>
        <v>181724.4</v>
      </c>
      <c r="S103" t="str">
        <f>IF(AND(TBL_Employees[[#This Row],[Department]]="IT",TBL_Employees[[#This Row],[Gender]]="Female"),"Yes","No")</f>
        <v>No</v>
      </c>
      <c r="T103" s="20" t="str">
        <f>IF(AND(TBL_Employees[[#This Row],[Gender]]="Female",TBL_Employees[[#This Row],[Ethnicity]]="Black"),"Female Black","Other")</f>
        <v>Other</v>
      </c>
    </row>
    <row r="104" spans="1:20" x14ac:dyDescent="0.25">
      <c r="A104" t="s">
        <v>1080</v>
      </c>
      <c r="B104" t="s">
        <v>1081</v>
      </c>
      <c r="C104" t="s">
        <v>69</v>
      </c>
      <c r="D104" t="s">
        <v>31</v>
      </c>
      <c r="E104" t="s">
        <v>36</v>
      </c>
      <c r="F104" t="s">
        <v>28</v>
      </c>
      <c r="G104" t="s">
        <v>18</v>
      </c>
      <c r="H104" t="str">
        <f>IF(TBL_Employees[[#This Row],[Gender]]="Female","F","M")</f>
        <v>M</v>
      </c>
      <c r="I104">
        <v>47</v>
      </c>
      <c r="J104" s="7">
        <v>36893</v>
      </c>
      <c r="K104" s="1">
        <v>120628</v>
      </c>
      <c r="L104" s="2">
        <v>0</v>
      </c>
      <c r="M104" t="s">
        <v>19</v>
      </c>
      <c r="N104" t="s">
        <v>20</v>
      </c>
      <c r="O104" s="7" t="s">
        <v>21</v>
      </c>
      <c r="P104" s="15">
        <f>TBL_Employees[[#This Row],[Annual Salary]]*TBL_Employees[[#This Row],[Bonus %]]</f>
        <v>0</v>
      </c>
      <c r="Q104" s="16">
        <f>TBL_Employees[[#This Row],[Annual Salary]]+TBL_Employees[[#This Row],[Bonus %]]*TBL_Employees[[#This Row],[Annual Salary]]</f>
        <v>120628</v>
      </c>
      <c r="R104" s="15">
        <f>SUM(TBL_Employees[[#This Row],[Annual Salary]],TBL_Employees[[#This Row],[Bonus amount]])</f>
        <v>120628</v>
      </c>
      <c r="S104" t="str">
        <f>IF(AND(TBL_Employees[[#This Row],[Department]]="IT",TBL_Employees[[#This Row],[Gender]]="Female"),"Yes","No")</f>
        <v>No</v>
      </c>
      <c r="T104" s="20" t="str">
        <f>IF(AND(TBL_Employees[[#This Row],[Gender]]="Female",TBL_Employees[[#This Row],[Ethnicity]]="Black"),"Female Black","Other")</f>
        <v>Other</v>
      </c>
    </row>
    <row r="105" spans="1:20" x14ac:dyDescent="0.25">
      <c r="A105" t="s">
        <v>704</v>
      </c>
      <c r="B105" t="s">
        <v>705</v>
      </c>
      <c r="C105" t="s">
        <v>35</v>
      </c>
      <c r="D105" t="s">
        <v>27</v>
      </c>
      <c r="E105" t="s">
        <v>36</v>
      </c>
      <c r="F105" t="s">
        <v>17</v>
      </c>
      <c r="G105" t="s">
        <v>24</v>
      </c>
      <c r="H105" t="str">
        <f>IF(TBL_Employees[[#This Row],[Gender]]="Female","F","M")</f>
        <v>F</v>
      </c>
      <c r="I105">
        <v>50</v>
      </c>
      <c r="J105" s="7">
        <v>36914</v>
      </c>
      <c r="K105" s="1">
        <v>97537</v>
      </c>
      <c r="L105" s="2">
        <v>0</v>
      </c>
      <c r="M105" t="s">
        <v>33</v>
      </c>
      <c r="N105" t="s">
        <v>34</v>
      </c>
      <c r="O105" s="7" t="s">
        <v>21</v>
      </c>
      <c r="P105" s="15">
        <f>TBL_Employees[[#This Row],[Annual Salary]]*TBL_Employees[[#This Row],[Bonus %]]</f>
        <v>0</v>
      </c>
      <c r="Q105" s="16">
        <f>TBL_Employees[[#This Row],[Annual Salary]]+TBL_Employees[[#This Row],[Bonus %]]*TBL_Employees[[#This Row],[Annual Salary]]</f>
        <v>97537</v>
      </c>
      <c r="R105" s="15">
        <f>SUM(TBL_Employees[[#This Row],[Annual Salary]],TBL_Employees[[#This Row],[Bonus amount]])</f>
        <v>97537</v>
      </c>
      <c r="S105" t="str">
        <f>IF(AND(TBL_Employees[[#This Row],[Department]]="IT",TBL_Employees[[#This Row],[Gender]]="Female"),"Yes","No")</f>
        <v>Yes</v>
      </c>
      <c r="T105" s="20" t="str">
        <f>IF(AND(TBL_Employees[[#This Row],[Gender]]="Female",TBL_Employees[[#This Row],[Ethnicity]]="Black"),"Female Black","Other")</f>
        <v>Other</v>
      </c>
    </row>
    <row r="106" spans="1:20" x14ac:dyDescent="0.25">
      <c r="A106" t="s">
        <v>374</v>
      </c>
      <c r="B106" t="s">
        <v>265</v>
      </c>
      <c r="C106" t="s">
        <v>71</v>
      </c>
      <c r="D106" t="s">
        <v>27</v>
      </c>
      <c r="E106" t="s">
        <v>36</v>
      </c>
      <c r="F106" t="s">
        <v>28</v>
      </c>
      <c r="G106" t="s">
        <v>24</v>
      </c>
      <c r="H106" t="str">
        <f>IF(TBL_Employees[[#This Row],[Gender]]="Female","F","M")</f>
        <v>M</v>
      </c>
      <c r="I106">
        <v>50</v>
      </c>
      <c r="J106" s="7">
        <v>36956</v>
      </c>
      <c r="K106" s="1">
        <v>73907</v>
      </c>
      <c r="L106" s="2">
        <v>0</v>
      </c>
      <c r="M106" t="s">
        <v>33</v>
      </c>
      <c r="N106" t="s">
        <v>74</v>
      </c>
      <c r="O106" s="7" t="s">
        <v>21</v>
      </c>
      <c r="P106" s="15">
        <f>TBL_Employees[[#This Row],[Annual Salary]]*TBL_Employees[[#This Row],[Bonus %]]</f>
        <v>0</v>
      </c>
      <c r="Q106" s="16">
        <f>TBL_Employees[[#This Row],[Annual Salary]]+TBL_Employees[[#This Row],[Bonus %]]*TBL_Employees[[#This Row],[Annual Salary]]</f>
        <v>73907</v>
      </c>
      <c r="R106" s="15">
        <f>SUM(TBL_Employees[[#This Row],[Annual Salary]],TBL_Employees[[#This Row],[Bonus amount]])</f>
        <v>73907</v>
      </c>
      <c r="S106" t="str">
        <f>IF(AND(TBL_Employees[[#This Row],[Department]]="IT",TBL_Employees[[#This Row],[Gender]]="Female"),"Yes","No")</f>
        <v>No</v>
      </c>
      <c r="T106" s="20" t="str">
        <f>IF(AND(TBL_Employees[[#This Row],[Gender]]="Female",TBL_Employees[[#This Row],[Ethnicity]]="Black"),"Female Black","Other")</f>
        <v>Other</v>
      </c>
    </row>
    <row r="107" spans="1:20" x14ac:dyDescent="0.25">
      <c r="A107" t="s">
        <v>1718</v>
      </c>
      <c r="B107" t="s">
        <v>1719</v>
      </c>
      <c r="C107" t="s">
        <v>61</v>
      </c>
      <c r="D107" t="s">
        <v>43</v>
      </c>
      <c r="E107" t="s">
        <v>44</v>
      </c>
      <c r="F107" t="s">
        <v>17</v>
      </c>
      <c r="G107" t="s">
        <v>18</v>
      </c>
      <c r="H107" t="str">
        <f>IF(TBL_Employees[[#This Row],[Gender]]="Female","F","M")</f>
        <v>F</v>
      </c>
      <c r="I107">
        <v>55</v>
      </c>
      <c r="J107" s="7">
        <v>36977</v>
      </c>
      <c r="K107" s="1">
        <v>157812</v>
      </c>
      <c r="L107" s="2">
        <v>0.11</v>
      </c>
      <c r="M107" t="s">
        <v>19</v>
      </c>
      <c r="N107" t="s">
        <v>45</v>
      </c>
      <c r="O107" s="7" t="s">
        <v>21</v>
      </c>
      <c r="P107" s="15">
        <f>TBL_Employees[[#This Row],[Annual Salary]]*TBL_Employees[[#This Row],[Bonus %]]</f>
        <v>17359.32</v>
      </c>
      <c r="Q107" s="16">
        <f>TBL_Employees[[#This Row],[Annual Salary]]+TBL_Employees[[#This Row],[Bonus %]]*TBL_Employees[[#This Row],[Annual Salary]]</f>
        <v>175171.32</v>
      </c>
      <c r="R107" s="15">
        <f>SUM(TBL_Employees[[#This Row],[Annual Salary]],TBL_Employees[[#This Row],[Bonus amount]])</f>
        <v>175171.32</v>
      </c>
      <c r="S107" t="str">
        <f>IF(AND(TBL_Employees[[#This Row],[Department]]="IT",TBL_Employees[[#This Row],[Gender]]="Female"),"Yes","No")</f>
        <v>No</v>
      </c>
      <c r="T107" s="20" t="str">
        <f>IF(AND(TBL_Employees[[#This Row],[Gender]]="Female",TBL_Employees[[#This Row],[Ethnicity]]="Black"),"Female Black","Other")</f>
        <v>Other</v>
      </c>
    </row>
    <row r="108" spans="1:20" x14ac:dyDescent="0.25">
      <c r="A108" t="s">
        <v>974</v>
      </c>
      <c r="B108" t="s">
        <v>975</v>
      </c>
      <c r="C108" t="s">
        <v>22</v>
      </c>
      <c r="D108" t="s">
        <v>23</v>
      </c>
      <c r="E108" t="s">
        <v>36</v>
      </c>
      <c r="F108" t="s">
        <v>28</v>
      </c>
      <c r="G108" t="s">
        <v>18</v>
      </c>
      <c r="H108" t="str">
        <f>IF(TBL_Employees[[#This Row],[Gender]]="Female","F","M")</f>
        <v>M</v>
      </c>
      <c r="I108">
        <v>49</v>
      </c>
      <c r="J108" s="7">
        <v>36979</v>
      </c>
      <c r="K108" s="1">
        <v>57606</v>
      </c>
      <c r="L108" s="2">
        <v>0</v>
      </c>
      <c r="M108" t="s">
        <v>19</v>
      </c>
      <c r="N108" t="s">
        <v>45</v>
      </c>
      <c r="O108" s="7" t="s">
        <v>21</v>
      </c>
      <c r="P108" s="15">
        <f>TBL_Employees[[#This Row],[Annual Salary]]*TBL_Employees[[#This Row],[Bonus %]]</f>
        <v>0</v>
      </c>
      <c r="Q108" s="16">
        <f>TBL_Employees[[#This Row],[Annual Salary]]+TBL_Employees[[#This Row],[Bonus %]]*TBL_Employees[[#This Row],[Annual Salary]]</f>
        <v>57606</v>
      </c>
      <c r="R108" s="15">
        <f>SUM(TBL_Employees[[#This Row],[Annual Salary]],TBL_Employees[[#This Row],[Bonus amount]])</f>
        <v>57606</v>
      </c>
      <c r="S108" t="str">
        <f>IF(AND(TBL_Employees[[#This Row],[Department]]="IT",TBL_Employees[[#This Row],[Gender]]="Female"),"Yes","No")</f>
        <v>No</v>
      </c>
      <c r="T108" s="20" t="str">
        <f>IF(AND(TBL_Employees[[#This Row],[Gender]]="Female",TBL_Employees[[#This Row],[Ethnicity]]="Black"),"Female Black","Other")</f>
        <v>Other</v>
      </c>
    </row>
    <row r="109" spans="1:20" x14ac:dyDescent="0.25">
      <c r="A109" t="s">
        <v>809</v>
      </c>
      <c r="B109" t="s">
        <v>810</v>
      </c>
      <c r="C109" t="s">
        <v>61</v>
      </c>
      <c r="D109" t="s">
        <v>65</v>
      </c>
      <c r="E109" t="s">
        <v>36</v>
      </c>
      <c r="F109" t="s">
        <v>17</v>
      </c>
      <c r="G109" t="s">
        <v>24</v>
      </c>
      <c r="H109" t="str">
        <f>IF(TBL_Employees[[#This Row],[Gender]]="Female","F","M")</f>
        <v>F</v>
      </c>
      <c r="I109">
        <v>49</v>
      </c>
      <c r="J109" s="7">
        <v>36983</v>
      </c>
      <c r="K109" s="1">
        <v>129124</v>
      </c>
      <c r="L109" s="2">
        <v>0.12</v>
      </c>
      <c r="M109" t="s">
        <v>33</v>
      </c>
      <c r="N109" t="s">
        <v>74</v>
      </c>
      <c r="O109" s="7" t="s">
        <v>21</v>
      </c>
      <c r="P109" s="15">
        <f>TBL_Employees[[#This Row],[Annual Salary]]*TBL_Employees[[#This Row],[Bonus %]]</f>
        <v>15494.88</v>
      </c>
      <c r="Q109" s="16">
        <f>TBL_Employees[[#This Row],[Annual Salary]]+TBL_Employees[[#This Row],[Bonus %]]*TBL_Employees[[#This Row],[Annual Salary]]</f>
        <v>144618.88</v>
      </c>
      <c r="R109" s="15">
        <f>SUM(TBL_Employees[[#This Row],[Annual Salary]],TBL_Employees[[#This Row],[Bonus amount]])</f>
        <v>144618.88</v>
      </c>
      <c r="S109" t="str">
        <f>IF(AND(TBL_Employees[[#This Row],[Department]]="IT",TBL_Employees[[#This Row],[Gender]]="Female"),"Yes","No")</f>
        <v>No</v>
      </c>
      <c r="T109" s="20" t="str">
        <f>IF(AND(TBL_Employees[[#This Row],[Gender]]="Female",TBL_Employees[[#This Row],[Ethnicity]]="Black"),"Female Black","Other")</f>
        <v>Other</v>
      </c>
    </row>
    <row r="110" spans="1:20" x14ac:dyDescent="0.25">
      <c r="A110" t="s">
        <v>1841</v>
      </c>
      <c r="B110" t="s">
        <v>1842</v>
      </c>
      <c r="C110" t="s">
        <v>84</v>
      </c>
      <c r="D110" t="s">
        <v>31</v>
      </c>
      <c r="E110" t="s">
        <v>16</v>
      </c>
      <c r="F110" t="s">
        <v>17</v>
      </c>
      <c r="G110" t="s">
        <v>24</v>
      </c>
      <c r="H110" t="str">
        <f>IF(TBL_Employees[[#This Row],[Gender]]="Female","F","M")</f>
        <v>F</v>
      </c>
      <c r="I110">
        <v>59</v>
      </c>
      <c r="J110" s="7">
        <v>36990</v>
      </c>
      <c r="K110" s="1">
        <v>119699</v>
      </c>
      <c r="L110" s="2">
        <v>0</v>
      </c>
      <c r="M110" t="s">
        <v>33</v>
      </c>
      <c r="N110" t="s">
        <v>74</v>
      </c>
      <c r="O110" s="7" t="s">
        <v>21</v>
      </c>
      <c r="P110" s="15">
        <f>TBL_Employees[[#This Row],[Annual Salary]]*TBL_Employees[[#This Row],[Bonus %]]</f>
        <v>0</v>
      </c>
      <c r="Q110" s="16">
        <f>TBL_Employees[[#This Row],[Annual Salary]]+TBL_Employees[[#This Row],[Bonus %]]*TBL_Employees[[#This Row],[Annual Salary]]</f>
        <v>119699</v>
      </c>
      <c r="R110" s="15">
        <f>SUM(TBL_Employees[[#This Row],[Annual Salary]],TBL_Employees[[#This Row],[Bonus amount]])</f>
        <v>119699</v>
      </c>
      <c r="S110" t="str">
        <f>IF(AND(TBL_Employees[[#This Row],[Department]]="IT",TBL_Employees[[#This Row],[Gender]]="Female"),"Yes","No")</f>
        <v>No</v>
      </c>
      <c r="T110" s="20" t="str">
        <f>IF(AND(TBL_Employees[[#This Row],[Gender]]="Female",TBL_Employees[[#This Row],[Ethnicity]]="Black"),"Female Black","Other")</f>
        <v>Other</v>
      </c>
    </row>
    <row r="111" spans="1:20" x14ac:dyDescent="0.25">
      <c r="A111" t="s">
        <v>251</v>
      </c>
      <c r="B111" t="s">
        <v>776</v>
      </c>
      <c r="C111" t="s">
        <v>97</v>
      </c>
      <c r="D111" t="s">
        <v>31</v>
      </c>
      <c r="E111" t="s">
        <v>32</v>
      </c>
      <c r="F111" t="s">
        <v>28</v>
      </c>
      <c r="G111" t="s">
        <v>24</v>
      </c>
      <c r="H111" t="str">
        <f>IF(TBL_Employees[[#This Row],[Gender]]="Female","F","M")</f>
        <v>M</v>
      </c>
      <c r="I111">
        <v>45</v>
      </c>
      <c r="J111" s="7">
        <v>36993</v>
      </c>
      <c r="K111" s="1">
        <v>95743</v>
      </c>
      <c r="L111" s="2">
        <v>0.15</v>
      </c>
      <c r="M111" t="s">
        <v>19</v>
      </c>
      <c r="N111" t="s">
        <v>25</v>
      </c>
      <c r="O111" s="7">
        <v>40193</v>
      </c>
      <c r="P111" s="15">
        <f>TBL_Employees[[#This Row],[Annual Salary]]*TBL_Employees[[#This Row],[Bonus %]]</f>
        <v>14361.449999999999</v>
      </c>
      <c r="Q111" s="16">
        <f>TBL_Employees[[#This Row],[Annual Salary]]+TBL_Employees[[#This Row],[Bonus %]]*TBL_Employees[[#This Row],[Annual Salary]]</f>
        <v>110104.45</v>
      </c>
      <c r="R111" s="15">
        <f>SUM(TBL_Employees[[#This Row],[Annual Salary]],TBL_Employees[[#This Row],[Bonus amount]])</f>
        <v>110104.45</v>
      </c>
      <c r="S111" t="str">
        <f>IF(AND(TBL_Employees[[#This Row],[Department]]="IT",TBL_Employees[[#This Row],[Gender]]="Female"),"Yes","No")</f>
        <v>No</v>
      </c>
      <c r="T111" s="20" t="str">
        <f>IF(AND(TBL_Employees[[#This Row],[Gender]]="Female",TBL_Employees[[#This Row],[Ethnicity]]="Black"),"Female Black","Other")</f>
        <v>Other</v>
      </c>
    </row>
    <row r="112" spans="1:20" x14ac:dyDescent="0.25">
      <c r="A112" t="s">
        <v>234</v>
      </c>
      <c r="B112" t="s">
        <v>1012</v>
      </c>
      <c r="C112" t="s">
        <v>26</v>
      </c>
      <c r="D112" t="s">
        <v>27</v>
      </c>
      <c r="E112" t="s">
        <v>16</v>
      </c>
      <c r="F112" t="s">
        <v>28</v>
      </c>
      <c r="G112" t="s">
        <v>18</v>
      </c>
      <c r="H112" t="str">
        <f>IF(TBL_Employees[[#This Row],[Gender]]="Female","F","M")</f>
        <v>M</v>
      </c>
      <c r="I112">
        <v>62</v>
      </c>
      <c r="J112" s="7">
        <v>36996</v>
      </c>
      <c r="K112" s="1">
        <v>80921</v>
      </c>
      <c r="L112" s="2">
        <v>0</v>
      </c>
      <c r="M112" t="s">
        <v>19</v>
      </c>
      <c r="N112" t="s">
        <v>29</v>
      </c>
      <c r="O112" s="7" t="s">
        <v>21</v>
      </c>
      <c r="P112" s="15">
        <f>TBL_Employees[[#This Row],[Annual Salary]]*TBL_Employees[[#This Row],[Bonus %]]</f>
        <v>0</v>
      </c>
      <c r="Q112" s="16">
        <f>TBL_Employees[[#This Row],[Annual Salary]]+TBL_Employees[[#This Row],[Bonus %]]*TBL_Employees[[#This Row],[Annual Salary]]</f>
        <v>80921</v>
      </c>
      <c r="R112" s="15">
        <f>SUM(TBL_Employees[[#This Row],[Annual Salary]],TBL_Employees[[#This Row],[Bonus amount]])</f>
        <v>80921</v>
      </c>
      <c r="S112" t="str">
        <f>IF(AND(TBL_Employees[[#This Row],[Department]]="IT",TBL_Employees[[#This Row],[Gender]]="Female"),"Yes","No")</f>
        <v>No</v>
      </c>
      <c r="T112" s="20" t="str">
        <f>IF(AND(TBL_Employees[[#This Row],[Gender]]="Female",TBL_Employees[[#This Row],[Ethnicity]]="Black"),"Female Black","Other")</f>
        <v>Other</v>
      </c>
    </row>
    <row r="113" spans="1:20" x14ac:dyDescent="0.25">
      <c r="A113" t="s">
        <v>1094</v>
      </c>
      <c r="B113" t="s">
        <v>1095</v>
      </c>
      <c r="C113" t="s">
        <v>61</v>
      </c>
      <c r="D113" t="s">
        <v>43</v>
      </c>
      <c r="E113" t="s">
        <v>16</v>
      </c>
      <c r="F113" t="s">
        <v>28</v>
      </c>
      <c r="G113" t="s">
        <v>24</v>
      </c>
      <c r="H113" t="str">
        <f>IF(TBL_Employees[[#This Row],[Gender]]="Female","F","M")</f>
        <v>M</v>
      </c>
      <c r="I113">
        <v>45</v>
      </c>
      <c r="J113" s="7">
        <v>37014</v>
      </c>
      <c r="K113" s="1">
        <v>147752</v>
      </c>
      <c r="L113" s="2">
        <v>0.12</v>
      </c>
      <c r="M113" t="s">
        <v>33</v>
      </c>
      <c r="N113" t="s">
        <v>74</v>
      </c>
      <c r="O113" s="7">
        <v>40903</v>
      </c>
      <c r="P113" s="15">
        <f>TBL_Employees[[#This Row],[Annual Salary]]*TBL_Employees[[#This Row],[Bonus %]]</f>
        <v>17730.239999999998</v>
      </c>
      <c r="Q113" s="16">
        <f>TBL_Employees[[#This Row],[Annual Salary]]+TBL_Employees[[#This Row],[Bonus %]]*TBL_Employees[[#This Row],[Annual Salary]]</f>
        <v>165482.23999999999</v>
      </c>
      <c r="R113" s="15">
        <f>SUM(TBL_Employees[[#This Row],[Annual Salary]],TBL_Employees[[#This Row],[Bonus amount]])</f>
        <v>165482.23999999999</v>
      </c>
      <c r="S113" t="str">
        <f>IF(AND(TBL_Employees[[#This Row],[Department]]="IT",TBL_Employees[[#This Row],[Gender]]="Female"),"Yes","No")</f>
        <v>No</v>
      </c>
      <c r="T113" s="20" t="str">
        <f>IF(AND(TBL_Employees[[#This Row],[Gender]]="Female",TBL_Employees[[#This Row],[Ethnicity]]="Black"),"Female Black","Other")</f>
        <v>Other</v>
      </c>
    </row>
    <row r="114" spans="1:20" x14ac:dyDescent="0.25">
      <c r="A114" t="s">
        <v>501</v>
      </c>
      <c r="B114" t="s">
        <v>502</v>
      </c>
      <c r="C114" t="s">
        <v>69</v>
      </c>
      <c r="D114" t="s">
        <v>31</v>
      </c>
      <c r="E114" t="s">
        <v>36</v>
      </c>
      <c r="F114" t="s">
        <v>17</v>
      </c>
      <c r="G114" t="s">
        <v>24</v>
      </c>
      <c r="H114" t="str">
        <f>IF(TBL_Employees[[#This Row],[Gender]]="Female","F","M")</f>
        <v>F</v>
      </c>
      <c r="I114">
        <v>46</v>
      </c>
      <c r="J114" s="7">
        <v>37041</v>
      </c>
      <c r="K114" s="1">
        <v>90678</v>
      </c>
      <c r="L114" s="2">
        <v>0</v>
      </c>
      <c r="M114" t="s">
        <v>19</v>
      </c>
      <c r="N114" t="s">
        <v>29</v>
      </c>
      <c r="O114" s="7" t="s">
        <v>21</v>
      </c>
      <c r="P114" s="15">
        <f>TBL_Employees[[#This Row],[Annual Salary]]*TBL_Employees[[#This Row],[Bonus %]]</f>
        <v>0</v>
      </c>
      <c r="Q114" s="16">
        <f>TBL_Employees[[#This Row],[Annual Salary]]+TBL_Employees[[#This Row],[Bonus %]]*TBL_Employees[[#This Row],[Annual Salary]]</f>
        <v>90678</v>
      </c>
      <c r="R114" s="15">
        <f>SUM(TBL_Employees[[#This Row],[Annual Salary]],TBL_Employees[[#This Row],[Bonus amount]])</f>
        <v>90678</v>
      </c>
      <c r="S114" t="str">
        <f>IF(AND(TBL_Employees[[#This Row],[Department]]="IT",TBL_Employees[[#This Row],[Gender]]="Female"),"Yes","No")</f>
        <v>No</v>
      </c>
      <c r="T114" s="20" t="str">
        <f>IF(AND(TBL_Employees[[#This Row],[Gender]]="Female",TBL_Employees[[#This Row],[Ethnicity]]="Black"),"Female Black","Other")</f>
        <v>Other</v>
      </c>
    </row>
    <row r="115" spans="1:20" x14ac:dyDescent="0.25">
      <c r="A115" t="s">
        <v>359</v>
      </c>
      <c r="B115" t="s">
        <v>1268</v>
      </c>
      <c r="C115" t="s">
        <v>14</v>
      </c>
      <c r="D115" t="s">
        <v>27</v>
      </c>
      <c r="E115" t="s">
        <v>36</v>
      </c>
      <c r="F115" t="s">
        <v>28</v>
      </c>
      <c r="G115" t="s">
        <v>51</v>
      </c>
      <c r="H115" t="str">
        <f>IF(TBL_Employees[[#This Row],[Gender]]="Female","F","M")</f>
        <v>M</v>
      </c>
      <c r="I115">
        <v>51</v>
      </c>
      <c r="J115" s="7">
        <v>37091</v>
      </c>
      <c r="K115" s="1">
        <v>247874</v>
      </c>
      <c r="L115" s="2">
        <v>0.33</v>
      </c>
      <c r="M115" t="s">
        <v>52</v>
      </c>
      <c r="N115" t="s">
        <v>81</v>
      </c>
      <c r="O115" s="7" t="s">
        <v>21</v>
      </c>
      <c r="P115" s="15">
        <f>TBL_Employees[[#This Row],[Annual Salary]]*TBL_Employees[[#This Row],[Bonus %]]</f>
        <v>81798.42</v>
      </c>
      <c r="Q115" s="16">
        <f>TBL_Employees[[#This Row],[Annual Salary]]+TBL_Employees[[#This Row],[Bonus %]]*TBL_Employees[[#This Row],[Annual Salary]]</f>
        <v>329672.42</v>
      </c>
      <c r="R115" s="15">
        <f>SUM(TBL_Employees[[#This Row],[Annual Salary]],TBL_Employees[[#This Row],[Bonus amount]])</f>
        <v>329672.42</v>
      </c>
      <c r="S115" t="str">
        <f>IF(AND(TBL_Employees[[#This Row],[Department]]="IT",TBL_Employees[[#This Row],[Gender]]="Female"),"Yes","No")</f>
        <v>No</v>
      </c>
      <c r="T115" s="20" t="str">
        <f>IF(AND(TBL_Employees[[#This Row],[Gender]]="Female",TBL_Employees[[#This Row],[Ethnicity]]="Black"),"Female Black","Other")</f>
        <v>Other</v>
      </c>
    </row>
    <row r="116" spans="1:20" x14ac:dyDescent="0.25">
      <c r="A116" t="s">
        <v>1340</v>
      </c>
      <c r="B116" t="s">
        <v>1681</v>
      </c>
      <c r="C116" t="s">
        <v>40</v>
      </c>
      <c r="D116" t="s">
        <v>50</v>
      </c>
      <c r="E116" t="s">
        <v>16</v>
      </c>
      <c r="F116" t="s">
        <v>28</v>
      </c>
      <c r="G116" t="s">
        <v>24</v>
      </c>
      <c r="H116" t="str">
        <f>IF(TBL_Employees[[#This Row],[Gender]]="Female","F","M")</f>
        <v>M</v>
      </c>
      <c r="I116">
        <v>49</v>
      </c>
      <c r="J116" s="7">
        <v>37092</v>
      </c>
      <c r="K116" s="1">
        <v>199176</v>
      </c>
      <c r="L116" s="2">
        <v>0.24</v>
      </c>
      <c r="M116" t="s">
        <v>19</v>
      </c>
      <c r="N116" t="s">
        <v>39</v>
      </c>
      <c r="O116" s="7" t="s">
        <v>21</v>
      </c>
      <c r="P116" s="15">
        <f>TBL_Employees[[#This Row],[Annual Salary]]*TBL_Employees[[#This Row],[Bonus %]]</f>
        <v>47802.239999999998</v>
      </c>
      <c r="Q116" s="16">
        <f>TBL_Employees[[#This Row],[Annual Salary]]+TBL_Employees[[#This Row],[Bonus %]]*TBL_Employees[[#This Row],[Annual Salary]]</f>
        <v>246978.24</v>
      </c>
      <c r="R116" s="15">
        <f>SUM(TBL_Employees[[#This Row],[Annual Salary]],TBL_Employees[[#This Row],[Bonus amount]])</f>
        <v>246978.24</v>
      </c>
      <c r="S116" t="str">
        <f>IF(AND(TBL_Employees[[#This Row],[Department]]="IT",TBL_Employees[[#This Row],[Gender]]="Female"),"Yes","No")</f>
        <v>No</v>
      </c>
      <c r="T116" s="20" t="str">
        <f>IF(AND(TBL_Employees[[#This Row],[Gender]]="Female",TBL_Employees[[#This Row],[Ethnicity]]="Black"),"Female Black","Other")</f>
        <v>Other</v>
      </c>
    </row>
    <row r="117" spans="1:20" x14ac:dyDescent="0.25">
      <c r="A117" t="s">
        <v>197</v>
      </c>
      <c r="B117" t="s">
        <v>1937</v>
      </c>
      <c r="C117" t="s">
        <v>76</v>
      </c>
      <c r="D117" t="s">
        <v>27</v>
      </c>
      <c r="E117" t="s">
        <v>16</v>
      </c>
      <c r="F117" t="s">
        <v>28</v>
      </c>
      <c r="G117" t="s">
        <v>51</v>
      </c>
      <c r="H117" t="str">
        <f>IF(TBL_Employees[[#This Row],[Gender]]="Female","F","M")</f>
        <v>M</v>
      </c>
      <c r="I117">
        <v>45</v>
      </c>
      <c r="J117" s="7">
        <v>37126</v>
      </c>
      <c r="K117" s="1">
        <v>54994</v>
      </c>
      <c r="L117" s="2">
        <v>0</v>
      </c>
      <c r="M117" t="s">
        <v>19</v>
      </c>
      <c r="N117" t="s">
        <v>29</v>
      </c>
      <c r="O117" s="7" t="s">
        <v>21</v>
      </c>
      <c r="P117" s="15">
        <f>TBL_Employees[[#This Row],[Annual Salary]]*TBL_Employees[[#This Row],[Bonus %]]</f>
        <v>0</v>
      </c>
      <c r="Q117" s="16">
        <f>TBL_Employees[[#This Row],[Annual Salary]]+TBL_Employees[[#This Row],[Bonus %]]*TBL_Employees[[#This Row],[Annual Salary]]</f>
        <v>54994</v>
      </c>
      <c r="R117" s="15">
        <f>SUM(TBL_Employees[[#This Row],[Annual Salary]],TBL_Employees[[#This Row],[Bonus amount]])</f>
        <v>54994</v>
      </c>
      <c r="S117" t="str">
        <f>IF(AND(TBL_Employees[[#This Row],[Department]]="IT",TBL_Employees[[#This Row],[Gender]]="Female"),"Yes","No")</f>
        <v>No</v>
      </c>
      <c r="T117" s="20" t="str">
        <f>IF(AND(TBL_Employees[[#This Row],[Gender]]="Female",TBL_Employees[[#This Row],[Ethnicity]]="Black"),"Female Black","Other")</f>
        <v>Other</v>
      </c>
    </row>
    <row r="118" spans="1:20" x14ac:dyDescent="0.25">
      <c r="A118" t="s">
        <v>397</v>
      </c>
      <c r="B118" t="s">
        <v>181</v>
      </c>
      <c r="C118" t="s">
        <v>61</v>
      </c>
      <c r="D118" t="s">
        <v>15</v>
      </c>
      <c r="E118" t="s">
        <v>32</v>
      </c>
      <c r="F118" t="s">
        <v>17</v>
      </c>
      <c r="G118" t="s">
        <v>24</v>
      </c>
      <c r="H118" t="str">
        <f>IF(TBL_Employees[[#This Row],[Gender]]="Female","F","M")</f>
        <v>F</v>
      </c>
      <c r="I118">
        <v>48</v>
      </c>
      <c r="J118" s="7">
        <v>37144</v>
      </c>
      <c r="K118" s="1">
        <v>125730</v>
      </c>
      <c r="L118" s="2">
        <v>0.11</v>
      </c>
      <c r="M118" t="s">
        <v>33</v>
      </c>
      <c r="N118" t="s">
        <v>80</v>
      </c>
      <c r="O118" s="7" t="s">
        <v>21</v>
      </c>
      <c r="P118" s="15">
        <f>TBL_Employees[[#This Row],[Annual Salary]]*TBL_Employees[[#This Row],[Bonus %]]</f>
        <v>13830.3</v>
      </c>
      <c r="Q118" s="16">
        <f>TBL_Employees[[#This Row],[Annual Salary]]+TBL_Employees[[#This Row],[Bonus %]]*TBL_Employees[[#This Row],[Annual Salary]]</f>
        <v>139560.29999999999</v>
      </c>
      <c r="R118" s="15">
        <f>SUM(TBL_Employees[[#This Row],[Annual Salary]],TBL_Employees[[#This Row],[Bonus amount]])</f>
        <v>139560.29999999999</v>
      </c>
      <c r="S118" t="str">
        <f>IF(AND(TBL_Employees[[#This Row],[Department]]="IT",TBL_Employees[[#This Row],[Gender]]="Female"),"Yes","No")</f>
        <v>No</v>
      </c>
      <c r="T118" s="20" t="str">
        <f>IF(AND(TBL_Employees[[#This Row],[Gender]]="Female",TBL_Employees[[#This Row],[Ethnicity]]="Black"),"Female Black","Other")</f>
        <v>Other</v>
      </c>
    </row>
    <row r="119" spans="1:20" x14ac:dyDescent="0.25">
      <c r="A119" t="s">
        <v>268</v>
      </c>
      <c r="B119" t="s">
        <v>1327</v>
      </c>
      <c r="C119" t="s">
        <v>64</v>
      </c>
      <c r="D119" t="s">
        <v>43</v>
      </c>
      <c r="E119" t="s">
        <v>16</v>
      </c>
      <c r="F119" t="s">
        <v>28</v>
      </c>
      <c r="G119" t="s">
        <v>24</v>
      </c>
      <c r="H119" t="str">
        <f>IF(TBL_Employees[[#This Row],[Gender]]="Female","F","M")</f>
        <v>M</v>
      </c>
      <c r="I119">
        <v>65</v>
      </c>
      <c r="J119" s="7">
        <v>37181</v>
      </c>
      <c r="K119" s="1">
        <v>74631</v>
      </c>
      <c r="L119" s="2">
        <v>0</v>
      </c>
      <c r="M119" t="s">
        <v>33</v>
      </c>
      <c r="N119" t="s">
        <v>80</v>
      </c>
      <c r="O119" s="7" t="s">
        <v>21</v>
      </c>
      <c r="P119" s="15">
        <f>TBL_Employees[[#This Row],[Annual Salary]]*TBL_Employees[[#This Row],[Bonus %]]</f>
        <v>0</v>
      </c>
      <c r="Q119" s="16">
        <f>TBL_Employees[[#This Row],[Annual Salary]]+TBL_Employees[[#This Row],[Bonus %]]*TBL_Employees[[#This Row],[Annual Salary]]</f>
        <v>74631</v>
      </c>
      <c r="R119" s="15">
        <f>SUM(TBL_Employees[[#This Row],[Annual Salary]],TBL_Employees[[#This Row],[Bonus amount]])</f>
        <v>74631</v>
      </c>
      <c r="S119" t="str">
        <f>IF(AND(TBL_Employees[[#This Row],[Department]]="IT",TBL_Employees[[#This Row],[Gender]]="Female"),"Yes","No")</f>
        <v>No</v>
      </c>
      <c r="T119" s="20" t="str">
        <f>IF(AND(TBL_Employees[[#This Row],[Gender]]="Female",TBL_Employees[[#This Row],[Ethnicity]]="Black"),"Female Black","Other")</f>
        <v>Other</v>
      </c>
    </row>
    <row r="120" spans="1:20" x14ac:dyDescent="0.25">
      <c r="A120" t="s">
        <v>488</v>
      </c>
      <c r="B120" t="s">
        <v>489</v>
      </c>
      <c r="C120" t="s">
        <v>22</v>
      </c>
      <c r="D120" t="s">
        <v>23</v>
      </c>
      <c r="E120" t="s">
        <v>16</v>
      </c>
      <c r="F120" t="s">
        <v>17</v>
      </c>
      <c r="G120" t="s">
        <v>18</v>
      </c>
      <c r="H120" t="str">
        <f>IF(TBL_Employees[[#This Row],[Gender]]="Female","F","M")</f>
        <v>F</v>
      </c>
      <c r="I120">
        <v>64</v>
      </c>
      <c r="J120" s="7">
        <v>37184</v>
      </c>
      <c r="K120" s="1">
        <v>64057</v>
      </c>
      <c r="L120" s="2">
        <v>0</v>
      </c>
      <c r="M120" t="s">
        <v>19</v>
      </c>
      <c r="N120" t="s">
        <v>39</v>
      </c>
      <c r="O120" s="7" t="s">
        <v>21</v>
      </c>
      <c r="P120" s="15">
        <f>TBL_Employees[[#This Row],[Annual Salary]]*TBL_Employees[[#This Row],[Bonus %]]</f>
        <v>0</v>
      </c>
      <c r="Q120" s="16">
        <f>TBL_Employees[[#This Row],[Annual Salary]]+TBL_Employees[[#This Row],[Bonus %]]*TBL_Employees[[#This Row],[Annual Salary]]</f>
        <v>64057</v>
      </c>
      <c r="R120" s="15">
        <f>SUM(TBL_Employees[[#This Row],[Annual Salary]],TBL_Employees[[#This Row],[Bonus amount]])</f>
        <v>64057</v>
      </c>
      <c r="S120" t="str">
        <f>IF(AND(TBL_Employees[[#This Row],[Department]]="IT",TBL_Employees[[#This Row],[Gender]]="Female"),"Yes","No")</f>
        <v>No</v>
      </c>
      <c r="T120" s="20" t="str">
        <f>IF(AND(TBL_Employees[[#This Row],[Gender]]="Female",TBL_Employees[[#This Row],[Ethnicity]]="Black"),"Female Black","Other")</f>
        <v>Other</v>
      </c>
    </row>
    <row r="121" spans="1:20" x14ac:dyDescent="0.25">
      <c r="A121" t="s">
        <v>1956</v>
      </c>
      <c r="B121" t="s">
        <v>1957</v>
      </c>
      <c r="C121" t="s">
        <v>61</v>
      </c>
      <c r="D121" t="s">
        <v>27</v>
      </c>
      <c r="E121" t="s">
        <v>16</v>
      </c>
      <c r="F121" t="s">
        <v>17</v>
      </c>
      <c r="G121" t="s">
        <v>18</v>
      </c>
      <c r="H121" t="str">
        <f>IF(TBL_Employees[[#This Row],[Gender]]="Female","F","M")</f>
        <v>F</v>
      </c>
      <c r="I121">
        <v>46</v>
      </c>
      <c r="J121" s="7">
        <v>37265</v>
      </c>
      <c r="K121" s="1">
        <v>148035</v>
      </c>
      <c r="L121" s="2">
        <v>0.14000000000000001</v>
      </c>
      <c r="M121" t="s">
        <v>19</v>
      </c>
      <c r="N121" t="s">
        <v>39</v>
      </c>
      <c r="O121" s="7" t="s">
        <v>21</v>
      </c>
      <c r="P121" s="15">
        <f>TBL_Employees[[#This Row],[Annual Salary]]*TBL_Employees[[#This Row],[Bonus %]]</f>
        <v>20724.900000000001</v>
      </c>
      <c r="Q121" s="16">
        <f>TBL_Employees[[#This Row],[Annual Salary]]+TBL_Employees[[#This Row],[Bonus %]]*TBL_Employees[[#This Row],[Annual Salary]]</f>
        <v>168759.9</v>
      </c>
      <c r="R121" s="15">
        <f>SUM(TBL_Employees[[#This Row],[Annual Salary]],TBL_Employees[[#This Row],[Bonus amount]])</f>
        <v>168759.9</v>
      </c>
      <c r="S121" t="str">
        <f>IF(AND(TBL_Employees[[#This Row],[Department]]="IT",TBL_Employees[[#This Row],[Gender]]="Female"),"Yes","No")</f>
        <v>Yes</v>
      </c>
      <c r="T121" s="20" t="str">
        <f>IF(AND(TBL_Employees[[#This Row],[Gender]]="Female",TBL_Employees[[#This Row],[Ethnicity]]="Black"),"Female Black","Other")</f>
        <v>Other</v>
      </c>
    </row>
    <row r="122" spans="1:20" x14ac:dyDescent="0.25">
      <c r="A122" t="s">
        <v>232</v>
      </c>
      <c r="B122" t="s">
        <v>1009</v>
      </c>
      <c r="C122" t="s">
        <v>42</v>
      </c>
      <c r="D122" t="s">
        <v>43</v>
      </c>
      <c r="E122" t="s">
        <v>32</v>
      </c>
      <c r="F122" t="s">
        <v>17</v>
      </c>
      <c r="G122" t="s">
        <v>24</v>
      </c>
      <c r="H122" t="str">
        <f>IF(TBL_Employees[[#This Row],[Gender]]="Female","F","M")</f>
        <v>F</v>
      </c>
      <c r="I122">
        <v>46</v>
      </c>
      <c r="J122" s="7">
        <v>37271</v>
      </c>
      <c r="K122" s="1">
        <v>86510</v>
      </c>
      <c r="L122" s="2">
        <v>0</v>
      </c>
      <c r="M122" t="s">
        <v>33</v>
      </c>
      <c r="N122" t="s">
        <v>60</v>
      </c>
      <c r="O122" s="7">
        <v>37623</v>
      </c>
      <c r="P122" s="15">
        <f>TBL_Employees[[#This Row],[Annual Salary]]*TBL_Employees[[#This Row],[Bonus %]]</f>
        <v>0</v>
      </c>
      <c r="Q122" s="16">
        <f>TBL_Employees[[#This Row],[Annual Salary]]+TBL_Employees[[#This Row],[Bonus %]]*TBL_Employees[[#This Row],[Annual Salary]]</f>
        <v>86510</v>
      </c>
      <c r="R122" s="15">
        <f>SUM(TBL_Employees[[#This Row],[Annual Salary]],TBL_Employees[[#This Row],[Bonus amount]])</f>
        <v>86510</v>
      </c>
      <c r="S122" t="str">
        <f>IF(AND(TBL_Employees[[#This Row],[Department]]="IT",TBL_Employees[[#This Row],[Gender]]="Female"),"Yes","No")</f>
        <v>No</v>
      </c>
      <c r="T122" s="20" t="str">
        <f>IF(AND(TBL_Employees[[#This Row],[Gender]]="Female",TBL_Employees[[#This Row],[Ethnicity]]="Black"),"Female Black","Other")</f>
        <v>Other</v>
      </c>
    </row>
    <row r="123" spans="1:20" x14ac:dyDescent="0.25">
      <c r="A123" t="s">
        <v>220</v>
      </c>
      <c r="B123" t="s">
        <v>1621</v>
      </c>
      <c r="C123" t="s">
        <v>61</v>
      </c>
      <c r="D123" t="s">
        <v>15</v>
      </c>
      <c r="E123" t="s">
        <v>36</v>
      </c>
      <c r="F123" t="s">
        <v>28</v>
      </c>
      <c r="G123" t="s">
        <v>24</v>
      </c>
      <c r="H123" t="str">
        <f>IF(TBL_Employees[[#This Row],[Gender]]="Female","F","M")</f>
        <v>M</v>
      </c>
      <c r="I123">
        <v>63</v>
      </c>
      <c r="J123" s="7">
        <v>37295</v>
      </c>
      <c r="K123" s="1">
        <v>128703</v>
      </c>
      <c r="L123" s="2">
        <v>0.13</v>
      </c>
      <c r="M123" t="s">
        <v>19</v>
      </c>
      <c r="N123" t="s">
        <v>25</v>
      </c>
      <c r="O123" s="7" t="s">
        <v>21</v>
      </c>
      <c r="P123" s="15">
        <f>TBL_Employees[[#This Row],[Annual Salary]]*TBL_Employees[[#This Row],[Bonus %]]</f>
        <v>16731.39</v>
      </c>
      <c r="Q123" s="16">
        <f>TBL_Employees[[#This Row],[Annual Salary]]+TBL_Employees[[#This Row],[Bonus %]]*TBL_Employees[[#This Row],[Annual Salary]]</f>
        <v>145434.39000000001</v>
      </c>
      <c r="R123" s="15">
        <f>SUM(TBL_Employees[[#This Row],[Annual Salary]],TBL_Employees[[#This Row],[Bonus amount]])</f>
        <v>145434.39000000001</v>
      </c>
      <c r="S123" t="str">
        <f>IF(AND(TBL_Employees[[#This Row],[Department]]="IT",TBL_Employees[[#This Row],[Gender]]="Female"),"Yes","No")</f>
        <v>No</v>
      </c>
      <c r="T123" s="20" t="str">
        <f>IF(AND(TBL_Employees[[#This Row],[Gender]]="Female",TBL_Employees[[#This Row],[Ethnicity]]="Black"),"Female Black","Other")</f>
        <v>Other</v>
      </c>
    </row>
    <row r="124" spans="1:20" x14ac:dyDescent="0.25">
      <c r="A124" t="s">
        <v>134</v>
      </c>
      <c r="B124" t="s">
        <v>1830</v>
      </c>
      <c r="C124" t="s">
        <v>62</v>
      </c>
      <c r="D124" t="s">
        <v>65</v>
      </c>
      <c r="E124" t="s">
        <v>16</v>
      </c>
      <c r="F124" t="s">
        <v>28</v>
      </c>
      <c r="G124" t="s">
        <v>18</v>
      </c>
      <c r="H124" t="str">
        <f>IF(TBL_Employees[[#This Row],[Gender]]="Female","F","M")</f>
        <v>M</v>
      </c>
      <c r="I124">
        <v>44</v>
      </c>
      <c r="J124" s="7">
        <v>37296</v>
      </c>
      <c r="K124" s="1">
        <v>117545</v>
      </c>
      <c r="L124" s="2">
        <v>0.06</v>
      </c>
      <c r="M124" t="s">
        <v>19</v>
      </c>
      <c r="N124" t="s">
        <v>39</v>
      </c>
      <c r="O124" s="7" t="s">
        <v>21</v>
      </c>
      <c r="P124" s="15">
        <f>TBL_Employees[[#This Row],[Annual Salary]]*TBL_Employees[[#This Row],[Bonus %]]</f>
        <v>7052.7</v>
      </c>
      <c r="Q124" s="16">
        <f>TBL_Employees[[#This Row],[Annual Salary]]+TBL_Employees[[#This Row],[Bonus %]]*TBL_Employees[[#This Row],[Annual Salary]]</f>
        <v>124597.7</v>
      </c>
      <c r="R124" s="15">
        <f>SUM(TBL_Employees[[#This Row],[Annual Salary]],TBL_Employees[[#This Row],[Bonus amount]])</f>
        <v>124597.7</v>
      </c>
      <c r="S124" t="str">
        <f>IF(AND(TBL_Employees[[#This Row],[Department]]="IT",TBL_Employees[[#This Row],[Gender]]="Female"),"Yes","No")</f>
        <v>No</v>
      </c>
      <c r="T124" s="20" t="str">
        <f>IF(AND(TBL_Employees[[#This Row],[Gender]]="Female",TBL_Employees[[#This Row],[Ethnicity]]="Black"),"Female Black","Other")</f>
        <v>Other</v>
      </c>
    </row>
    <row r="125" spans="1:20" x14ac:dyDescent="0.25">
      <c r="A125" t="s">
        <v>183</v>
      </c>
      <c r="B125" t="s">
        <v>986</v>
      </c>
      <c r="C125" t="s">
        <v>64</v>
      </c>
      <c r="D125" t="s">
        <v>15</v>
      </c>
      <c r="E125" t="s">
        <v>44</v>
      </c>
      <c r="F125" t="s">
        <v>17</v>
      </c>
      <c r="G125" t="s">
        <v>51</v>
      </c>
      <c r="H125" t="str">
        <f>IF(TBL_Employees[[#This Row],[Gender]]="Female","F","M")</f>
        <v>F</v>
      </c>
      <c r="I125">
        <v>53</v>
      </c>
      <c r="J125" s="7">
        <v>37296</v>
      </c>
      <c r="K125" s="1">
        <v>58605</v>
      </c>
      <c r="L125" s="2">
        <v>0</v>
      </c>
      <c r="M125" t="s">
        <v>19</v>
      </c>
      <c r="N125" t="s">
        <v>39</v>
      </c>
      <c r="O125" s="7" t="s">
        <v>21</v>
      </c>
      <c r="P125" s="15">
        <f>TBL_Employees[[#This Row],[Annual Salary]]*TBL_Employees[[#This Row],[Bonus %]]</f>
        <v>0</v>
      </c>
      <c r="Q125" s="16">
        <f>TBL_Employees[[#This Row],[Annual Salary]]+TBL_Employees[[#This Row],[Bonus %]]*TBL_Employees[[#This Row],[Annual Salary]]</f>
        <v>58605</v>
      </c>
      <c r="R125" s="15">
        <f>SUM(TBL_Employees[[#This Row],[Annual Salary]],TBL_Employees[[#This Row],[Bonus amount]])</f>
        <v>58605</v>
      </c>
      <c r="S125" t="str">
        <f>IF(AND(TBL_Employees[[#This Row],[Department]]="IT",TBL_Employees[[#This Row],[Gender]]="Female"),"Yes","No")</f>
        <v>No</v>
      </c>
      <c r="T125" s="20" t="str">
        <f>IF(AND(TBL_Employees[[#This Row],[Gender]]="Female",TBL_Employees[[#This Row],[Ethnicity]]="Black"),"Female Black","Other")</f>
        <v>Other</v>
      </c>
    </row>
    <row r="126" spans="1:20" x14ac:dyDescent="0.25">
      <c r="A126" t="s">
        <v>1569</v>
      </c>
      <c r="B126" t="s">
        <v>1570</v>
      </c>
      <c r="C126" t="s">
        <v>76</v>
      </c>
      <c r="D126" t="s">
        <v>27</v>
      </c>
      <c r="E126" t="s">
        <v>44</v>
      </c>
      <c r="F126" t="s">
        <v>28</v>
      </c>
      <c r="G126" t="s">
        <v>18</v>
      </c>
      <c r="H126" t="str">
        <f>IF(TBL_Employees[[#This Row],[Gender]]="Female","F","M")</f>
        <v>M</v>
      </c>
      <c r="I126">
        <v>48</v>
      </c>
      <c r="J126" s="7">
        <v>37298</v>
      </c>
      <c r="K126" s="1">
        <v>43080</v>
      </c>
      <c r="L126" s="2">
        <v>0</v>
      </c>
      <c r="M126" t="s">
        <v>19</v>
      </c>
      <c r="N126" t="s">
        <v>25</v>
      </c>
      <c r="O126" s="7" t="s">
        <v>21</v>
      </c>
      <c r="P126" s="15">
        <f>TBL_Employees[[#This Row],[Annual Salary]]*TBL_Employees[[#This Row],[Bonus %]]</f>
        <v>0</v>
      </c>
      <c r="Q126" s="16">
        <f>TBL_Employees[[#This Row],[Annual Salary]]+TBL_Employees[[#This Row],[Bonus %]]*TBL_Employees[[#This Row],[Annual Salary]]</f>
        <v>43080</v>
      </c>
      <c r="R126" s="15">
        <f>SUM(TBL_Employees[[#This Row],[Annual Salary]],TBL_Employees[[#This Row],[Bonus amount]])</f>
        <v>43080</v>
      </c>
      <c r="S126" t="str">
        <f>IF(AND(TBL_Employees[[#This Row],[Department]]="IT",TBL_Employees[[#This Row],[Gender]]="Female"),"Yes","No")</f>
        <v>No</v>
      </c>
      <c r="T126" s="20" t="str">
        <f>IF(AND(TBL_Employees[[#This Row],[Gender]]="Female",TBL_Employees[[#This Row],[Ethnicity]]="Black"),"Female Black","Other")</f>
        <v>Other</v>
      </c>
    </row>
    <row r="127" spans="1:20" x14ac:dyDescent="0.25">
      <c r="A127" t="s">
        <v>1287</v>
      </c>
      <c r="B127" t="s">
        <v>1288</v>
      </c>
      <c r="C127" t="s">
        <v>40</v>
      </c>
      <c r="D127" t="s">
        <v>15</v>
      </c>
      <c r="E127" t="s">
        <v>32</v>
      </c>
      <c r="F127" t="s">
        <v>17</v>
      </c>
      <c r="G127" t="s">
        <v>24</v>
      </c>
      <c r="H127" t="str">
        <f>IF(TBL_Employees[[#This Row],[Gender]]="Female","F","M")</f>
        <v>F</v>
      </c>
      <c r="I127">
        <v>53</v>
      </c>
      <c r="J127" s="7">
        <v>37304</v>
      </c>
      <c r="K127" s="1">
        <v>179494</v>
      </c>
      <c r="L127" s="2">
        <v>0.2</v>
      </c>
      <c r="M127" t="s">
        <v>33</v>
      </c>
      <c r="N127" t="s">
        <v>80</v>
      </c>
      <c r="O127" s="7" t="s">
        <v>21</v>
      </c>
      <c r="P127" s="15">
        <f>TBL_Employees[[#This Row],[Annual Salary]]*TBL_Employees[[#This Row],[Bonus %]]</f>
        <v>35898.800000000003</v>
      </c>
      <c r="Q127" s="16">
        <f>TBL_Employees[[#This Row],[Annual Salary]]+TBL_Employees[[#This Row],[Bonus %]]*TBL_Employees[[#This Row],[Annual Salary]]</f>
        <v>215392.8</v>
      </c>
      <c r="R127" s="15">
        <f>SUM(TBL_Employees[[#This Row],[Annual Salary]],TBL_Employees[[#This Row],[Bonus amount]])</f>
        <v>215392.8</v>
      </c>
      <c r="S127" t="str">
        <f>IF(AND(TBL_Employees[[#This Row],[Department]]="IT",TBL_Employees[[#This Row],[Gender]]="Female"),"Yes","No")</f>
        <v>No</v>
      </c>
      <c r="T127" s="20" t="str">
        <f>IF(AND(TBL_Employees[[#This Row],[Gender]]="Female",TBL_Employees[[#This Row],[Ethnicity]]="Black"),"Female Black","Other")</f>
        <v>Other</v>
      </c>
    </row>
    <row r="128" spans="1:20" x14ac:dyDescent="0.25">
      <c r="A128" t="s">
        <v>312</v>
      </c>
      <c r="B128" t="s">
        <v>653</v>
      </c>
      <c r="C128" t="s">
        <v>129</v>
      </c>
      <c r="D128" t="s">
        <v>31</v>
      </c>
      <c r="E128" t="s">
        <v>36</v>
      </c>
      <c r="F128" t="s">
        <v>28</v>
      </c>
      <c r="G128" t="s">
        <v>51</v>
      </c>
      <c r="H128" t="str">
        <f>IF(TBL_Employees[[#This Row],[Gender]]="Female","F","M")</f>
        <v>M</v>
      </c>
      <c r="I128">
        <v>45</v>
      </c>
      <c r="J128" s="7">
        <v>37313</v>
      </c>
      <c r="K128" s="1">
        <v>75819</v>
      </c>
      <c r="L128" s="2">
        <v>0</v>
      </c>
      <c r="M128" t="s">
        <v>52</v>
      </c>
      <c r="N128" t="s">
        <v>53</v>
      </c>
      <c r="O128" s="7" t="s">
        <v>21</v>
      </c>
      <c r="P128" s="15">
        <f>TBL_Employees[[#This Row],[Annual Salary]]*TBL_Employees[[#This Row],[Bonus %]]</f>
        <v>0</v>
      </c>
      <c r="Q128" s="16">
        <f>TBL_Employees[[#This Row],[Annual Salary]]+TBL_Employees[[#This Row],[Bonus %]]*TBL_Employees[[#This Row],[Annual Salary]]</f>
        <v>75819</v>
      </c>
      <c r="R128" s="15">
        <f>SUM(TBL_Employees[[#This Row],[Annual Salary]],TBL_Employees[[#This Row],[Bonus amount]])</f>
        <v>75819</v>
      </c>
      <c r="S128" t="str">
        <f>IF(AND(TBL_Employees[[#This Row],[Department]]="IT",TBL_Employees[[#This Row],[Gender]]="Female"),"Yes","No")</f>
        <v>No</v>
      </c>
      <c r="T128" s="20" t="str">
        <f>IF(AND(TBL_Employees[[#This Row],[Gender]]="Female",TBL_Employees[[#This Row],[Ethnicity]]="Black"),"Female Black","Other")</f>
        <v>Other</v>
      </c>
    </row>
    <row r="129" spans="1:20" x14ac:dyDescent="0.25">
      <c r="A129" t="s">
        <v>811</v>
      </c>
      <c r="B129" t="s">
        <v>812</v>
      </c>
      <c r="C129" t="s">
        <v>40</v>
      </c>
      <c r="D129" t="s">
        <v>50</v>
      </c>
      <c r="E129" t="s">
        <v>16</v>
      </c>
      <c r="F129" t="s">
        <v>17</v>
      </c>
      <c r="G129" t="s">
        <v>24</v>
      </c>
      <c r="H129" t="str">
        <f>IF(TBL_Employees[[#This Row],[Gender]]="Female","F","M")</f>
        <v>F</v>
      </c>
      <c r="I129">
        <v>45</v>
      </c>
      <c r="J129" s="7">
        <v>37316</v>
      </c>
      <c r="K129" s="1">
        <v>165181</v>
      </c>
      <c r="L129" s="2">
        <v>0.16</v>
      </c>
      <c r="M129" t="s">
        <v>19</v>
      </c>
      <c r="N129" t="s">
        <v>63</v>
      </c>
      <c r="O129" s="7" t="s">
        <v>21</v>
      </c>
      <c r="P129" s="15">
        <f>TBL_Employees[[#This Row],[Annual Salary]]*TBL_Employees[[#This Row],[Bonus %]]</f>
        <v>26428.959999999999</v>
      </c>
      <c r="Q129" s="16">
        <f>TBL_Employees[[#This Row],[Annual Salary]]+TBL_Employees[[#This Row],[Bonus %]]*TBL_Employees[[#This Row],[Annual Salary]]</f>
        <v>191609.96</v>
      </c>
      <c r="R129" s="15">
        <f>SUM(TBL_Employees[[#This Row],[Annual Salary]],TBL_Employees[[#This Row],[Bonus amount]])</f>
        <v>191609.96</v>
      </c>
      <c r="S129" t="str">
        <f>IF(AND(TBL_Employees[[#This Row],[Department]]="IT",TBL_Employees[[#This Row],[Gender]]="Female"),"Yes","No")</f>
        <v>No</v>
      </c>
      <c r="T129" s="20" t="str">
        <f>IF(AND(TBL_Employees[[#This Row],[Gender]]="Female",TBL_Employees[[#This Row],[Ethnicity]]="Black"),"Female Black","Other")</f>
        <v>Other</v>
      </c>
    </row>
    <row r="130" spans="1:20" x14ac:dyDescent="0.25">
      <c r="A130" t="s">
        <v>434</v>
      </c>
      <c r="B130" t="s">
        <v>435</v>
      </c>
      <c r="C130" t="s">
        <v>40</v>
      </c>
      <c r="D130" t="s">
        <v>15</v>
      </c>
      <c r="E130" t="s">
        <v>16</v>
      </c>
      <c r="F130" t="s">
        <v>17</v>
      </c>
      <c r="G130" t="s">
        <v>47</v>
      </c>
      <c r="H130" t="str">
        <f>IF(TBL_Employees[[#This Row],[Gender]]="Female","F","M")</f>
        <v>F</v>
      </c>
      <c r="I130">
        <v>65</v>
      </c>
      <c r="J130" s="7">
        <v>37319</v>
      </c>
      <c r="K130" s="1">
        <v>175837</v>
      </c>
      <c r="L130" s="2">
        <v>0.2</v>
      </c>
      <c r="M130" t="s">
        <v>19</v>
      </c>
      <c r="N130" t="s">
        <v>39</v>
      </c>
      <c r="O130" s="7" t="s">
        <v>21</v>
      </c>
      <c r="P130" s="15">
        <f>TBL_Employees[[#This Row],[Annual Salary]]*TBL_Employees[[#This Row],[Bonus %]]</f>
        <v>35167.4</v>
      </c>
      <c r="Q130" s="16">
        <f>TBL_Employees[[#This Row],[Annual Salary]]+TBL_Employees[[#This Row],[Bonus %]]*TBL_Employees[[#This Row],[Annual Salary]]</f>
        <v>211004.4</v>
      </c>
      <c r="R130" s="15">
        <f>SUM(TBL_Employees[[#This Row],[Annual Salary]],TBL_Employees[[#This Row],[Bonus amount]])</f>
        <v>211004.4</v>
      </c>
      <c r="S130" t="str">
        <f>IF(AND(TBL_Employees[[#This Row],[Department]]="IT",TBL_Employees[[#This Row],[Gender]]="Female"),"Yes","No")</f>
        <v>No</v>
      </c>
      <c r="T130" s="20" t="str">
        <f>IF(AND(TBL_Employees[[#This Row],[Gender]]="Female",TBL_Employees[[#This Row],[Ethnicity]]="Black"),"Female Black","Other")</f>
        <v>Female Black</v>
      </c>
    </row>
    <row r="131" spans="1:20" x14ac:dyDescent="0.25">
      <c r="A131" t="s">
        <v>259</v>
      </c>
      <c r="B131" t="s">
        <v>696</v>
      </c>
      <c r="C131" t="s">
        <v>68</v>
      </c>
      <c r="D131" t="s">
        <v>15</v>
      </c>
      <c r="E131" t="s">
        <v>36</v>
      </c>
      <c r="F131" t="s">
        <v>17</v>
      </c>
      <c r="G131" t="s">
        <v>24</v>
      </c>
      <c r="H131" t="str">
        <f>IF(TBL_Employees[[#This Row],[Gender]]="Female","F","M")</f>
        <v>F</v>
      </c>
      <c r="I131">
        <v>55</v>
      </c>
      <c r="J131" s="7">
        <v>37343</v>
      </c>
      <c r="K131" s="1">
        <v>50475</v>
      </c>
      <c r="L131" s="2">
        <v>0</v>
      </c>
      <c r="M131" t="s">
        <v>19</v>
      </c>
      <c r="N131" t="s">
        <v>29</v>
      </c>
      <c r="O131" s="7" t="s">
        <v>21</v>
      </c>
      <c r="P131" s="15">
        <f>TBL_Employees[[#This Row],[Annual Salary]]*TBL_Employees[[#This Row],[Bonus %]]</f>
        <v>0</v>
      </c>
      <c r="Q131" s="16">
        <f>TBL_Employees[[#This Row],[Annual Salary]]+TBL_Employees[[#This Row],[Bonus %]]*TBL_Employees[[#This Row],[Annual Salary]]</f>
        <v>50475</v>
      </c>
      <c r="R131" s="15">
        <f>SUM(TBL_Employees[[#This Row],[Annual Salary]],TBL_Employees[[#This Row],[Bonus amount]])</f>
        <v>50475</v>
      </c>
      <c r="S131" t="str">
        <f>IF(AND(TBL_Employees[[#This Row],[Department]]="IT",TBL_Employees[[#This Row],[Gender]]="Female"),"Yes","No")</f>
        <v>No</v>
      </c>
      <c r="T131" s="20" t="str">
        <f>IF(AND(TBL_Employees[[#This Row],[Gender]]="Female",TBL_Employees[[#This Row],[Ethnicity]]="Black"),"Female Black","Other")</f>
        <v>Other</v>
      </c>
    </row>
    <row r="132" spans="1:20" x14ac:dyDescent="0.25">
      <c r="A132" t="s">
        <v>521</v>
      </c>
      <c r="B132" t="s">
        <v>522</v>
      </c>
      <c r="C132" t="s">
        <v>129</v>
      </c>
      <c r="D132" t="s">
        <v>31</v>
      </c>
      <c r="E132" t="s">
        <v>36</v>
      </c>
      <c r="F132" t="s">
        <v>28</v>
      </c>
      <c r="G132" t="s">
        <v>18</v>
      </c>
      <c r="H132" t="str">
        <f>IF(TBL_Employees[[#This Row],[Gender]]="Female","F","M")</f>
        <v>M</v>
      </c>
      <c r="I132">
        <v>58</v>
      </c>
      <c r="J132" s="7">
        <v>37399</v>
      </c>
      <c r="K132" s="1">
        <v>76354</v>
      </c>
      <c r="L132" s="2">
        <v>0</v>
      </c>
      <c r="M132" t="s">
        <v>19</v>
      </c>
      <c r="N132" t="s">
        <v>39</v>
      </c>
      <c r="O132" s="7">
        <v>44465</v>
      </c>
      <c r="P132" s="15">
        <f>TBL_Employees[[#This Row],[Annual Salary]]*TBL_Employees[[#This Row],[Bonus %]]</f>
        <v>0</v>
      </c>
      <c r="Q132" s="16">
        <f>TBL_Employees[[#This Row],[Annual Salary]]+TBL_Employees[[#This Row],[Bonus %]]*TBL_Employees[[#This Row],[Annual Salary]]</f>
        <v>76354</v>
      </c>
      <c r="R132" s="15">
        <f>SUM(TBL_Employees[[#This Row],[Annual Salary]],TBL_Employees[[#This Row],[Bonus amount]])</f>
        <v>76354</v>
      </c>
      <c r="S132" t="str">
        <f>IF(AND(TBL_Employees[[#This Row],[Department]]="IT",TBL_Employees[[#This Row],[Gender]]="Female"),"Yes","No")</f>
        <v>No</v>
      </c>
      <c r="T132" s="20" t="str">
        <f>IF(AND(TBL_Employees[[#This Row],[Gender]]="Female",TBL_Employees[[#This Row],[Ethnicity]]="Black"),"Female Black","Other")</f>
        <v>Other</v>
      </c>
    </row>
    <row r="133" spans="1:20" x14ac:dyDescent="0.25">
      <c r="A133" t="s">
        <v>443</v>
      </c>
      <c r="B133" t="s">
        <v>444</v>
      </c>
      <c r="C133" t="s">
        <v>40</v>
      </c>
      <c r="D133" t="s">
        <v>27</v>
      </c>
      <c r="E133" t="s">
        <v>16</v>
      </c>
      <c r="F133" t="s">
        <v>28</v>
      </c>
      <c r="G133" t="s">
        <v>51</v>
      </c>
      <c r="H133" t="str">
        <f>IF(TBL_Employees[[#This Row],[Gender]]="Female","F","M")</f>
        <v>M</v>
      </c>
      <c r="I133">
        <v>59</v>
      </c>
      <c r="J133" s="7">
        <v>37400</v>
      </c>
      <c r="K133" s="1">
        <v>172787</v>
      </c>
      <c r="L133" s="2">
        <v>0.28000000000000003</v>
      </c>
      <c r="M133" t="s">
        <v>52</v>
      </c>
      <c r="N133" t="s">
        <v>66</v>
      </c>
      <c r="O133" s="7" t="s">
        <v>21</v>
      </c>
      <c r="P133" s="15">
        <f>TBL_Employees[[#This Row],[Annual Salary]]*TBL_Employees[[#This Row],[Bonus %]]</f>
        <v>48380.360000000008</v>
      </c>
      <c r="Q133" s="16">
        <f>TBL_Employees[[#This Row],[Annual Salary]]+TBL_Employees[[#This Row],[Bonus %]]*TBL_Employees[[#This Row],[Annual Salary]]</f>
        <v>221167.36000000002</v>
      </c>
      <c r="R133" s="15">
        <f>SUM(TBL_Employees[[#This Row],[Annual Salary]],TBL_Employees[[#This Row],[Bonus amount]])</f>
        <v>221167.36000000002</v>
      </c>
      <c r="S133" t="str">
        <f>IF(AND(TBL_Employees[[#This Row],[Department]]="IT",TBL_Employees[[#This Row],[Gender]]="Female"),"Yes","No")</f>
        <v>No</v>
      </c>
      <c r="T133" s="20" t="str">
        <f>IF(AND(TBL_Employees[[#This Row],[Gender]]="Female",TBL_Employees[[#This Row],[Ethnicity]]="Black"),"Female Black","Other")</f>
        <v>Other</v>
      </c>
    </row>
    <row r="134" spans="1:20" x14ac:dyDescent="0.25">
      <c r="A134" t="s">
        <v>1453</v>
      </c>
      <c r="B134" t="s">
        <v>1454</v>
      </c>
      <c r="C134" t="s">
        <v>14</v>
      </c>
      <c r="D134" t="s">
        <v>43</v>
      </c>
      <c r="E134" t="s">
        <v>44</v>
      </c>
      <c r="F134" t="s">
        <v>28</v>
      </c>
      <c r="G134" t="s">
        <v>18</v>
      </c>
      <c r="H134" t="str">
        <f>IF(TBL_Employees[[#This Row],[Gender]]="Female","F","M")</f>
        <v>M</v>
      </c>
      <c r="I134">
        <v>52</v>
      </c>
      <c r="J134" s="7">
        <v>37418</v>
      </c>
      <c r="K134" s="1">
        <v>236314</v>
      </c>
      <c r="L134" s="2">
        <v>0.34</v>
      </c>
      <c r="M134" t="s">
        <v>19</v>
      </c>
      <c r="N134" t="s">
        <v>45</v>
      </c>
      <c r="O134" s="7" t="s">
        <v>21</v>
      </c>
      <c r="P134" s="15">
        <f>TBL_Employees[[#This Row],[Annual Salary]]*TBL_Employees[[#This Row],[Bonus %]]</f>
        <v>80346.760000000009</v>
      </c>
      <c r="Q134" s="16">
        <f>TBL_Employees[[#This Row],[Annual Salary]]+TBL_Employees[[#This Row],[Bonus %]]*TBL_Employees[[#This Row],[Annual Salary]]</f>
        <v>316660.76</v>
      </c>
      <c r="R134" s="15">
        <f>SUM(TBL_Employees[[#This Row],[Annual Salary]],TBL_Employees[[#This Row],[Bonus amount]])</f>
        <v>316660.76</v>
      </c>
      <c r="S134" t="str">
        <f>IF(AND(TBL_Employees[[#This Row],[Department]]="IT",TBL_Employees[[#This Row],[Gender]]="Female"),"Yes","No")</f>
        <v>No</v>
      </c>
      <c r="T134" s="20" t="str">
        <f>IF(AND(TBL_Employees[[#This Row],[Gender]]="Female",TBL_Employees[[#This Row],[Ethnicity]]="Black"),"Female Black","Other")</f>
        <v>Other</v>
      </c>
    </row>
    <row r="135" spans="1:20" x14ac:dyDescent="0.25">
      <c r="A135" t="s">
        <v>1115</v>
      </c>
      <c r="B135" t="s">
        <v>1713</v>
      </c>
      <c r="C135" t="s">
        <v>55</v>
      </c>
      <c r="D135" t="s">
        <v>27</v>
      </c>
      <c r="E135" t="s">
        <v>36</v>
      </c>
      <c r="F135" t="s">
        <v>17</v>
      </c>
      <c r="G135" t="s">
        <v>24</v>
      </c>
      <c r="H135" t="str">
        <f>IF(TBL_Employees[[#This Row],[Gender]]="Female","F","M")</f>
        <v>F</v>
      </c>
      <c r="I135">
        <v>45</v>
      </c>
      <c r="J135" s="7">
        <v>37445</v>
      </c>
      <c r="K135" s="1">
        <v>92655</v>
      </c>
      <c r="L135" s="2">
        <v>0</v>
      </c>
      <c r="M135" t="s">
        <v>33</v>
      </c>
      <c r="N135" t="s">
        <v>34</v>
      </c>
      <c r="O135" s="7" t="s">
        <v>21</v>
      </c>
      <c r="P135" s="15">
        <f>TBL_Employees[[#This Row],[Annual Salary]]*TBL_Employees[[#This Row],[Bonus %]]</f>
        <v>0</v>
      </c>
      <c r="Q135" s="16">
        <f>TBL_Employees[[#This Row],[Annual Salary]]+TBL_Employees[[#This Row],[Bonus %]]*TBL_Employees[[#This Row],[Annual Salary]]</f>
        <v>92655</v>
      </c>
      <c r="R135" s="15">
        <f>SUM(TBL_Employees[[#This Row],[Annual Salary]],TBL_Employees[[#This Row],[Bonus amount]])</f>
        <v>92655</v>
      </c>
      <c r="S135" t="str">
        <f>IF(AND(TBL_Employees[[#This Row],[Department]]="IT",TBL_Employees[[#This Row],[Gender]]="Female"),"Yes","No")</f>
        <v>Yes</v>
      </c>
      <c r="T135" s="20" t="str">
        <f>IF(AND(TBL_Employees[[#This Row],[Gender]]="Female",TBL_Employees[[#This Row],[Ethnicity]]="Black"),"Female Black","Other")</f>
        <v>Other</v>
      </c>
    </row>
    <row r="136" spans="1:20" x14ac:dyDescent="0.25">
      <c r="A136" t="s">
        <v>369</v>
      </c>
      <c r="B136" t="s">
        <v>440</v>
      </c>
      <c r="C136" t="s">
        <v>40</v>
      </c>
      <c r="D136" t="s">
        <v>50</v>
      </c>
      <c r="E136" t="s">
        <v>16</v>
      </c>
      <c r="F136" t="s">
        <v>28</v>
      </c>
      <c r="G136" t="s">
        <v>24</v>
      </c>
      <c r="H136" t="str">
        <f>IF(TBL_Employees[[#This Row],[Gender]]="Female","F","M")</f>
        <v>M</v>
      </c>
      <c r="I136">
        <v>45</v>
      </c>
      <c r="J136" s="7">
        <v>37446</v>
      </c>
      <c r="K136" s="1">
        <v>166331</v>
      </c>
      <c r="L136" s="2">
        <v>0.18</v>
      </c>
      <c r="M136" t="s">
        <v>33</v>
      </c>
      <c r="N136" t="s">
        <v>80</v>
      </c>
      <c r="O136" s="7" t="s">
        <v>21</v>
      </c>
      <c r="P136" s="15">
        <f>TBL_Employees[[#This Row],[Annual Salary]]*TBL_Employees[[#This Row],[Bonus %]]</f>
        <v>29939.579999999998</v>
      </c>
      <c r="Q136" s="16">
        <f>TBL_Employees[[#This Row],[Annual Salary]]+TBL_Employees[[#This Row],[Bonus %]]*TBL_Employees[[#This Row],[Annual Salary]]</f>
        <v>196270.58</v>
      </c>
      <c r="R136" s="15">
        <f>SUM(TBL_Employees[[#This Row],[Annual Salary]],TBL_Employees[[#This Row],[Bonus amount]])</f>
        <v>196270.58</v>
      </c>
      <c r="S136" t="str">
        <f>IF(AND(TBL_Employees[[#This Row],[Department]]="IT",TBL_Employees[[#This Row],[Gender]]="Female"),"Yes","No")</f>
        <v>No</v>
      </c>
      <c r="T136" s="20" t="str">
        <f>IF(AND(TBL_Employees[[#This Row],[Gender]]="Female",TBL_Employees[[#This Row],[Ethnicity]]="Black"),"Female Black","Other")</f>
        <v>Other</v>
      </c>
    </row>
    <row r="137" spans="1:20" x14ac:dyDescent="0.25">
      <c r="A137" t="s">
        <v>626</v>
      </c>
      <c r="B137" t="s">
        <v>1159</v>
      </c>
      <c r="C137" t="s">
        <v>30</v>
      </c>
      <c r="D137" t="s">
        <v>31</v>
      </c>
      <c r="E137" t="s">
        <v>36</v>
      </c>
      <c r="F137" t="s">
        <v>17</v>
      </c>
      <c r="G137" t="s">
        <v>24</v>
      </c>
      <c r="H137" t="str">
        <f>IF(TBL_Employees[[#This Row],[Gender]]="Female","F","M")</f>
        <v>F</v>
      </c>
      <c r="I137">
        <v>50</v>
      </c>
      <c r="J137" s="7">
        <v>37446</v>
      </c>
      <c r="K137" s="1">
        <v>92209</v>
      </c>
      <c r="L137" s="2">
        <v>0</v>
      </c>
      <c r="M137" t="s">
        <v>33</v>
      </c>
      <c r="N137" t="s">
        <v>74</v>
      </c>
      <c r="O137" s="7" t="s">
        <v>21</v>
      </c>
      <c r="P137" s="15">
        <f>TBL_Employees[[#This Row],[Annual Salary]]*TBL_Employees[[#This Row],[Bonus %]]</f>
        <v>0</v>
      </c>
      <c r="Q137" s="16">
        <f>TBL_Employees[[#This Row],[Annual Salary]]+TBL_Employees[[#This Row],[Bonus %]]*TBL_Employees[[#This Row],[Annual Salary]]</f>
        <v>92209</v>
      </c>
      <c r="R137" s="15">
        <f>SUM(TBL_Employees[[#This Row],[Annual Salary]],TBL_Employees[[#This Row],[Bonus amount]])</f>
        <v>92209</v>
      </c>
      <c r="S137" t="str">
        <f>IF(AND(TBL_Employees[[#This Row],[Department]]="IT",TBL_Employees[[#This Row],[Gender]]="Female"),"Yes","No")</f>
        <v>No</v>
      </c>
      <c r="T137" s="20" t="str">
        <f>IF(AND(TBL_Employees[[#This Row],[Gender]]="Female",TBL_Employees[[#This Row],[Ethnicity]]="Black"),"Female Black","Other")</f>
        <v>Other</v>
      </c>
    </row>
    <row r="138" spans="1:20" x14ac:dyDescent="0.25">
      <c r="A138" t="s">
        <v>1121</v>
      </c>
      <c r="B138" t="s">
        <v>1122</v>
      </c>
      <c r="C138" t="s">
        <v>42</v>
      </c>
      <c r="D138" t="s">
        <v>15</v>
      </c>
      <c r="E138" t="s">
        <v>36</v>
      </c>
      <c r="F138" t="s">
        <v>28</v>
      </c>
      <c r="G138" t="s">
        <v>18</v>
      </c>
      <c r="H138" t="str">
        <f>IF(TBL_Employees[[#This Row],[Gender]]="Female","F","M")</f>
        <v>M</v>
      </c>
      <c r="I138">
        <v>55</v>
      </c>
      <c r="J138" s="7">
        <v>37456</v>
      </c>
      <c r="K138" s="1">
        <v>77396</v>
      </c>
      <c r="L138" s="2">
        <v>0</v>
      </c>
      <c r="M138" t="s">
        <v>19</v>
      </c>
      <c r="N138" t="s">
        <v>45</v>
      </c>
      <c r="O138" s="7" t="s">
        <v>21</v>
      </c>
      <c r="P138" s="15">
        <f>TBL_Employees[[#This Row],[Annual Salary]]*TBL_Employees[[#This Row],[Bonus %]]</f>
        <v>0</v>
      </c>
      <c r="Q138" s="16">
        <f>TBL_Employees[[#This Row],[Annual Salary]]+TBL_Employees[[#This Row],[Bonus %]]*TBL_Employees[[#This Row],[Annual Salary]]</f>
        <v>77396</v>
      </c>
      <c r="R138" s="15">
        <f>SUM(TBL_Employees[[#This Row],[Annual Salary]],TBL_Employees[[#This Row],[Bonus amount]])</f>
        <v>77396</v>
      </c>
      <c r="S138" t="str">
        <f>IF(AND(TBL_Employees[[#This Row],[Department]]="IT",TBL_Employees[[#This Row],[Gender]]="Female"),"Yes","No")</f>
        <v>No</v>
      </c>
      <c r="T138" s="20" t="str">
        <f>IF(AND(TBL_Employees[[#This Row],[Gender]]="Female",TBL_Employees[[#This Row],[Ethnicity]]="Black"),"Female Black","Other")</f>
        <v>Other</v>
      </c>
    </row>
    <row r="139" spans="1:20" x14ac:dyDescent="0.25">
      <c r="A139" t="s">
        <v>224</v>
      </c>
      <c r="B139" t="s">
        <v>1568</v>
      </c>
      <c r="C139" t="s">
        <v>14</v>
      </c>
      <c r="D139" t="s">
        <v>23</v>
      </c>
      <c r="E139" t="s">
        <v>32</v>
      </c>
      <c r="F139" t="s">
        <v>28</v>
      </c>
      <c r="G139" t="s">
        <v>51</v>
      </c>
      <c r="H139" t="str">
        <f>IF(TBL_Employees[[#This Row],[Gender]]="Female","F","M")</f>
        <v>M</v>
      </c>
      <c r="I139">
        <v>62</v>
      </c>
      <c r="J139" s="7">
        <v>37484</v>
      </c>
      <c r="K139" s="1">
        <v>234594</v>
      </c>
      <c r="L139" s="2">
        <v>0.33</v>
      </c>
      <c r="M139" t="s">
        <v>19</v>
      </c>
      <c r="N139" t="s">
        <v>63</v>
      </c>
      <c r="O139" s="7" t="s">
        <v>21</v>
      </c>
      <c r="P139" s="15">
        <f>TBL_Employees[[#This Row],[Annual Salary]]*TBL_Employees[[#This Row],[Bonus %]]</f>
        <v>77416.02</v>
      </c>
      <c r="Q139" s="16">
        <f>TBL_Employees[[#This Row],[Annual Salary]]+TBL_Employees[[#This Row],[Bonus %]]*TBL_Employees[[#This Row],[Annual Salary]]</f>
        <v>312010.02</v>
      </c>
      <c r="R139" s="15">
        <f>SUM(TBL_Employees[[#This Row],[Annual Salary]],TBL_Employees[[#This Row],[Bonus amount]])</f>
        <v>312010.02</v>
      </c>
      <c r="S139" t="str">
        <f>IF(AND(TBL_Employees[[#This Row],[Department]]="IT",TBL_Employees[[#This Row],[Gender]]="Female"),"Yes","No")</f>
        <v>No</v>
      </c>
      <c r="T139" s="20" t="str">
        <f>IF(AND(TBL_Employees[[#This Row],[Gender]]="Female",TBL_Employees[[#This Row],[Ethnicity]]="Black"),"Female Black","Other")</f>
        <v>Other</v>
      </c>
    </row>
    <row r="140" spans="1:20" x14ac:dyDescent="0.25">
      <c r="A140" t="s">
        <v>381</v>
      </c>
      <c r="B140" t="s">
        <v>1505</v>
      </c>
      <c r="C140" t="s">
        <v>68</v>
      </c>
      <c r="D140" t="s">
        <v>15</v>
      </c>
      <c r="E140" t="s">
        <v>44</v>
      </c>
      <c r="F140" t="s">
        <v>17</v>
      </c>
      <c r="G140" t="s">
        <v>24</v>
      </c>
      <c r="H140" t="str">
        <f>IF(TBL_Employees[[#This Row],[Gender]]="Female","F","M")</f>
        <v>F</v>
      </c>
      <c r="I140">
        <v>62</v>
      </c>
      <c r="J140" s="7">
        <v>37519</v>
      </c>
      <c r="K140" s="1">
        <v>49738</v>
      </c>
      <c r="L140" s="2">
        <v>0</v>
      </c>
      <c r="M140" t="s">
        <v>33</v>
      </c>
      <c r="N140" t="s">
        <v>60</v>
      </c>
      <c r="O140" s="7" t="s">
        <v>21</v>
      </c>
      <c r="P140" s="15">
        <f>TBL_Employees[[#This Row],[Annual Salary]]*TBL_Employees[[#This Row],[Bonus %]]</f>
        <v>0</v>
      </c>
      <c r="Q140" s="16">
        <f>TBL_Employees[[#This Row],[Annual Salary]]+TBL_Employees[[#This Row],[Bonus %]]*TBL_Employees[[#This Row],[Annual Salary]]</f>
        <v>49738</v>
      </c>
      <c r="R140" s="15">
        <f>SUM(TBL_Employees[[#This Row],[Annual Salary]],TBL_Employees[[#This Row],[Bonus amount]])</f>
        <v>49738</v>
      </c>
      <c r="S140" t="str">
        <f>IF(AND(TBL_Employees[[#This Row],[Department]]="IT",TBL_Employees[[#This Row],[Gender]]="Female"),"Yes","No")</f>
        <v>No</v>
      </c>
      <c r="T140" s="20" t="str">
        <f>IF(AND(TBL_Employees[[#This Row],[Gender]]="Female",TBL_Employees[[#This Row],[Ethnicity]]="Black"),"Female Black","Other")</f>
        <v>Other</v>
      </c>
    </row>
    <row r="141" spans="1:20" x14ac:dyDescent="0.25">
      <c r="A141" t="s">
        <v>252</v>
      </c>
      <c r="B141" t="s">
        <v>935</v>
      </c>
      <c r="C141" t="s">
        <v>94</v>
      </c>
      <c r="D141" t="s">
        <v>50</v>
      </c>
      <c r="E141" t="s">
        <v>36</v>
      </c>
      <c r="F141" t="s">
        <v>28</v>
      </c>
      <c r="G141" t="s">
        <v>47</v>
      </c>
      <c r="H141" t="str">
        <f>IF(TBL_Employees[[#This Row],[Gender]]="Female","F","M")</f>
        <v>M</v>
      </c>
      <c r="I141">
        <v>47</v>
      </c>
      <c r="J141" s="7">
        <v>37550</v>
      </c>
      <c r="K141" s="1">
        <v>70122</v>
      </c>
      <c r="L141" s="2">
        <v>0</v>
      </c>
      <c r="M141" t="s">
        <v>19</v>
      </c>
      <c r="N141" t="s">
        <v>29</v>
      </c>
      <c r="O141" s="7" t="s">
        <v>21</v>
      </c>
      <c r="P141" s="15">
        <f>TBL_Employees[[#This Row],[Annual Salary]]*TBL_Employees[[#This Row],[Bonus %]]</f>
        <v>0</v>
      </c>
      <c r="Q141" s="16">
        <f>TBL_Employees[[#This Row],[Annual Salary]]+TBL_Employees[[#This Row],[Bonus %]]*TBL_Employees[[#This Row],[Annual Salary]]</f>
        <v>70122</v>
      </c>
      <c r="R141" s="15">
        <f>SUM(TBL_Employees[[#This Row],[Annual Salary]],TBL_Employees[[#This Row],[Bonus amount]])</f>
        <v>70122</v>
      </c>
      <c r="S141" t="str">
        <f>IF(AND(TBL_Employees[[#This Row],[Department]]="IT",TBL_Employees[[#This Row],[Gender]]="Female"),"Yes","No")</f>
        <v>No</v>
      </c>
      <c r="T141" s="20" t="str">
        <f>IF(AND(TBL_Employees[[#This Row],[Gender]]="Female",TBL_Employees[[#This Row],[Ethnicity]]="Black"),"Female Black","Other")</f>
        <v>Other</v>
      </c>
    </row>
    <row r="142" spans="1:20" x14ac:dyDescent="0.25">
      <c r="A142" t="s">
        <v>562</v>
      </c>
      <c r="B142" t="s">
        <v>563</v>
      </c>
      <c r="C142" t="s">
        <v>77</v>
      </c>
      <c r="D142" t="s">
        <v>23</v>
      </c>
      <c r="E142" t="s">
        <v>16</v>
      </c>
      <c r="F142" t="s">
        <v>28</v>
      </c>
      <c r="G142" t="s">
        <v>24</v>
      </c>
      <c r="H142" t="str">
        <f>IF(TBL_Employees[[#This Row],[Gender]]="Female","F","M")</f>
        <v>M</v>
      </c>
      <c r="I142">
        <v>53</v>
      </c>
      <c r="J142" s="7">
        <v>37576</v>
      </c>
      <c r="K142" s="1">
        <v>95998</v>
      </c>
      <c r="L142" s="2">
        <v>0</v>
      </c>
      <c r="M142" t="s">
        <v>19</v>
      </c>
      <c r="N142" t="s">
        <v>63</v>
      </c>
      <c r="O142" s="7" t="s">
        <v>21</v>
      </c>
      <c r="P142" s="15">
        <f>TBL_Employees[[#This Row],[Annual Salary]]*TBL_Employees[[#This Row],[Bonus %]]</f>
        <v>0</v>
      </c>
      <c r="Q142" s="16">
        <f>TBL_Employees[[#This Row],[Annual Salary]]+TBL_Employees[[#This Row],[Bonus %]]*TBL_Employees[[#This Row],[Annual Salary]]</f>
        <v>95998</v>
      </c>
      <c r="R142" s="15">
        <f>SUM(TBL_Employees[[#This Row],[Annual Salary]],TBL_Employees[[#This Row],[Bonus amount]])</f>
        <v>95998</v>
      </c>
      <c r="S142" t="str">
        <f>IF(AND(TBL_Employees[[#This Row],[Department]]="IT",TBL_Employees[[#This Row],[Gender]]="Female"),"Yes","No")</f>
        <v>No</v>
      </c>
      <c r="T142" s="20" t="str">
        <f>IF(AND(TBL_Employees[[#This Row],[Gender]]="Female",TBL_Employees[[#This Row],[Ethnicity]]="Black"),"Female Black","Other")</f>
        <v>Other</v>
      </c>
    </row>
    <row r="143" spans="1:20" x14ac:dyDescent="0.25">
      <c r="A143" t="s">
        <v>244</v>
      </c>
      <c r="B143" t="s">
        <v>634</v>
      </c>
      <c r="C143" t="s">
        <v>30</v>
      </c>
      <c r="D143" t="s">
        <v>31</v>
      </c>
      <c r="E143" t="s">
        <v>44</v>
      </c>
      <c r="F143" t="s">
        <v>28</v>
      </c>
      <c r="G143" t="s">
        <v>24</v>
      </c>
      <c r="H143" t="str">
        <f>IF(TBL_Employees[[#This Row],[Gender]]="Female","F","M")</f>
        <v>M</v>
      </c>
      <c r="I143">
        <v>61</v>
      </c>
      <c r="J143" s="7">
        <v>37582</v>
      </c>
      <c r="K143" s="1">
        <v>80950</v>
      </c>
      <c r="L143" s="2">
        <v>0</v>
      </c>
      <c r="M143" t="s">
        <v>33</v>
      </c>
      <c r="N143" t="s">
        <v>80</v>
      </c>
      <c r="O143" s="7" t="s">
        <v>21</v>
      </c>
      <c r="P143" s="15">
        <f>TBL_Employees[[#This Row],[Annual Salary]]*TBL_Employees[[#This Row],[Bonus %]]</f>
        <v>0</v>
      </c>
      <c r="Q143" s="16">
        <f>TBL_Employees[[#This Row],[Annual Salary]]+TBL_Employees[[#This Row],[Bonus %]]*TBL_Employees[[#This Row],[Annual Salary]]</f>
        <v>80950</v>
      </c>
      <c r="R143" s="15">
        <f>SUM(TBL_Employees[[#This Row],[Annual Salary]],TBL_Employees[[#This Row],[Bonus amount]])</f>
        <v>80950</v>
      </c>
      <c r="S143" t="str">
        <f>IF(AND(TBL_Employees[[#This Row],[Department]]="IT",TBL_Employees[[#This Row],[Gender]]="Female"),"Yes","No")</f>
        <v>No</v>
      </c>
      <c r="T143" s="20" t="str">
        <f>IF(AND(TBL_Employees[[#This Row],[Gender]]="Female",TBL_Employees[[#This Row],[Ethnicity]]="Black"),"Female Black","Other")</f>
        <v>Other</v>
      </c>
    </row>
    <row r="144" spans="1:20" x14ac:dyDescent="0.25">
      <c r="A144" t="s">
        <v>155</v>
      </c>
      <c r="B144" t="s">
        <v>587</v>
      </c>
      <c r="C144" t="s">
        <v>40</v>
      </c>
      <c r="D144" t="s">
        <v>15</v>
      </c>
      <c r="E144" t="s">
        <v>16</v>
      </c>
      <c r="F144" t="s">
        <v>28</v>
      </c>
      <c r="G144" t="s">
        <v>24</v>
      </c>
      <c r="H144" t="str">
        <f>IF(TBL_Employees[[#This Row],[Gender]]="Female","F","M")</f>
        <v>M</v>
      </c>
      <c r="I144">
        <v>42</v>
      </c>
      <c r="J144" s="7">
        <v>37636</v>
      </c>
      <c r="K144" s="1">
        <v>166599</v>
      </c>
      <c r="L144" s="2">
        <v>0.26</v>
      </c>
      <c r="M144" t="s">
        <v>19</v>
      </c>
      <c r="N144" t="s">
        <v>63</v>
      </c>
      <c r="O144" s="7" t="s">
        <v>21</v>
      </c>
      <c r="P144" s="15">
        <f>TBL_Employees[[#This Row],[Annual Salary]]*TBL_Employees[[#This Row],[Bonus %]]</f>
        <v>43315.74</v>
      </c>
      <c r="Q144" s="16">
        <f>TBL_Employees[[#This Row],[Annual Salary]]+TBL_Employees[[#This Row],[Bonus %]]*TBL_Employees[[#This Row],[Annual Salary]]</f>
        <v>209914.74</v>
      </c>
      <c r="R144" s="15">
        <f>SUM(TBL_Employees[[#This Row],[Annual Salary]],TBL_Employees[[#This Row],[Bonus amount]])</f>
        <v>209914.74</v>
      </c>
      <c r="S144" t="str">
        <f>IF(AND(TBL_Employees[[#This Row],[Department]]="IT",TBL_Employees[[#This Row],[Gender]]="Female"),"Yes","No")</f>
        <v>No</v>
      </c>
      <c r="T144" s="20" t="str">
        <f>IF(AND(TBL_Employees[[#This Row],[Gender]]="Female",TBL_Employees[[#This Row],[Ethnicity]]="Black"),"Female Black","Other")</f>
        <v>Other</v>
      </c>
    </row>
    <row r="145" spans="1:20" x14ac:dyDescent="0.25">
      <c r="A145" t="s">
        <v>120</v>
      </c>
      <c r="B145" t="s">
        <v>1490</v>
      </c>
      <c r="C145" t="s">
        <v>91</v>
      </c>
      <c r="D145" t="s">
        <v>27</v>
      </c>
      <c r="E145" t="s">
        <v>32</v>
      </c>
      <c r="F145" t="s">
        <v>28</v>
      </c>
      <c r="G145" t="s">
        <v>24</v>
      </c>
      <c r="H145" t="str">
        <f>IF(TBL_Employees[[#This Row],[Gender]]="Female","F","M")</f>
        <v>M</v>
      </c>
      <c r="I145">
        <v>51</v>
      </c>
      <c r="J145" s="7">
        <v>37638</v>
      </c>
      <c r="K145" s="1">
        <v>91399</v>
      </c>
      <c r="L145" s="2">
        <v>0</v>
      </c>
      <c r="M145" t="s">
        <v>19</v>
      </c>
      <c r="N145" t="s">
        <v>63</v>
      </c>
      <c r="O145" s="7" t="s">
        <v>21</v>
      </c>
      <c r="P145" s="15">
        <f>TBL_Employees[[#This Row],[Annual Salary]]*TBL_Employees[[#This Row],[Bonus %]]</f>
        <v>0</v>
      </c>
      <c r="Q145" s="16">
        <f>TBL_Employees[[#This Row],[Annual Salary]]+TBL_Employees[[#This Row],[Bonus %]]*TBL_Employees[[#This Row],[Annual Salary]]</f>
        <v>91399</v>
      </c>
      <c r="R145" s="15">
        <f>SUM(TBL_Employees[[#This Row],[Annual Salary]],TBL_Employees[[#This Row],[Bonus amount]])</f>
        <v>91399</v>
      </c>
      <c r="S145" t="str">
        <f>IF(AND(TBL_Employees[[#This Row],[Department]]="IT",TBL_Employees[[#This Row],[Gender]]="Female"),"Yes","No")</f>
        <v>No</v>
      </c>
      <c r="T145" s="20" t="str">
        <f>IF(AND(TBL_Employees[[#This Row],[Gender]]="Female",TBL_Employees[[#This Row],[Ethnicity]]="Black"),"Female Black","Other")</f>
        <v>Other</v>
      </c>
    </row>
    <row r="146" spans="1:20" x14ac:dyDescent="0.25">
      <c r="A146" t="s">
        <v>1388</v>
      </c>
      <c r="B146" t="s">
        <v>193</v>
      </c>
      <c r="C146" t="s">
        <v>68</v>
      </c>
      <c r="D146" t="s">
        <v>43</v>
      </c>
      <c r="E146" t="s">
        <v>44</v>
      </c>
      <c r="F146" t="s">
        <v>17</v>
      </c>
      <c r="G146" t="s">
        <v>18</v>
      </c>
      <c r="H146" t="str">
        <f>IF(TBL_Employees[[#This Row],[Gender]]="Female","F","M")</f>
        <v>F</v>
      </c>
      <c r="I146">
        <v>64</v>
      </c>
      <c r="J146" s="7">
        <v>37662</v>
      </c>
      <c r="K146" s="1">
        <v>57032</v>
      </c>
      <c r="L146" s="2">
        <v>0</v>
      </c>
      <c r="M146" t="s">
        <v>19</v>
      </c>
      <c r="N146" t="s">
        <v>45</v>
      </c>
      <c r="O146" s="7" t="s">
        <v>21</v>
      </c>
      <c r="P146" s="15">
        <f>TBL_Employees[[#This Row],[Annual Salary]]*TBL_Employees[[#This Row],[Bonus %]]</f>
        <v>0</v>
      </c>
      <c r="Q146" s="16">
        <f>TBL_Employees[[#This Row],[Annual Salary]]+TBL_Employees[[#This Row],[Bonus %]]*TBL_Employees[[#This Row],[Annual Salary]]</f>
        <v>57032</v>
      </c>
      <c r="R146" s="15">
        <f>SUM(TBL_Employees[[#This Row],[Annual Salary]],TBL_Employees[[#This Row],[Bonus amount]])</f>
        <v>57032</v>
      </c>
      <c r="S146" t="str">
        <f>IF(AND(TBL_Employees[[#This Row],[Department]]="IT",TBL_Employees[[#This Row],[Gender]]="Female"),"Yes","No")</f>
        <v>No</v>
      </c>
      <c r="T146" s="20" t="str">
        <f>IF(AND(TBL_Employees[[#This Row],[Gender]]="Female",TBL_Employees[[#This Row],[Ethnicity]]="Black"),"Female Black","Other")</f>
        <v>Other</v>
      </c>
    </row>
    <row r="147" spans="1:20" x14ac:dyDescent="0.25">
      <c r="A147" t="s">
        <v>631</v>
      </c>
      <c r="B147" t="s">
        <v>632</v>
      </c>
      <c r="C147" t="s">
        <v>14</v>
      </c>
      <c r="D147" t="s">
        <v>23</v>
      </c>
      <c r="E147" t="s">
        <v>36</v>
      </c>
      <c r="F147" t="s">
        <v>17</v>
      </c>
      <c r="G147" t="s">
        <v>24</v>
      </c>
      <c r="H147" t="str">
        <f>IF(TBL_Employees[[#This Row],[Gender]]="Female","F","M")</f>
        <v>F</v>
      </c>
      <c r="I147">
        <v>49</v>
      </c>
      <c r="J147" s="7">
        <v>37680</v>
      </c>
      <c r="K147" s="1">
        <v>211291</v>
      </c>
      <c r="L147" s="2">
        <v>0.37</v>
      </c>
      <c r="M147" t="s">
        <v>33</v>
      </c>
      <c r="N147" t="s">
        <v>80</v>
      </c>
      <c r="O147" s="7" t="s">
        <v>21</v>
      </c>
      <c r="P147" s="15">
        <f>TBL_Employees[[#This Row],[Annual Salary]]*TBL_Employees[[#This Row],[Bonus %]]</f>
        <v>78177.67</v>
      </c>
      <c r="Q147" s="16">
        <f>TBL_Employees[[#This Row],[Annual Salary]]+TBL_Employees[[#This Row],[Bonus %]]*TBL_Employees[[#This Row],[Annual Salary]]</f>
        <v>289468.67</v>
      </c>
      <c r="R147" s="15">
        <f>SUM(TBL_Employees[[#This Row],[Annual Salary]],TBL_Employees[[#This Row],[Bonus amount]])</f>
        <v>289468.67</v>
      </c>
      <c r="S147" t="str">
        <f>IF(AND(TBL_Employees[[#This Row],[Department]]="IT",TBL_Employees[[#This Row],[Gender]]="Female"),"Yes","No")</f>
        <v>No</v>
      </c>
      <c r="T147" s="20" t="str">
        <f>IF(AND(TBL_Employees[[#This Row],[Gender]]="Female",TBL_Employees[[#This Row],[Ethnicity]]="Black"),"Female Black","Other")</f>
        <v>Other</v>
      </c>
    </row>
    <row r="148" spans="1:20" x14ac:dyDescent="0.25">
      <c r="A148" t="s">
        <v>714</v>
      </c>
      <c r="B148" t="s">
        <v>715</v>
      </c>
      <c r="C148" t="s">
        <v>61</v>
      </c>
      <c r="D148" t="s">
        <v>50</v>
      </c>
      <c r="E148" t="s">
        <v>44</v>
      </c>
      <c r="F148" t="s">
        <v>28</v>
      </c>
      <c r="G148" t="s">
        <v>18</v>
      </c>
      <c r="H148" t="str">
        <f>IF(TBL_Employees[[#This Row],[Gender]]="Female","F","M")</f>
        <v>M</v>
      </c>
      <c r="I148">
        <v>50</v>
      </c>
      <c r="J148" s="7">
        <v>37705</v>
      </c>
      <c r="K148" s="1">
        <v>123405</v>
      </c>
      <c r="L148" s="2">
        <v>0.13</v>
      </c>
      <c r="M148" t="s">
        <v>19</v>
      </c>
      <c r="N148" t="s">
        <v>29</v>
      </c>
      <c r="O148" s="7" t="s">
        <v>21</v>
      </c>
      <c r="P148" s="15">
        <f>TBL_Employees[[#This Row],[Annual Salary]]*TBL_Employees[[#This Row],[Bonus %]]</f>
        <v>16042.650000000001</v>
      </c>
      <c r="Q148" s="16">
        <f>TBL_Employees[[#This Row],[Annual Salary]]+TBL_Employees[[#This Row],[Bonus %]]*TBL_Employees[[#This Row],[Annual Salary]]</f>
        <v>139447.65</v>
      </c>
      <c r="R148" s="15">
        <f>SUM(TBL_Employees[[#This Row],[Annual Salary]],TBL_Employees[[#This Row],[Bonus amount]])</f>
        <v>139447.65</v>
      </c>
      <c r="S148" t="str">
        <f>IF(AND(TBL_Employees[[#This Row],[Department]]="IT",TBL_Employees[[#This Row],[Gender]]="Female"),"Yes","No")</f>
        <v>No</v>
      </c>
      <c r="T148" s="20" t="str">
        <f>IF(AND(TBL_Employees[[#This Row],[Gender]]="Female",TBL_Employees[[#This Row],[Ethnicity]]="Black"),"Female Black","Other")</f>
        <v>Other</v>
      </c>
    </row>
    <row r="149" spans="1:20" x14ac:dyDescent="0.25">
      <c r="A149" t="s">
        <v>970</v>
      </c>
      <c r="B149" t="s">
        <v>971</v>
      </c>
      <c r="C149" t="s">
        <v>40</v>
      </c>
      <c r="D149" t="s">
        <v>31</v>
      </c>
      <c r="E149" t="s">
        <v>16</v>
      </c>
      <c r="F149" t="s">
        <v>17</v>
      </c>
      <c r="G149" t="s">
        <v>51</v>
      </c>
      <c r="H149" t="str">
        <f>IF(TBL_Employees[[#This Row],[Gender]]="Female","F","M")</f>
        <v>F</v>
      </c>
      <c r="I149">
        <v>59</v>
      </c>
      <c r="J149" s="7">
        <v>37726</v>
      </c>
      <c r="K149" s="1">
        <v>150699</v>
      </c>
      <c r="L149" s="2">
        <v>0.28999999999999998</v>
      </c>
      <c r="M149" t="s">
        <v>52</v>
      </c>
      <c r="N149" t="s">
        <v>53</v>
      </c>
      <c r="O149" s="7" t="s">
        <v>21</v>
      </c>
      <c r="P149" s="15">
        <f>TBL_Employees[[#This Row],[Annual Salary]]*TBL_Employees[[#This Row],[Bonus %]]</f>
        <v>43702.71</v>
      </c>
      <c r="Q149" s="16">
        <f>TBL_Employees[[#This Row],[Annual Salary]]+TBL_Employees[[#This Row],[Bonus %]]*TBL_Employees[[#This Row],[Annual Salary]]</f>
        <v>194401.71</v>
      </c>
      <c r="R149" s="15">
        <f>SUM(TBL_Employees[[#This Row],[Annual Salary]],TBL_Employees[[#This Row],[Bonus amount]])</f>
        <v>194401.71</v>
      </c>
      <c r="S149" t="str">
        <f>IF(AND(TBL_Employees[[#This Row],[Department]]="IT",TBL_Employees[[#This Row],[Gender]]="Female"),"Yes","No")</f>
        <v>No</v>
      </c>
      <c r="T149" s="20" t="str">
        <f>IF(AND(TBL_Employees[[#This Row],[Gender]]="Female",TBL_Employees[[#This Row],[Ethnicity]]="Black"),"Female Black","Other")</f>
        <v>Other</v>
      </c>
    </row>
    <row r="150" spans="1:20" x14ac:dyDescent="0.25">
      <c r="A150" t="s">
        <v>750</v>
      </c>
      <c r="B150" t="s">
        <v>751</v>
      </c>
      <c r="C150" t="s">
        <v>42</v>
      </c>
      <c r="D150" t="s">
        <v>65</v>
      </c>
      <c r="E150" t="s">
        <v>44</v>
      </c>
      <c r="F150" t="s">
        <v>28</v>
      </c>
      <c r="G150" t="s">
        <v>18</v>
      </c>
      <c r="H150" t="str">
        <f>IF(TBL_Employees[[#This Row],[Gender]]="Female","F","M")</f>
        <v>M</v>
      </c>
      <c r="I150">
        <v>62</v>
      </c>
      <c r="J150" s="7">
        <v>37733</v>
      </c>
      <c r="K150" s="1">
        <v>76906</v>
      </c>
      <c r="L150" s="2">
        <v>0</v>
      </c>
      <c r="M150" t="s">
        <v>19</v>
      </c>
      <c r="N150" t="s">
        <v>63</v>
      </c>
      <c r="O150" s="7" t="s">
        <v>21</v>
      </c>
      <c r="P150" s="15">
        <f>TBL_Employees[[#This Row],[Annual Salary]]*TBL_Employees[[#This Row],[Bonus %]]</f>
        <v>0</v>
      </c>
      <c r="Q150" s="16">
        <f>TBL_Employees[[#This Row],[Annual Salary]]+TBL_Employees[[#This Row],[Bonus %]]*TBL_Employees[[#This Row],[Annual Salary]]</f>
        <v>76906</v>
      </c>
      <c r="R150" s="15">
        <f>SUM(TBL_Employees[[#This Row],[Annual Salary]],TBL_Employees[[#This Row],[Bonus amount]])</f>
        <v>76906</v>
      </c>
      <c r="S150" t="str">
        <f>IF(AND(TBL_Employees[[#This Row],[Department]]="IT",TBL_Employees[[#This Row],[Gender]]="Female"),"Yes","No")</f>
        <v>No</v>
      </c>
      <c r="T150" s="20" t="str">
        <f>IF(AND(TBL_Employees[[#This Row],[Gender]]="Female",TBL_Employees[[#This Row],[Ethnicity]]="Black"),"Female Black","Other")</f>
        <v>Other</v>
      </c>
    </row>
    <row r="151" spans="1:20" x14ac:dyDescent="0.25">
      <c r="A151" t="s">
        <v>1417</v>
      </c>
      <c r="B151" t="s">
        <v>1418</v>
      </c>
      <c r="C151" t="s">
        <v>98</v>
      </c>
      <c r="D151" t="s">
        <v>27</v>
      </c>
      <c r="E151" t="s">
        <v>16</v>
      </c>
      <c r="F151" t="s">
        <v>17</v>
      </c>
      <c r="G151" t="s">
        <v>24</v>
      </c>
      <c r="H151" t="str">
        <f>IF(TBL_Employees[[#This Row],[Gender]]="Female","F","M")</f>
        <v>F</v>
      </c>
      <c r="I151">
        <v>65</v>
      </c>
      <c r="J151" s="7">
        <v>37749</v>
      </c>
      <c r="K151" s="1">
        <v>96548</v>
      </c>
      <c r="L151" s="2">
        <v>0</v>
      </c>
      <c r="M151" t="s">
        <v>19</v>
      </c>
      <c r="N151" t="s">
        <v>25</v>
      </c>
      <c r="O151" s="7" t="s">
        <v>21</v>
      </c>
      <c r="P151" s="15">
        <f>TBL_Employees[[#This Row],[Annual Salary]]*TBL_Employees[[#This Row],[Bonus %]]</f>
        <v>0</v>
      </c>
      <c r="Q151" s="16">
        <f>TBL_Employees[[#This Row],[Annual Salary]]+TBL_Employees[[#This Row],[Bonus %]]*TBL_Employees[[#This Row],[Annual Salary]]</f>
        <v>96548</v>
      </c>
      <c r="R151" s="15">
        <f>SUM(TBL_Employees[[#This Row],[Annual Salary]],TBL_Employees[[#This Row],[Bonus amount]])</f>
        <v>96548</v>
      </c>
      <c r="S151" t="str">
        <f>IF(AND(TBL_Employees[[#This Row],[Department]]="IT",TBL_Employees[[#This Row],[Gender]]="Female"),"Yes","No")</f>
        <v>Yes</v>
      </c>
      <c r="T151" s="20" t="str">
        <f>IF(AND(TBL_Employees[[#This Row],[Gender]]="Female",TBL_Employees[[#This Row],[Ethnicity]]="Black"),"Female Black","Other")</f>
        <v>Other</v>
      </c>
    </row>
    <row r="152" spans="1:20" x14ac:dyDescent="0.25">
      <c r="A152" t="s">
        <v>211</v>
      </c>
      <c r="B152" t="s">
        <v>849</v>
      </c>
      <c r="C152" t="s">
        <v>40</v>
      </c>
      <c r="D152" t="s">
        <v>65</v>
      </c>
      <c r="E152" t="s">
        <v>16</v>
      </c>
      <c r="F152" t="s">
        <v>17</v>
      </c>
      <c r="G152" t="s">
        <v>24</v>
      </c>
      <c r="H152" t="str">
        <f>IF(TBL_Employees[[#This Row],[Gender]]="Female","F","M")</f>
        <v>F</v>
      </c>
      <c r="I152">
        <v>58</v>
      </c>
      <c r="J152" s="7">
        <v>37755</v>
      </c>
      <c r="K152" s="1">
        <v>173071</v>
      </c>
      <c r="L152" s="2">
        <v>0.28999999999999998</v>
      </c>
      <c r="M152" t="s">
        <v>19</v>
      </c>
      <c r="N152" t="s">
        <v>29</v>
      </c>
      <c r="O152" s="7" t="s">
        <v>21</v>
      </c>
      <c r="P152" s="15">
        <f>TBL_Employees[[#This Row],[Annual Salary]]*TBL_Employees[[#This Row],[Bonus %]]</f>
        <v>50190.59</v>
      </c>
      <c r="Q152" s="16">
        <f>TBL_Employees[[#This Row],[Annual Salary]]+TBL_Employees[[#This Row],[Bonus %]]*TBL_Employees[[#This Row],[Annual Salary]]</f>
        <v>223261.59</v>
      </c>
      <c r="R152" s="15">
        <f>SUM(TBL_Employees[[#This Row],[Annual Salary]],TBL_Employees[[#This Row],[Bonus amount]])</f>
        <v>223261.59</v>
      </c>
      <c r="S152" t="str">
        <f>IF(AND(TBL_Employees[[#This Row],[Department]]="IT",TBL_Employees[[#This Row],[Gender]]="Female"),"Yes","No")</f>
        <v>No</v>
      </c>
      <c r="T152" s="20" t="str">
        <f>IF(AND(TBL_Employees[[#This Row],[Gender]]="Female",TBL_Employees[[#This Row],[Ethnicity]]="Black"),"Female Black","Other")</f>
        <v>Other</v>
      </c>
    </row>
    <row r="153" spans="1:20" x14ac:dyDescent="0.25">
      <c r="A153" t="s">
        <v>1532</v>
      </c>
      <c r="B153" t="s">
        <v>1851</v>
      </c>
      <c r="C153" t="s">
        <v>62</v>
      </c>
      <c r="D153" t="s">
        <v>50</v>
      </c>
      <c r="E153" t="s">
        <v>44</v>
      </c>
      <c r="F153" t="s">
        <v>17</v>
      </c>
      <c r="G153" t="s">
        <v>24</v>
      </c>
      <c r="H153" t="str">
        <f>IF(TBL_Employees[[#This Row],[Gender]]="Female","F","M")</f>
        <v>F</v>
      </c>
      <c r="I153">
        <v>64</v>
      </c>
      <c r="J153" s="7">
        <v>37762</v>
      </c>
      <c r="K153" s="1">
        <v>106444</v>
      </c>
      <c r="L153" s="2">
        <v>0.05</v>
      </c>
      <c r="M153" t="s">
        <v>19</v>
      </c>
      <c r="N153" t="s">
        <v>39</v>
      </c>
      <c r="O153" s="7" t="s">
        <v>21</v>
      </c>
      <c r="P153" s="15">
        <f>TBL_Employees[[#This Row],[Annual Salary]]*TBL_Employees[[#This Row],[Bonus %]]</f>
        <v>5322.2000000000007</v>
      </c>
      <c r="Q153" s="16">
        <f>TBL_Employees[[#This Row],[Annual Salary]]+TBL_Employees[[#This Row],[Bonus %]]*TBL_Employees[[#This Row],[Annual Salary]]</f>
        <v>111766.2</v>
      </c>
      <c r="R153" s="15">
        <f>SUM(TBL_Employees[[#This Row],[Annual Salary]],TBL_Employees[[#This Row],[Bonus amount]])</f>
        <v>111766.2</v>
      </c>
      <c r="S153" t="str">
        <f>IF(AND(TBL_Employees[[#This Row],[Department]]="IT",TBL_Employees[[#This Row],[Gender]]="Female"),"Yes","No")</f>
        <v>No</v>
      </c>
      <c r="T153" s="20" t="str">
        <f>IF(AND(TBL_Employees[[#This Row],[Gender]]="Female",TBL_Employees[[#This Row],[Ethnicity]]="Black"),"Female Black","Other")</f>
        <v>Other</v>
      </c>
    </row>
    <row r="154" spans="1:20" x14ac:dyDescent="0.25">
      <c r="A154" t="s">
        <v>267</v>
      </c>
      <c r="B154" t="s">
        <v>1471</v>
      </c>
      <c r="C154" t="s">
        <v>64</v>
      </c>
      <c r="D154" t="s">
        <v>15</v>
      </c>
      <c r="E154" t="s">
        <v>36</v>
      </c>
      <c r="F154" t="s">
        <v>17</v>
      </c>
      <c r="G154" t="s">
        <v>24</v>
      </c>
      <c r="H154" t="str">
        <f>IF(TBL_Employees[[#This Row],[Gender]]="Female","F","M")</f>
        <v>F</v>
      </c>
      <c r="I154">
        <v>48</v>
      </c>
      <c r="J154" s="7">
        <v>37796</v>
      </c>
      <c r="K154" s="1">
        <v>55760</v>
      </c>
      <c r="L154" s="2">
        <v>0</v>
      </c>
      <c r="M154" t="s">
        <v>19</v>
      </c>
      <c r="N154" t="s">
        <v>25</v>
      </c>
      <c r="O154" s="7" t="s">
        <v>21</v>
      </c>
      <c r="P154" s="15">
        <f>TBL_Employees[[#This Row],[Annual Salary]]*TBL_Employees[[#This Row],[Bonus %]]</f>
        <v>0</v>
      </c>
      <c r="Q154" s="16">
        <f>TBL_Employees[[#This Row],[Annual Salary]]+TBL_Employees[[#This Row],[Bonus %]]*TBL_Employees[[#This Row],[Annual Salary]]</f>
        <v>55760</v>
      </c>
      <c r="R154" s="15">
        <f>SUM(TBL_Employees[[#This Row],[Annual Salary]],TBL_Employees[[#This Row],[Bonus amount]])</f>
        <v>55760</v>
      </c>
      <c r="S154" t="str">
        <f>IF(AND(TBL_Employees[[#This Row],[Department]]="IT",TBL_Employees[[#This Row],[Gender]]="Female"),"Yes","No")</f>
        <v>No</v>
      </c>
      <c r="T154" s="20" t="str">
        <f>IF(AND(TBL_Employees[[#This Row],[Gender]]="Female",TBL_Employees[[#This Row],[Ethnicity]]="Black"),"Female Black","Other")</f>
        <v>Other</v>
      </c>
    </row>
    <row r="155" spans="1:20" x14ac:dyDescent="0.25">
      <c r="A155" t="s">
        <v>233</v>
      </c>
      <c r="B155" t="s">
        <v>1593</v>
      </c>
      <c r="C155" t="s">
        <v>98</v>
      </c>
      <c r="D155" t="s">
        <v>27</v>
      </c>
      <c r="E155" t="s">
        <v>32</v>
      </c>
      <c r="F155" t="s">
        <v>28</v>
      </c>
      <c r="G155" t="s">
        <v>24</v>
      </c>
      <c r="H155" t="str">
        <f>IF(TBL_Employees[[#This Row],[Gender]]="Female","F","M")</f>
        <v>M</v>
      </c>
      <c r="I155">
        <v>57</v>
      </c>
      <c r="J155" s="7">
        <v>37798</v>
      </c>
      <c r="K155" s="1">
        <v>63318</v>
      </c>
      <c r="L155" s="2">
        <v>0</v>
      </c>
      <c r="M155" t="s">
        <v>19</v>
      </c>
      <c r="N155" t="s">
        <v>29</v>
      </c>
      <c r="O155" s="7" t="s">
        <v>21</v>
      </c>
      <c r="P155" s="15">
        <f>TBL_Employees[[#This Row],[Annual Salary]]*TBL_Employees[[#This Row],[Bonus %]]</f>
        <v>0</v>
      </c>
      <c r="Q155" s="16">
        <f>TBL_Employees[[#This Row],[Annual Salary]]+TBL_Employees[[#This Row],[Bonus %]]*TBL_Employees[[#This Row],[Annual Salary]]</f>
        <v>63318</v>
      </c>
      <c r="R155" s="15">
        <f>SUM(TBL_Employees[[#This Row],[Annual Salary]],TBL_Employees[[#This Row],[Bonus amount]])</f>
        <v>63318</v>
      </c>
      <c r="S155" t="str">
        <f>IF(AND(TBL_Employees[[#This Row],[Department]]="IT",TBL_Employees[[#This Row],[Gender]]="Female"),"Yes","No")</f>
        <v>No</v>
      </c>
      <c r="T155" s="20" t="str">
        <f>IF(AND(TBL_Employees[[#This Row],[Gender]]="Female",TBL_Employees[[#This Row],[Ethnicity]]="Black"),"Female Black","Other")</f>
        <v>Other</v>
      </c>
    </row>
    <row r="156" spans="1:20" x14ac:dyDescent="0.25">
      <c r="A156" t="s">
        <v>182</v>
      </c>
      <c r="B156" t="s">
        <v>528</v>
      </c>
      <c r="C156" t="s">
        <v>14</v>
      </c>
      <c r="D156" t="s">
        <v>43</v>
      </c>
      <c r="E156" t="s">
        <v>16</v>
      </c>
      <c r="F156" t="s">
        <v>28</v>
      </c>
      <c r="G156" t="s">
        <v>51</v>
      </c>
      <c r="H156" t="str">
        <f>IF(TBL_Employees[[#This Row],[Gender]]="Female","F","M")</f>
        <v>M</v>
      </c>
      <c r="I156">
        <v>57</v>
      </c>
      <c r="J156" s="7">
        <v>37828</v>
      </c>
      <c r="K156" s="1">
        <v>206624</v>
      </c>
      <c r="L156" s="2">
        <v>0.4</v>
      </c>
      <c r="M156" t="s">
        <v>52</v>
      </c>
      <c r="N156" t="s">
        <v>53</v>
      </c>
      <c r="O156" s="7" t="s">
        <v>21</v>
      </c>
      <c r="P156" s="15">
        <f>TBL_Employees[[#This Row],[Annual Salary]]*TBL_Employees[[#This Row],[Bonus %]]</f>
        <v>82649.600000000006</v>
      </c>
      <c r="Q156" s="16">
        <f>TBL_Employees[[#This Row],[Annual Salary]]+TBL_Employees[[#This Row],[Bonus %]]*TBL_Employees[[#This Row],[Annual Salary]]</f>
        <v>289273.59999999998</v>
      </c>
      <c r="R156" s="15">
        <f>SUM(TBL_Employees[[#This Row],[Annual Salary]],TBL_Employees[[#This Row],[Bonus amount]])</f>
        <v>289273.59999999998</v>
      </c>
      <c r="S156" t="str">
        <f>IF(AND(TBL_Employees[[#This Row],[Department]]="IT",TBL_Employees[[#This Row],[Gender]]="Female"),"Yes","No")</f>
        <v>No</v>
      </c>
      <c r="T156" s="20" t="str">
        <f>IF(AND(TBL_Employees[[#This Row],[Gender]]="Female",TBL_Employees[[#This Row],[Ethnicity]]="Black"),"Female Black","Other")</f>
        <v>Other</v>
      </c>
    </row>
    <row r="157" spans="1:20" x14ac:dyDescent="0.25">
      <c r="A157" t="s">
        <v>180</v>
      </c>
      <c r="B157" t="s">
        <v>147</v>
      </c>
      <c r="C157" t="s">
        <v>98</v>
      </c>
      <c r="D157" t="s">
        <v>27</v>
      </c>
      <c r="E157" t="s">
        <v>32</v>
      </c>
      <c r="F157" t="s">
        <v>28</v>
      </c>
      <c r="G157" t="s">
        <v>18</v>
      </c>
      <c r="H157" t="str">
        <f>IF(TBL_Employees[[#This Row],[Gender]]="Female","F","M")</f>
        <v>M</v>
      </c>
      <c r="I157">
        <v>48</v>
      </c>
      <c r="J157" s="7">
        <v>37844</v>
      </c>
      <c r="K157" s="1">
        <v>93017</v>
      </c>
      <c r="L157" s="2">
        <v>0</v>
      </c>
      <c r="M157" t="s">
        <v>19</v>
      </c>
      <c r="N157" t="s">
        <v>63</v>
      </c>
      <c r="O157" s="7" t="s">
        <v>21</v>
      </c>
      <c r="P157" s="15">
        <f>TBL_Employees[[#This Row],[Annual Salary]]*TBL_Employees[[#This Row],[Bonus %]]</f>
        <v>0</v>
      </c>
      <c r="Q157" s="16">
        <f>TBL_Employees[[#This Row],[Annual Salary]]+TBL_Employees[[#This Row],[Bonus %]]*TBL_Employees[[#This Row],[Annual Salary]]</f>
        <v>93017</v>
      </c>
      <c r="R157" s="15">
        <f>SUM(TBL_Employees[[#This Row],[Annual Salary]],TBL_Employees[[#This Row],[Bonus amount]])</f>
        <v>93017</v>
      </c>
      <c r="S157" t="str">
        <f>IF(AND(TBL_Employees[[#This Row],[Department]]="IT",TBL_Employees[[#This Row],[Gender]]="Female"),"Yes","No")</f>
        <v>No</v>
      </c>
      <c r="T157" s="20" t="str">
        <f>IF(AND(TBL_Employees[[#This Row],[Gender]]="Female",TBL_Employees[[#This Row],[Ethnicity]]="Black"),"Female Black","Other")</f>
        <v>Other</v>
      </c>
    </row>
    <row r="158" spans="1:20" x14ac:dyDescent="0.25">
      <c r="A158" t="s">
        <v>764</v>
      </c>
      <c r="B158" t="s">
        <v>765</v>
      </c>
      <c r="C158" t="s">
        <v>82</v>
      </c>
      <c r="D158" t="s">
        <v>27</v>
      </c>
      <c r="E158" t="s">
        <v>36</v>
      </c>
      <c r="F158" t="s">
        <v>17</v>
      </c>
      <c r="G158" t="s">
        <v>24</v>
      </c>
      <c r="H158" t="str">
        <f>IF(TBL_Employees[[#This Row],[Gender]]="Female","F","M")</f>
        <v>F</v>
      </c>
      <c r="I158">
        <v>48</v>
      </c>
      <c r="J158" s="7">
        <v>37855</v>
      </c>
      <c r="K158" s="1">
        <v>82017</v>
      </c>
      <c r="L158" s="2">
        <v>0</v>
      </c>
      <c r="M158" t="s">
        <v>33</v>
      </c>
      <c r="N158" t="s">
        <v>60</v>
      </c>
      <c r="O158" s="7" t="s">
        <v>21</v>
      </c>
      <c r="P158" s="15">
        <f>TBL_Employees[[#This Row],[Annual Salary]]*TBL_Employees[[#This Row],[Bonus %]]</f>
        <v>0</v>
      </c>
      <c r="Q158" s="16">
        <f>TBL_Employees[[#This Row],[Annual Salary]]+TBL_Employees[[#This Row],[Bonus %]]*TBL_Employees[[#This Row],[Annual Salary]]</f>
        <v>82017</v>
      </c>
      <c r="R158" s="15">
        <f>SUM(TBL_Employees[[#This Row],[Annual Salary]],TBL_Employees[[#This Row],[Bonus amount]])</f>
        <v>82017</v>
      </c>
      <c r="S158" t="str">
        <f>IF(AND(TBL_Employees[[#This Row],[Department]]="IT",TBL_Employees[[#This Row],[Gender]]="Female"),"Yes","No")</f>
        <v>Yes</v>
      </c>
      <c r="T158" s="20" t="str">
        <f>IF(AND(TBL_Employees[[#This Row],[Gender]]="Female",TBL_Employees[[#This Row],[Ethnicity]]="Black"),"Female Black","Other")</f>
        <v>Other</v>
      </c>
    </row>
    <row r="159" spans="1:20" x14ac:dyDescent="0.25">
      <c r="A159" t="s">
        <v>1890</v>
      </c>
      <c r="B159" t="s">
        <v>1891</v>
      </c>
      <c r="C159" t="s">
        <v>61</v>
      </c>
      <c r="D159" t="s">
        <v>23</v>
      </c>
      <c r="E159" t="s">
        <v>16</v>
      </c>
      <c r="F159" t="s">
        <v>28</v>
      </c>
      <c r="G159" t="s">
        <v>47</v>
      </c>
      <c r="H159" t="str">
        <f>IF(TBL_Employees[[#This Row],[Gender]]="Female","F","M")</f>
        <v>M</v>
      </c>
      <c r="I159">
        <v>42</v>
      </c>
      <c r="J159" s="7">
        <v>37914</v>
      </c>
      <c r="K159" s="1">
        <v>135558</v>
      </c>
      <c r="L159" s="2">
        <v>0.14000000000000001</v>
      </c>
      <c r="M159" t="s">
        <v>19</v>
      </c>
      <c r="N159" t="s">
        <v>39</v>
      </c>
      <c r="O159" s="7" t="s">
        <v>21</v>
      </c>
      <c r="P159" s="15">
        <f>TBL_Employees[[#This Row],[Annual Salary]]*TBL_Employees[[#This Row],[Bonus %]]</f>
        <v>18978.120000000003</v>
      </c>
      <c r="Q159" s="16">
        <f>TBL_Employees[[#This Row],[Annual Salary]]+TBL_Employees[[#This Row],[Bonus %]]*TBL_Employees[[#This Row],[Annual Salary]]</f>
        <v>154536.12</v>
      </c>
      <c r="R159" s="15">
        <f>SUM(TBL_Employees[[#This Row],[Annual Salary]],TBL_Employees[[#This Row],[Bonus amount]])</f>
        <v>154536.12</v>
      </c>
      <c r="S159" t="str">
        <f>IF(AND(TBL_Employees[[#This Row],[Department]]="IT",TBL_Employees[[#This Row],[Gender]]="Female"),"Yes","No")</f>
        <v>No</v>
      </c>
      <c r="T159" s="20" t="str">
        <f>IF(AND(TBL_Employees[[#This Row],[Gender]]="Female",TBL_Employees[[#This Row],[Ethnicity]]="Black"),"Female Black","Other")</f>
        <v>Other</v>
      </c>
    </row>
    <row r="160" spans="1:20" x14ac:dyDescent="0.25">
      <c r="A160" t="s">
        <v>436</v>
      </c>
      <c r="B160" t="s">
        <v>437</v>
      </c>
      <c r="C160" t="s">
        <v>61</v>
      </c>
      <c r="D160" t="s">
        <v>43</v>
      </c>
      <c r="E160" t="s">
        <v>44</v>
      </c>
      <c r="F160" t="s">
        <v>17</v>
      </c>
      <c r="G160" t="s">
        <v>51</v>
      </c>
      <c r="H160" t="str">
        <f>IF(TBL_Employees[[#This Row],[Gender]]="Female","F","M")</f>
        <v>F</v>
      </c>
      <c r="I160">
        <v>64</v>
      </c>
      <c r="J160" s="7">
        <v>37956</v>
      </c>
      <c r="K160" s="1">
        <v>154828</v>
      </c>
      <c r="L160" s="2">
        <v>0.13</v>
      </c>
      <c r="M160" t="s">
        <v>19</v>
      </c>
      <c r="N160" t="s">
        <v>63</v>
      </c>
      <c r="O160" s="7" t="s">
        <v>21</v>
      </c>
      <c r="P160" s="15">
        <f>TBL_Employees[[#This Row],[Annual Salary]]*TBL_Employees[[#This Row],[Bonus %]]</f>
        <v>20127.64</v>
      </c>
      <c r="Q160" s="16">
        <f>TBL_Employees[[#This Row],[Annual Salary]]+TBL_Employees[[#This Row],[Bonus %]]*TBL_Employees[[#This Row],[Annual Salary]]</f>
        <v>174955.64</v>
      </c>
      <c r="R160" s="15">
        <f>SUM(TBL_Employees[[#This Row],[Annual Salary]],TBL_Employees[[#This Row],[Bonus amount]])</f>
        <v>174955.64</v>
      </c>
      <c r="S160" t="str">
        <f>IF(AND(TBL_Employees[[#This Row],[Department]]="IT",TBL_Employees[[#This Row],[Gender]]="Female"),"Yes","No")</f>
        <v>No</v>
      </c>
      <c r="T160" s="20" t="str">
        <f>IF(AND(TBL_Employees[[#This Row],[Gender]]="Female",TBL_Employees[[#This Row],[Ethnicity]]="Black"),"Female Black","Other")</f>
        <v>Other</v>
      </c>
    </row>
    <row r="161" spans="1:20" x14ac:dyDescent="0.25">
      <c r="A161" t="s">
        <v>274</v>
      </c>
      <c r="B161" t="s">
        <v>906</v>
      </c>
      <c r="C161" t="s">
        <v>61</v>
      </c>
      <c r="D161" t="s">
        <v>23</v>
      </c>
      <c r="E161" t="s">
        <v>16</v>
      </c>
      <c r="F161" t="s">
        <v>17</v>
      </c>
      <c r="G161" t="s">
        <v>24</v>
      </c>
      <c r="H161" t="str">
        <f>IF(TBL_Employees[[#This Row],[Gender]]="Female","F","M")</f>
        <v>F</v>
      </c>
      <c r="I161">
        <v>64</v>
      </c>
      <c r="J161" s="7">
        <v>37962</v>
      </c>
      <c r="K161" s="1">
        <v>125807</v>
      </c>
      <c r="L161" s="2">
        <v>0.15</v>
      </c>
      <c r="M161" t="s">
        <v>19</v>
      </c>
      <c r="N161" t="s">
        <v>20</v>
      </c>
      <c r="O161" s="7" t="s">
        <v>21</v>
      </c>
      <c r="P161" s="15">
        <f>TBL_Employees[[#This Row],[Annual Salary]]*TBL_Employees[[#This Row],[Bonus %]]</f>
        <v>18871.05</v>
      </c>
      <c r="Q161" s="16">
        <f>TBL_Employees[[#This Row],[Annual Salary]]+TBL_Employees[[#This Row],[Bonus %]]*TBL_Employees[[#This Row],[Annual Salary]]</f>
        <v>144678.04999999999</v>
      </c>
      <c r="R161" s="15">
        <f>SUM(TBL_Employees[[#This Row],[Annual Salary]],TBL_Employees[[#This Row],[Bonus amount]])</f>
        <v>144678.04999999999</v>
      </c>
      <c r="S161" t="str">
        <f>IF(AND(TBL_Employees[[#This Row],[Department]]="IT",TBL_Employees[[#This Row],[Gender]]="Female"),"Yes","No")</f>
        <v>No</v>
      </c>
      <c r="T161" s="20" t="str">
        <f>IF(AND(TBL_Employees[[#This Row],[Gender]]="Female",TBL_Employees[[#This Row],[Ethnicity]]="Black"),"Female Black","Other")</f>
        <v>Other</v>
      </c>
    </row>
    <row r="162" spans="1:20" x14ac:dyDescent="0.25">
      <c r="A162" t="s">
        <v>547</v>
      </c>
      <c r="B162" t="s">
        <v>548</v>
      </c>
      <c r="C162" t="s">
        <v>83</v>
      </c>
      <c r="D162" t="s">
        <v>23</v>
      </c>
      <c r="E162" t="s">
        <v>36</v>
      </c>
      <c r="F162" t="s">
        <v>17</v>
      </c>
      <c r="G162" t="s">
        <v>24</v>
      </c>
      <c r="H162" t="str">
        <f>IF(TBL_Employees[[#This Row],[Gender]]="Female","F","M")</f>
        <v>F</v>
      </c>
      <c r="I162">
        <v>45</v>
      </c>
      <c r="J162" s="7">
        <v>37972</v>
      </c>
      <c r="K162" s="1">
        <v>48345</v>
      </c>
      <c r="L162" s="2">
        <v>0</v>
      </c>
      <c r="M162" t="s">
        <v>33</v>
      </c>
      <c r="N162" t="s">
        <v>34</v>
      </c>
      <c r="O162" s="7" t="s">
        <v>21</v>
      </c>
      <c r="P162" s="15">
        <f>TBL_Employees[[#This Row],[Annual Salary]]*TBL_Employees[[#This Row],[Bonus %]]</f>
        <v>0</v>
      </c>
      <c r="Q162" s="16">
        <f>TBL_Employees[[#This Row],[Annual Salary]]+TBL_Employees[[#This Row],[Bonus %]]*TBL_Employees[[#This Row],[Annual Salary]]</f>
        <v>48345</v>
      </c>
      <c r="R162" s="15">
        <f>SUM(TBL_Employees[[#This Row],[Annual Salary]],TBL_Employees[[#This Row],[Bonus amount]])</f>
        <v>48345</v>
      </c>
      <c r="S162" t="str">
        <f>IF(AND(TBL_Employees[[#This Row],[Department]]="IT",TBL_Employees[[#This Row],[Gender]]="Female"),"Yes","No")</f>
        <v>No</v>
      </c>
      <c r="T162" s="20" t="str">
        <f>IF(AND(TBL_Employees[[#This Row],[Gender]]="Female",TBL_Employees[[#This Row],[Ethnicity]]="Black"),"Female Black","Other")</f>
        <v>Other</v>
      </c>
    </row>
    <row r="163" spans="1:20" x14ac:dyDescent="0.25">
      <c r="A163" t="s">
        <v>324</v>
      </c>
      <c r="B163" t="s">
        <v>1026</v>
      </c>
      <c r="C163" t="s">
        <v>61</v>
      </c>
      <c r="D163" t="s">
        <v>27</v>
      </c>
      <c r="E163" t="s">
        <v>16</v>
      </c>
      <c r="F163" t="s">
        <v>17</v>
      </c>
      <c r="G163" t="s">
        <v>51</v>
      </c>
      <c r="H163" t="str">
        <f>IF(TBL_Employees[[#This Row],[Gender]]="Female","F","M")</f>
        <v>F</v>
      </c>
      <c r="I163">
        <v>49</v>
      </c>
      <c r="J163" s="7">
        <v>38000</v>
      </c>
      <c r="K163" s="1">
        <v>125086</v>
      </c>
      <c r="L163" s="2">
        <v>0.1</v>
      </c>
      <c r="M163" t="s">
        <v>52</v>
      </c>
      <c r="N163" t="s">
        <v>53</v>
      </c>
      <c r="O163" s="7" t="s">
        <v>21</v>
      </c>
      <c r="P163" s="15">
        <f>TBL_Employees[[#This Row],[Annual Salary]]*TBL_Employees[[#This Row],[Bonus %]]</f>
        <v>12508.6</v>
      </c>
      <c r="Q163" s="16">
        <f>TBL_Employees[[#This Row],[Annual Salary]]+TBL_Employees[[#This Row],[Bonus %]]*TBL_Employees[[#This Row],[Annual Salary]]</f>
        <v>137594.6</v>
      </c>
      <c r="R163" s="15">
        <f>SUM(TBL_Employees[[#This Row],[Annual Salary]],TBL_Employees[[#This Row],[Bonus amount]])</f>
        <v>137594.6</v>
      </c>
      <c r="S163" t="str">
        <f>IF(AND(TBL_Employees[[#This Row],[Department]]="IT",TBL_Employees[[#This Row],[Gender]]="Female"),"Yes","No")</f>
        <v>Yes</v>
      </c>
      <c r="T163" s="20" t="str">
        <f>IF(AND(TBL_Employees[[#This Row],[Gender]]="Female",TBL_Employees[[#This Row],[Ethnicity]]="Black"),"Female Black","Other")</f>
        <v>Other</v>
      </c>
    </row>
    <row r="164" spans="1:20" x14ac:dyDescent="0.25">
      <c r="A164" t="s">
        <v>813</v>
      </c>
      <c r="B164" t="s">
        <v>814</v>
      </c>
      <c r="C164" t="s">
        <v>14</v>
      </c>
      <c r="D164" t="s">
        <v>15</v>
      </c>
      <c r="E164" t="s">
        <v>32</v>
      </c>
      <c r="F164" t="s">
        <v>28</v>
      </c>
      <c r="G164" t="s">
        <v>51</v>
      </c>
      <c r="H164" t="str">
        <f>IF(TBL_Employees[[#This Row],[Gender]]="Female","F","M")</f>
        <v>M</v>
      </c>
      <c r="I164">
        <v>50</v>
      </c>
      <c r="J164" s="7">
        <v>38004</v>
      </c>
      <c r="K164" s="1">
        <v>247939</v>
      </c>
      <c r="L164" s="2">
        <v>0.35</v>
      </c>
      <c r="M164" t="s">
        <v>52</v>
      </c>
      <c r="N164" t="s">
        <v>66</v>
      </c>
      <c r="O164" s="7" t="s">
        <v>21</v>
      </c>
      <c r="P164" s="15">
        <f>TBL_Employees[[#This Row],[Annual Salary]]*TBL_Employees[[#This Row],[Bonus %]]</f>
        <v>86778.65</v>
      </c>
      <c r="Q164" s="16">
        <f>TBL_Employees[[#This Row],[Annual Salary]]+TBL_Employees[[#This Row],[Bonus %]]*TBL_Employees[[#This Row],[Annual Salary]]</f>
        <v>334717.65000000002</v>
      </c>
      <c r="R164" s="15">
        <f>SUM(TBL_Employees[[#This Row],[Annual Salary]],TBL_Employees[[#This Row],[Bonus amount]])</f>
        <v>334717.65000000002</v>
      </c>
      <c r="S164" t="str">
        <f>IF(AND(TBL_Employees[[#This Row],[Department]]="IT",TBL_Employees[[#This Row],[Gender]]="Female"),"Yes","No")</f>
        <v>No</v>
      </c>
      <c r="T164" s="20" t="str">
        <f>IF(AND(TBL_Employees[[#This Row],[Gender]]="Female",TBL_Employees[[#This Row],[Ethnicity]]="Black"),"Female Black","Other")</f>
        <v>Other</v>
      </c>
    </row>
    <row r="165" spans="1:20" x14ac:dyDescent="0.25">
      <c r="A165" t="s">
        <v>360</v>
      </c>
      <c r="B165" t="s">
        <v>1786</v>
      </c>
      <c r="C165" t="s">
        <v>71</v>
      </c>
      <c r="D165" t="s">
        <v>27</v>
      </c>
      <c r="E165" t="s">
        <v>32</v>
      </c>
      <c r="F165" t="s">
        <v>28</v>
      </c>
      <c r="G165" t="s">
        <v>47</v>
      </c>
      <c r="H165" t="str">
        <f>IF(TBL_Employees[[#This Row],[Gender]]="Female","F","M")</f>
        <v>M</v>
      </c>
      <c r="I165">
        <v>61</v>
      </c>
      <c r="J165" s="7">
        <v>38013</v>
      </c>
      <c r="K165" s="1">
        <v>88478</v>
      </c>
      <c r="L165" s="2">
        <v>0</v>
      </c>
      <c r="M165" t="s">
        <v>19</v>
      </c>
      <c r="N165" t="s">
        <v>25</v>
      </c>
      <c r="O165" s="7" t="s">
        <v>21</v>
      </c>
      <c r="P165" s="15">
        <f>TBL_Employees[[#This Row],[Annual Salary]]*TBL_Employees[[#This Row],[Bonus %]]</f>
        <v>0</v>
      </c>
      <c r="Q165" s="16">
        <f>TBL_Employees[[#This Row],[Annual Salary]]+TBL_Employees[[#This Row],[Bonus %]]*TBL_Employees[[#This Row],[Annual Salary]]</f>
        <v>88478</v>
      </c>
      <c r="R165" s="15">
        <f>SUM(TBL_Employees[[#This Row],[Annual Salary]],TBL_Employees[[#This Row],[Bonus amount]])</f>
        <v>88478</v>
      </c>
      <c r="S165" t="str">
        <f>IF(AND(TBL_Employees[[#This Row],[Department]]="IT",TBL_Employees[[#This Row],[Gender]]="Female"),"Yes","No")</f>
        <v>No</v>
      </c>
      <c r="T165" s="20" t="str">
        <f>IF(AND(TBL_Employees[[#This Row],[Gender]]="Female",TBL_Employees[[#This Row],[Ethnicity]]="Black"),"Female Black","Other")</f>
        <v>Other</v>
      </c>
    </row>
    <row r="166" spans="1:20" x14ac:dyDescent="0.25">
      <c r="A166" t="s">
        <v>1179</v>
      </c>
      <c r="B166" t="s">
        <v>1180</v>
      </c>
      <c r="C166" t="s">
        <v>82</v>
      </c>
      <c r="D166" t="s">
        <v>27</v>
      </c>
      <c r="E166" t="s">
        <v>32</v>
      </c>
      <c r="F166" t="s">
        <v>17</v>
      </c>
      <c r="G166" t="s">
        <v>24</v>
      </c>
      <c r="H166" t="str">
        <f>IF(TBL_Employees[[#This Row],[Gender]]="Female","F","M")</f>
        <v>F</v>
      </c>
      <c r="I166">
        <v>60</v>
      </c>
      <c r="J166" s="7">
        <v>38027</v>
      </c>
      <c r="K166" s="1">
        <v>90258</v>
      </c>
      <c r="L166" s="2">
        <v>0</v>
      </c>
      <c r="M166" t="s">
        <v>33</v>
      </c>
      <c r="N166" t="s">
        <v>80</v>
      </c>
      <c r="O166" s="7" t="s">
        <v>21</v>
      </c>
      <c r="P166" s="15">
        <f>TBL_Employees[[#This Row],[Annual Salary]]*TBL_Employees[[#This Row],[Bonus %]]</f>
        <v>0</v>
      </c>
      <c r="Q166" s="16">
        <f>TBL_Employees[[#This Row],[Annual Salary]]+TBL_Employees[[#This Row],[Bonus %]]*TBL_Employees[[#This Row],[Annual Salary]]</f>
        <v>90258</v>
      </c>
      <c r="R166" s="15">
        <f>SUM(TBL_Employees[[#This Row],[Annual Salary]],TBL_Employees[[#This Row],[Bonus amount]])</f>
        <v>90258</v>
      </c>
      <c r="S166" t="str">
        <f>IF(AND(TBL_Employees[[#This Row],[Department]]="IT",TBL_Employees[[#This Row],[Gender]]="Female"),"Yes","No")</f>
        <v>Yes</v>
      </c>
      <c r="T166" s="20" t="str">
        <f>IF(AND(TBL_Employees[[#This Row],[Gender]]="Female",TBL_Employees[[#This Row],[Ethnicity]]="Black"),"Female Black","Other")</f>
        <v>Other</v>
      </c>
    </row>
    <row r="167" spans="1:20" x14ac:dyDescent="0.25">
      <c r="A167" t="s">
        <v>1003</v>
      </c>
      <c r="B167" t="s">
        <v>1004</v>
      </c>
      <c r="C167" t="s">
        <v>14</v>
      </c>
      <c r="D167" t="s">
        <v>50</v>
      </c>
      <c r="E167" t="s">
        <v>16</v>
      </c>
      <c r="F167" t="s">
        <v>28</v>
      </c>
      <c r="G167" t="s">
        <v>24</v>
      </c>
      <c r="H167" t="str">
        <f>IF(TBL_Employees[[#This Row],[Gender]]="Female","F","M")</f>
        <v>M</v>
      </c>
      <c r="I167">
        <v>56</v>
      </c>
      <c r="J167" s="7">
        <v>38042</v>
      </c>
      <c r="K167" s="1">
        <v>216949</v>
      </c>
      <c r="L167" s="2">
        <v>0.32</v>
      </c>
      <c r="M167" t="s">
        <v>33</v>
      </c>
      <c r="N167" t="s">
        <v>74</v>
      </c>
      <c r="O167" s="7" t="s">
        <v>21</v>
      </c>
      <c r="P167" s="15">
        <f>TBL_Employees[[#This Row],[Annual Salary]]*TBL_Employees[[#This Row],[Bonus %]]</f>
        <v>69423.680000000008</v>
      </c>
      <c r="Q167" s="16">
        <f>TBL_Employees[[#This Row],[Annual Salary]]+TBL_Employees[[#This Row],[Bonus %]]*TBL_Employees[[#This Row],[Annual Salary]]</f>
        <v>286372.68</v>
      </c>
      <c r="R167" s="15">
        <f>SUM(TBL_Employees[[#This Row],[Annual Salary]],TBL_Employees[[#This Row],[Bonus amount]])</f>
        <v>286372.68</v>
      </c>
      <c r="S167" t="str">
        <f>IF(AND(TBL_Employees[[#This Row],[Department]]="IT",TBL_Employees[[#This Row],[Gender]]="Female"),"Yes","No")</f>
        <v>No</v>
      </c>
      <c r="T167" s="20" t="str">
        <f>IF(AND(TBL_Employees[[#This Row],[Gender]]="Female",TBL_Employees[[#This Row],[Ethnicity]]="Black"),"Female Black","Other")</f>
        <v>Other</v>
      </c>
    </row>
    <row r="168" spans="1:20" x14ac:dyDescent="0.25">
      <c r="A168" t="s">
        <v>46</v>
      </c>
      <c r="B168" t="s">
        <v>1381</v>
      </c>
      <c r="C168" t="s">
        <v>61</v>
      </c>
      <c r="D168" t="s">
        <v>50</v>
      </c>
      <c r="E168" t="s">
        <v>36</v>
      </c>
      <c r="F168" t="s">
        <v>17</v>
      </c>
      <c r="G168" t="s">
        <v>24</v>
      </c>
      <c r="H168" t="str">
        <f>IF(TBL_Employees[[#This Row],[Gender]]="Female","F","M")</f>
        <v>F</v>
      </c>
      <c r="I168">
        <v>46</v>
      </c>
      <c r="J168" s="7">
        <v>38046</v>
      </c>
      <c r="K168" s="1">
        <v>158897</v>
      </c>
      <c r="L168" s="2">
        <v>0.1</v>
      </c>
      <c r="M168" t="s">
        <v>33</v>
      </c>
      <c r="N168" t="s">
        <v>80</v>
      </c>
      <c r="O168" s="7" t="s">
        <v>21</v>
      </c>
      <c r="P168" s="15">
        <f>TBL_Employees[[#This Row],[Annual Salary]]*TBL_Employees[[#This Row],[Bonus %]]</f>
        <v>15889.7</v>
      </c>
      <c r="Q168" s="16">
        <f>TBL_Employees[[#This Row],[Annual Salary]]+TBL_Employees[[#This Row],[Bonus %]]*TBL_Employees[[#This Row],[Annual Salary]]</f>
        <v>174786.7</v>
      </c>
      <c r="R168" s="15">
        <f>SUM(TBL_Employees[[#This Row],[Annual Salary]],TBL_Employees[[#This Row],[Bonus amount]])</f>
        <v>174786.7</v>
      </c>
      <c r="S168" t="str">
        <f>IF(AND(TBL_Employees[[#This Row],[Department]]="IT",TBL_Employees[[#This Row],[Gender]]="Female"),"Yes","No")</f>
        <v>No</v>
      </c>
      <c r="T168" s="20" t="str">
        <f>IF(AND(TBL_Employees[[#This Row],[Gender]]="Female",TBL_Employees[[#This Row],[Ethnicity]]="Black"),"Female Black","Other")</f>
        <v>Other</v>
      </c>
    </row>
    <row r="169" spans="1:20" x14ac:dyDescent="0.25">
      <c r="A169" t="s">
        <v>1628</v>
      </c>
      <c r="B169" t="s">
        <v>1629</v>
      </c>
      <c r="C169" t="s">
        <v>69</v>
      </c>
      <c r="D169" t="s">
        <v>31</v>
      </c>
      <c r="E169" t="s">
        <v>36</v>
      </c>
      <c r="F169" t="s">
        <v>17</v>
      </c>
      <c r="G169" t="s">
        <v>24</v>
      </c>
      <c r="H169" t="str">
        <f>IF(TBL_Employees[[#This Row],[Gender]]="Female","F","M")</f>
        <v>F</v>
      </c>
      <c r="I169">
        <v>45</v>
      </c>
      <c r="J169" s="7">
        <v>38057</v>
      </c>
      <c r="K169" s="1">
        <v>109422</v>
      </c>
      <c r="L169" s="2">
        <v>0</v>
      </c>
      <c r="M169" t="s">
        <v>33</v>
      </c>
      <c r="N169" t="s">
        <v>80</v>
      </c>
      <c r="O169" s="7" t="s">
        <v>21</v>
      </c>
      <c r="P169" s="15">
        <f>TBL_Employees[[#This Row],[Annual Salary]]*TBL_Employees[[#This Row],[Bonus %]]</f>
        <v>0</v>
      </c>
      <c r="Q169" s="16">
        <f>TBL_Employees[[#This Row],[Annual Salary]]+TBL_Employees[[#This Row],[Bonus %]]*TBL_Employees[[#This Row],[Annual Salary]]</f>
        <v>109422</v>
      </c>
      <c r="R169" s="15">
        <f>SUM(TBL_Employees[[#This Row],[Annual Salary]],TBL_Employees[[#This Row],[Bonus amount]])</f>
        <v>109422</v>
      </c>
      <c r="S169" t="str">
        <f>IF(AND(TBL_Employees[[#This Row],[Department]]="IT",TBL_Employees[[#This Row],[Gender]]="Female"),"Yes","No")</f>
        <v>No</v>
      </c>
      <c r="T169" s="20" t="str">
        <f>IF(AND(TBL_Employees[[#This Row],[Gender]]="Female",TBL_Employees[[#This Row],[Ethnicity]]="Black"),"Female Black","Other")</f>
        <v>Other</v>
      </c>
    </row>
    <row r="170" spans="1:20" x14ac:dyDescent="0.25">
      <c r="A170" t="s">
        <v>114</v>
      </c>
      <c r="B170" t="s">
        <v>1034</v>
      </c>
      <c r="C170" t="s">
        <v>61</v>
      </c>
      <c r="D170" t="s">
        <v>15</v>
      </c>
      <c r="E170" t="s">
        <v>32</v>
      </c>
      <c r="F170" t="s">
        <v>17</v>
      </c>
      <c r="G170" t="s">
        <v>24</v>
      </c>
      <c r="H170" t="str">
        <f>IF(TBL_Employees[[#This Row],[Gender]]="Female","F","M")</f>
        <v>F</v>
      </c>
      <c r="I170">
        <v>41</v>
      </c>
      <c r="J170" s="7">
        <v>38060</v>
      </c>
      <c r="K170" s="1">
        <v>155004</v>
      </c>
      <c r="L170" s="2">
        <v>0.12</v>
      </c>
      <c r="M170" t="s">
        <v>19</v>
      </c>
      <c r="N170" t="s">
        <v>25</v>
      </c>
      <c r="O170" s="7" t="s">
        <v>21</v>
      </c>
      <c r="P170" s="15">
        <f>TBL_Employees[[#This Row],[Annual Salary]]*TBL_Employees[[#This Row],[Bonus %]]</f>
        <v>18600.48</v>
      </c>
      <c r="Q170" s="16">
        <f>TBL_Employees[[#This Row],[Annual Salary]]+TBL_Employees[[#This Row],[Bonus %]]*TBL_Employees[[#This Row],[Annual Salary]]</f>
        <v>173604.48000000001</v>
      </c>
      <c r="R170" s="15">
        <f>SUM(TBL_Employees[[#This Row],[Annual Salary]],TBL_Employees[[#This Row],[Bonus amount]])</f>
        <v>173604.48000000001</v>
      </c>
      <c r="S170" t="str">
        <f>IF(AND(TBL_Employees[[#This Row],[Department]]="IT",TBL_Employees[[#This Row],[Gender]]="Female"),"Yes","No")</f>
        <v>No</v>
      </c>
      <c r="T170" s="20" t="str">
        <f>IF(AND(TBL_Employees[[#This Row],[Gender]]="Female",TBL_Employees[[#This Row],[Ethnicity]]="Black"),"Female Black","Other")</f>
        <v>Other</v>
      </c>
    </row>
    <row r="171" spans="1:20" x14ac:dyDescent="0.25">
      <c r="A171" t="s">
        <v>716</v>
      </c>
      <c r="B171" t="s">
        <v>348</v>
      </c>
      <c r="C171" t="s">
        <v>94</v>
      </c>
      <c r="D171" t="s">
        <v>50</v>
      </c>
      <c r="E171" t="s">
        <v>36</v>
      </c>
      <c r="F171" t="s">
        <v>17</v>
      </c>
      <c r="G171" t="s">
        <v>24</v>
      </c>
      <c r="H171" t="str">
        <f>IF(TBL_Employees[[#This Row],[Gender]]="Female","F","M")</f>
        <v>F</v>
      </c>
      <c r="I171">
        <v>46</v>
      </c>
      <c r="J171" s="7">
        <v>38066</v>
      </c>
      <c r="K171" s="1">
        <v>73004</v>
      </c>
      <c r="L171" s="2">
        <v>0</v>
      </c>
      <c r="M171" t="s">
        <v>33</v>
      </c>
      <c r="N171" t="s">
        <v>60</v>
      </c>
      <c r="O171" s="7" t="s">
        <v>21</v>
      </c>
      <c r="P171" s="15">
        <f>TBL_Employees[[#This Row],[Annual Salary]]*TBL_Employees[[#This Row],[Bonus %]]</f>
        <v>0</v>
      </c>
      <c r="Q171" s="16">
        <f>TBL_Employees[[#This Row],[Annual Salary]]+TBL_Employees[[#This Row],[Bonus %]]*TBL_Employees[[#This Row],[Annual Salary]]</f>
        <v>73004</v>
      </c>
      <c r="R171" s="15">
        <f>SUM(TBL_Employees[[#This Row],[Annual Salary]],TBL_Employees[[#This Row],[Bonus amount]])</f>
        <v>73004</v>
      </c>
      <c r="S171" t="str">
        <f>IF(AND(TBL_Employees[[#This Row],[Department]]="IT",TBL_Employees[[#This Row],[Gender]]="Female"),"Yes","No")</f>
        <v>No</v>
      </c>
      <c r="T171" s="20" t="str">
        <f>IF(AND(TBL_Employees[[#This Row],[Gender]]="Female",TBL_Employees[[#This Row],[Ethnicity]]="Black"),"Female Black","Other")</f>
        <v>Other</v>
      </c>
    </row>
    <row r="172" spans="1:20" x14ac:dyDescent="0.25">
      <c r="A172" t="s">
        <v>863</v>
      </c>
      <c r="B172" t="s">
        <v>864</v>
      </c>
      <c r="C172" t="s">
        <v>42</v>
      </c>
      <c r="D172" t="s">
        <v>50</v>
      </c>
      <c r="E172" t="s">
        <v>32</v>
      </c>
      <c r="F172" t="s">
        <v>28</v>
      </c>
      <c r="G172" t="s">
        <v>47</v>
      </c>
      <c r="H172" t="str">
        <f>IF(TBL_Employees[[#This Row],[Gender]]="Female","F","M")</f>
        <v>M</v>
      </c>
      <c r="I172">
        <v>43</v>
      </c>
      <c r="J172" s="7">
        <v>38093</v>
      </c>
      <c r="K172" s="1">
        <v>94246</v>
      </c>
      <c r="L172" s="2">
        <v>0</v>
      </c>
      <c r="M172" t="s">
        <v>19</v>
      </c>
      <c r="N172" t="s">
        <v>25</v>
      </c>
      <c r="O172" s="7" t="s">
        <v>21</v>
      </c>
      <c r="P172" s="15">
        <f>TBL_Employees[[#This Row],[Annual Salary]]*TBL_Employees[[#This Row],[Bonus %]]</f>
        <v>0</v>
      </c>
      <c r="Q172" s="16">
        <f>TBL_Employees[[#This Row],[Annual Salary]]+TBL_Employees[[#This Row],[Bonus %]]*TBL_Employees[[#This Row],[Annual Salary]]</f>
        <v>94246</v>
      </c>
      <c r="R172" s="15">
        <f>SUM(TBL_Employees[[#This Row],[Annual Salary]],TBL_Employees[[#This Row],[Bonus amount]])</f>
        <v>94246</v>
      </c>
      <c r="S172" t="str">
        <f>IF(AND(TBL_Employees[[#This Row],[Department]]="IT",TBL_Employees[[#This Row],[Gender]]="Female"),"Yes","No")</f>
        <v>No</v>
      </c>
      <c r="T172" s="20" t="str">
        <f>IF(AND(TBL_Employees[[#This Row],[Gender]]="Female",TBL_Employees[[#This Row],[Ethnicity]]="Black"),"Female Black","Other")</f>
        <v>Other</v>
      </c>
    </row>
    <row r="173" spans="1:20" x14ac:dyDescent="0.25">
      <c r="A173" t="s">
        <v>200</v>
      </c>
      <c r="B173" t="s">
        <v>1703</v>
      </c>
      <c r="C173" t="s">
        <v>62</v>
      </c>
      <c r="D173" t="s">
        <v>15</v>
      </c>
      <c r="E173" t="s">
        <v>32</v>
      </c>
      <c r="F173" t="s">
        <v>28</v>
      </c>
      <c r="G173" t="s">
        <v>24</v>
      </c>
      <c r="H173" t="str">
        <f>IF(TBL_Employees[[#This Row],[Gender]]="Female","F","M")</f>
        <v>M</v>
      </c>
      <c r="I173">
        <v>63</v>
      </c>
      <c r="J173" s="7">
        <v>38096</v>
      </c>
      <c r="K173" s="1">
        <v>122487</v>
      </c>
      <c r="L173" s="2">
        <v>0.08</v>
      </c>
      <c r="M173" t="s">
        <v>33</v>
      </c>
      <c r="N173" t="s">
        <v>74</v>
      </c>
      <c r="O173" s="7" t="s">
        <v>21</v>
      </c>
      <c r="P173" s="15">
        <f>TBL_Employees[[#This Row],[Annual Salary]]*TBL_Employees[[#This Row],[Bonus %]]</f>
        <v>9798.9600000000009</v>
      </c>
      <c r="Q173" s="16">
        <f>TBL_Employees[[#This Row],[Annual Salary]]+TBL_Employees[[#This Row],[Bonus %]]*TBL_Employees[[#This Row],[Annual Salary]]</f>
        <v>132285.96</v>
      </c>
      <c r="R173" s="15">
        <f>SUM(TBL_Employees[[#This Row],[Annual Salary]],TBL_Employees[[#This Row],[Bonus amount]])</f>
        <v>132285.96</v>
      </c>
      <c r="S173" t="str">
        <f>IF(AND(TBL_Employees[[#This Row],[Department]]="IT",TBL_Employees[[#This Row],[Gender]]="Female"),"Yes","No")</f>
        <v>No</v>
      </c>
      <c r="T173" s="20" t="str">
        <f>IF(AND(TBL_Employees[[#This Row],[Gender]]="Female",TBL_Employees[[#This Row],[Ethnicity]]="Black"),"Female Black","Other")</f>
        <v>Other</v>
      </c>
    </row>
    <row r="174" spans="1:20" x14ac:dyDescent="0.25">
      <c r="A174" t="s">
        <v>363</v>
      </c>
      <c r="B174" t="s">
        <v>1644</v>
      </c>
      <c r="C174" t="s">
        <v>73</v>
      </c>
      <c r="D174" t="s">
        <v>27</v>
      </c>
      <c r="E174" t="s">
        <v>36</v>
      </c>
      <c r="F174" t="s">
        <v>17</v>
      </c>
      <c r="G174" t="s">
        <v>18</v>
      </c>
      <c r="H174" t="str">
        <f>IF(TBL_Employees[[#This Row],[Gender]]="Female","F","M")</f>
        <v>F</v>
      </c>
      <c r="I174">
        <v>55</v>
      </c>
      <c r="J174" s="7">
        <v>38107</v>
      </c>
      <c r="K174" s="1">
        <v>40124</v>
      </c>
      <c r="L174" s="2">
        <v>0</v>
      </c>
      <c r="M174" t="s">
        <v>19</v>
      </c>
      <c r="N174" t="s">
        <v>25</v>
      </c>
      <c r="O174" s="7" t="s">
        <v>21</v>
      </c>
      <c r="P174" s="15">
        <f>TBL_Employees[[#This Row],[Annual Salary]]*TBL_Employees[[#This Row],[Bonus %]]</f>
        <v>0</v>
      </c>
      <c r="Q174" s="16">
        <f>TBL_Employees[[#This Row],[Annual Salary]]+TBL_Employees[[#This Row],[Bonus %]]*TBL_Employees[[#This Row],[Annual Salary]]</f>
        <v>40124</v>
      </c>
      <c r="R174" s="15">
        <f>SUM(TBL_Employees[[#This Row],[Annual Salary]],TBL_Employees[[#This Row],[Bonus amount]])</f>
        <v>40124</v>
      </c>
      <c r="S174" t="str">
        <f>IF(AND(TBL_Employees[[#This Row],[Department]]="IT",TBL_Employees[[#This Row],[Gender]]="Female"),"Yes","No")</f>
        <v>Yes</v>
      </c>
      <c r="T174" s="20" t="str">
        <f>IF(AND(TBL_Employees[[#This Row],[Gender]]="Female",TBL_Employees[[#This Row],[Ethnicity]]="Black"),"Female Black","Other")</f>
        <v>Other</v>
      </c>
    </row>
    <row r="175" spans="1:20" x14ac:dyDescent="0.25">
      <c r="A175" t="s">
        <v>1600</v>
      </c>
      <c r="B175" t="s">
        <v>1601</v>
      </c>
      <c r="C175" t="s">
        <v>40</v>
      </c>
      <c r="D175" t="s">
        <v>65</v>
      </c>
      <c r="E175" t="s">
        <v>32</v>
      </c>
      <c r="F175" t="s">
        <v>17</v>
      </c>
      <c r="G175" t="s">
        <v>24</v>
      </c>
      <c r="H175" t="str">
        <f>IF(TBL_Employees[[#This Row],[Gender]]="Female","F","M")</f>
        <v>F</v>
      </c>
      <c r="I175">
        <v>60</v>
      </c>
      <c r="J175" s="7">
        <v>38121</v>
      </c>
      <c r="K175" s="1">
        <v>186378</v>
      </c>
      <c r="L175" s="2">
        <v>0.26</v>
      </c>
      <c r="M175" t="s">
        <v>33</v>
      </c>
      <c r="N175" t="s">
        <v>80</v>
      </c>
      <c r="O175" s="7" t="s">
        <v>21</v>
      </c>
      <c r="P175" s="15">
        <f>TBL_Employees[[#This Row],[Annual Salary]]*TBL_Employees[[#This Row],[Bonus %]]</f>
        <v>48458.28</v>
      </c>
      <c r="Q175" s="16">
        <f>TBL_Employees[[#This Row],[Annual Salary]]+TBL_Employees[[#This Row],[Bonus %]]*TBL_Employees[[#This Row],[Annual Salary]]</f>
        <v>234836.28</v>
      </c>
      <c r="R175" s="15">
        <f>SUM(TBL_Employees[[#This Row],[Annual Salary]],TBL_Employees[[#This Row],[Bonus amount]])</f>
        <v>234836.28</v>
      </c>
      <c r="S175" t="str">
        <f>IF(AND(TBL_Employees[[#This Row],[Department]]="IT",TBL_Employees[[#This Row],[Gender]]="Female"),"Yes","No")</f>
        <v>No</v>
      </c>
      <c r="T175" s="20" t="str">
        <f>IF(AND(TBL_Employees[[#This Row],[Gender]]="Female",TBL_Employees[[#This Row],[Ethnicity]]="Black"),"Female Black","Other")</f>
        <v>Other</v>
      </c>
    </row>
    <row r="176" spans="1:20" x14ac:dyDescent="0.25">
      <c r="A176" t="s">
        <v>458</v>
      </c>
      <c r="B176" t="s">
        <v>459</v>
      </c>
      <c r="C176" t="s">
        <v>68</v>
      </c>
      <c r="D176" t="s">
        <v>15</v>
      </c>
      <c r="E176" t="s">
        <v>36</v>
      </c>
      <c r="F176" t="s">
        <v>28</v>
      </c>
      <c r="G176" t="s">
        <v>51</v>
      </c>
      <c r="H176" t="str">
        <f>IF(TBL_Employees[[#This Row],[Gender]]="Female","F","M")</f>
        <v>M</v>
      </c>
      <c r="I176">
        <v>65</v>
      </c>
      <c r="J176" s="7">
        <v>38123</v>
      </c>
      <c r="K176" s="1">
        <v>55499</v>
      </c>
      <c r="L176" s="2">
        <v>0</v>
      </c>
      <c r="M176" t="s">
        <v>52</v>
      </c>
      <c r="N176" t="s">
        <v>81</v>
      </c>
      <c r="O176" s="7" t="s">
        <v>21</v>
      </c>
      <c r="P176" s="15">
        <f>TBL_Employees[[#This Row],[Annual Salary]]*TBL_Employees[[#This Row],[Bonus %]]</f>
        <v>0</v>
      </c>
      <c r="Q176" s="16">
        <f>TBL_Employees[[#This Row],[Annual Salary]]+TBL_Employees[[#This Row],[Bonus %]]*TBL_Employees[[#This Row],[Annual Salary]]</f>
        <v>55499</v>
      </c>
      <c r="R176" s="15">
        <f>SUM(TBL_Employees[[#This Row],[Annual Salary]],TBL_Employees[[#This Row],[Bonus amount]])</f>
        <v>55499</v>
      </c>
      <c r="S176" t="str">
        <f>IF(AND(TBL_Employees[[#This Row],[Department]]="IT",TBL_Employees[[#This Row],[Gender]]="Female"),"Yes","No")</f>
        <v>No</v>
      </c>
      <c r="T176" s="20" t="str">
        <f>IF(AND(TBL_Employees[[#This Row],[Gender]]="Female",TBL_Employees[[#This Row],[Ethnicity]]="Black"),"Female Black","Other")</f>
        <v>Other</v>
      </c>
    </row>
    <row r="177" spans="1:20" x14ac:dyDescent="0.25">
      <c r="A177" t="s">
        <v>828</v>
      </c>
      <c r="B177" t="s">
        <v>829</v>
      </c>
      <c r="C177" t="s">
        <v>40</v>
      </c>
      <c r="D177" t="s">
        <v>23</v>
      </c>
      <c r="E177" t="s">
        <v>44</v>
      </c>
      <c r="F177" t="s">
        <v>17</v>
      </c>
      <c r="G177" t="s">
        <v>51</v>
      </c>
      <c r="H177" t="str">
        <f>IF(TBL_Employees[[#This Row],[Gender]]="Female","F","M")</f>
        <v>F</v>
      </c>
      <c r="I177">
        <v>65</v>
      </c>
      <c r="J177" s="7">
        <v>38130</v>
      </c>
      <c r="K177" s="1">
        <v>153938</v>
      </c>
      <c r="L177" s="2">
        <v>0.2</v>
      </c>
      <c r="M177" t="s">
        <v>19</v>
      </c>
      <c r="N177" t="s">
        <v>39</v>
      </c>
      <c r="O177" s="7" t="s">
        <v>21</v>
      </c>
      <c r="P177" s="15">
        <f>TBL_Employees[[#This Row],[Annual Salary]]*TBL_Employees[[#This Row],[Bonus %]]</f>
        <v>30787.600000000002</v>
      </c>
      <c r="Q177" s="16">
        <f>TBL_Employees[[#This Row],[Annual Salary]]+TBL_Employees[[#This Row],[Bonus %]]*TBL_Employees[[#This Row],[Annual Salary]]</f>
        <v>184725.6</v>
      </c>
      <c r="R177" s="15">
        <f>SUM(TBL_Employees[[#This Row],[Annual Salary]],TBL_Employees[[#This Row],[Bonus amount]])</f>
        <v>184725.6</v>
      </c>
      <c r="S177" t="str">
        <f>IF(AND(TBL_Employees[[#This Row],[Department]]="IT",TBL_Employees[[#This Row],[Gender]]="Female"),"Yes","No")</f>
        <v>No</v>
      </c>
      <c r="T177" s="20" t="str">
        <f>IF(AND(TBL_Employees[[#This Row],[Gender]]="Female",TBL_Employees[[#This Row],[Ethnicity]]="Black"),"Female Black","Other")</f>
        <v>Other</v>
      </c>
    </row>
    <row r="178" spans="1:20" x14ac:dyDescent="0.25">
      <c r="A178" t="s">
        <v>1085</v>
      </c>
      <c r="B178" t="s">
        <v>1086</v>
      </c>
      <c r="C178" t="s">
        <v>61</v>
      </c>
      <c r="D178" t="s">
        <v>65</v>
      </c>
      <c r="E178" t="s">
        <v>32</v>
      </c>
      <c r="F178" t="s">
        <v>17</v>
      </c>
      <c r="G178" t="s">
        <v>18</v>
      </c>
      <c r="H178" t="str">
        <f>IF(TBL_Employees[[#This Row],[Gender]]="Female","F","M")</f>
        <v>F</v>
      </c>
      <c r="I178">
        <v>55</v>
      </c>
      <c r="J178" s="7">
        <v>38135</v>
      </c>
      <c r="K178" s="1">
        <v>159885</v>
      </c>
      <c r="L178" s="2">
        <v>0.12</v>
      </c>
      <c r="M178" t="s">
        <v>19</v>
      </c>
      <c r="N178" t="s">
        <v>29</v>
      </c>
      <c r="O178" s="7" t="s">
        <v>21</v>
      </c>
      <c r="P178" s="15">
        <f>TBL_Employees[[#This Row],[Annual Salary]]*TBL_Employees[[#This Row],[Bonus %]]</f>
        <v>19186.2</v>
      </c>
      <c r="Q178" s="16">
        <f>TBL_Employees[[#This Row],[Annual Salary]]+TBL_Employees[[#This Row],[Bonus %]]*TBL_Employees[[#This Row],[Annual Salary]]</f>
        <v>179071.2</v>
      </c>
      <c r="R178" s="15">
        <f>SUM(TBL_Employees[[#This Row],[Annual Salary]],TBL_Employees[[#This Row],[Bonus amount]])</f>
        <v>179071.2</v>
      </c>
      <c r="S178" t="str">
        <f>IF(AND(TBL_Employees[[#This Row],[Department]]="IT",TBL_Employees[[#This Row],[Gender]]="Female"),"Yes","No")</f>
        <v>No</v>
      </c>
      <c r="T178" s="20" t="str">
        <f>IF(AND(TBL_Employees[[#This Row],[Gender]]="Female",TBL_Employees[[#This Row],[Ethnicity]]="Black"),"Female Black","Other")</f>
        <v>Other</v>
      </c>
    </row>
    <row r="179" spans="1:20" x14ac:dyDescent="0.25">
      <c r="A179" t="s">
        <v>293</v>
      </c>
      <c r="B179" t="s">
        <v>451</v>
      </c>
      <c r="C179" t="s">
        <v>14</v>
      </c>
      <c r="D179" t="s">
        <v>31</v>
      </c>
      <c r="E179" t="s">
        <v>44</v>
      </c>
      <c r="F179" t="s">
        <v>28</v>
      </c>
      <c r="G179" t="s">
        <v>24</v>
      </c>
      <c r="H179" t="str">
        <f>IF(TBL_Employees[[#This Row],[Gender]]="Female","F","M")</f>
        <v>M</v>
      </c>
      <c r="I179">
        <v>43</v>
      </c>
      <c r="J179" s="7">
        <v>38145</v>
      </c>
      <c r="K179" s="1">
        <v>246231</v>
      </c>
      <c r="L179" s="2">
        <v>0.31</v>
      </c>
      <c r="M179" t="s">
        <v>19</v>
      </c>
      <c r="N179" t="s">
        <v>63</v>
      </c>
      <c r="O179" s="7" t="s">
        <v>21</v>
      </c>
      <c r="P179" s="15">
        <f>TBL_Employees[[#This Row],[Annual Salary]]*TBL_Employees[[#This Row],[Bonus %]]</f>
        <v>76331.61</v>
      </c>
      <c r="Q179" s="16">
        <f>TBL_Employees[[#This Row],[Annual Salary]]+TBL_Employees[[#This Row],[Bonus %]]*TBL_Employees[[#This Row],[Annual Salary]]</f>
        <v>322562.61</v>
      </c>
      <c r="R179" s="15">
        <f>SUM(TBL_Employees[[#This Row],[Annual Salary]],TBL_Employees[[#This Row],[Bonus amount]])</f>
        <v>322562.61</v>
      </c>
      <c r="S179" t="str">
        <f>IF(AND(TBL_Employees[[#This Row],[Department]]="IT",TBL_Employees[[#This Row],[Gender]]="Female"),"Yes","No")</f>
        <v>No</v>
      </c>
      <c r="T179" s="20" t="str">
        <f>IF(AND(TBL_Employees[[#This Row],[Gender]]="Female",TBL_Employees[[#This Row],[Ethnicity]]="Black"),"Female Black","Other")</f>
        <v>Other</v>
      </c>
    </row>
    <row r="180" spans="1:20" x14ac:dyDescent="0.25">
      <c r="A180" t="s">
        <v>741</v>
      </c>
      <c r="B180" t="s">
        <v>742</v>
      </c>
      <c r="C180" t="s">
        <v>62</v>
      </c>
      <c r="D180" t="s">
        <v>23</v>
      </c>
      <c r="E180" t="s">
        <v>16</v>
      </c>
      <c r="F180" t="s">
        <v>28</v>
      </c>
      <c r="G180" t="s">
        <v>24</v>
      </c>
      <c r="H180" t="str">
        <f>IF(TBL_Employees[[#This Row],[Gender]]="Female","F","M")</f>
        <v>M</v>
      </c>
      <c r="I180">
        <v>48</v>
      </c>
      <c r="J180" s="7">
        <v>38168</v>
      </c>
      <c r="K180" s="1">
        <v>120660</v>
      </c>
      <c r="L180" s="2">
        <v>7.0000000000000007E-2</v>
      </c>
      <c r="M180" t="s">
        <v>33</v>
      </c>
      <c r="N180" t="s">
        <v>34</v>
      </c>
      <c r="O180" s="7" t="s">
        <v>21</v>
      </c>
      <c r="P180" s="15">
        <f>TBL_Employees[[#This Row],[Annual Salary]]*TBL_Employees[[#This Row],[Bonus %]]</f>
        <v>8446.2000000000007</v>
      </c>
      <c r="Q180" s="16">
        <f>TBL_Employees[[#This Row],[Annual Salary]]+TBL_Employees[[#This Row],[Bonus %]]*TBL_Employees[[#This Row],[Annual Salary]]</f>
        <v>129106.2</v>
      </c>
      <c r="R180" s="15">
        <f>SUM(TBL_Employees[[#This Row],[Annual Salary]],TBL_Employees[[#This Row],[Bonus amount]])</f>
        <v>129106.2</v>
      </c>
      <c r="S180" t="str">
        <f>IF(AND(TBL_Employees[[#This Row],[Department]]="IT",TBL_Employees[[#This Row],[Gender]]="Female"),"Yes","No")</f>
        <v>No</v>
      </c>
      <c r="T180" s="20" t="str">
        <f>IF(AND(TBL_Employees[[#This Row],[Gender]]="Female",TBL_Employees[[#This Row],[Ethnicity]]="Black"),"Female Black","Other")</f>
        <v>Other</v>
      </c>
    </row>
    <row r="181" spans="1:20" x14ac:dyDescent="0.25">
      <c r="A181" t="s">
        <v>1698</v>
      </c>
      <c r="B181" t="s">
        <v>1699</v>
      </c>
      <c r="C181" t="s">
        <v>88</v>
      </c>
      <c r="D181" t="s">
        <v>27</v>
      </c>
      <c r="E181" t="s">
        <v>36</v>
      </c>
      <c r="F181" t="s">
        <v>17</v>
      </c>
      <c r="G181" t="s">
        <v>18</v>
      </c>
      <c r="H181" t="str">
        <f>IF(TBL_Employees[[#This Row],[Gender]]="Female","F","M")</f>
        <v>F</v>
      </c>
      <c r="I181">
        <v>64</v>
      </c>
      <c r="J181" s="7">
        <v>38176</v>
      </c>
      <c r="K181" s="1">
        <v>77903</v>
      </c>
      <c r="L181" s="2">
        <v>0</v>
      </c>
      <c r="M181" t="s">
        <v>19</v>
      </c>
      <c r="N181" t="s">
        <v>63</v>
      </c>
      <c r="O181" s="7" t="s">
        <v>21</v>
      </c>
      <c r="P181" s="15">
        <f>TBL_Employees[[#This Row],[Annual Salary]]*TBL_Employees[[#This Row],[Bonus %]]</f>
        <v>0</v>
      </c>
      <c r="Q181" s="16">
        <f>TBL_Employees[[#This Row],[Annual Salary]]+TBL_Employees[[#This Row],[Bonus %]]*TBL_Employees[[#This Row],[Annual Salary]]</f>
        <v>77903</v>
      </c>
      <c r="R181" s="15">
        <f>SUM(TBL_Employees[[#This Row],[Annual Salary]],TBL_Employees[[#This Row],[Bonus amount]])</f>
        <v>77903</v>
      </c>
      <c r="S181" t="str">
        <f>IF(AND(TBL_Employees[[#This Row],[Department]]="IT",TBL_Employees[[#This Row],[Gender]]="Female"),"Yes","No")</f>
        <v>Yes</v>
      </c>
      <c r="T181" s="20" t="str">
        <f>IF(AND(TBL_Employees[[#This Row],[Gender]]="Female",TBL_Employees[[#This Row],[Ethnicity]]="Black"),"Female Black","Other")</f>
        <v>Other</v>
      </c>
    </row>
    <row r="182" spans="1:20" x14ac:dyDescent="0.25">
      <c r="A182" t="s">
        <v>1194</v>
      </c>
      <c r="B182" t="s">
        <v>1195</v>
      </c>
      <c r="C182" t="s">
        <v>26</v>
      </c>
      <c r="D182" t="s">
        <v>27</v>
      </c>
      <c r="E182" t="s">
        <v>36</v>
      </c>
      <c r="F182" t="s">
        <v>17</v>
      </c>
      <c r="G182" t="s">
        <v>51</v>
      </c>
      <c r="H182" t="str">
        <f>IF(TBL_Employees[[#This Row],[Gender]]="Female","F","M")</f>
        <v>F</v>
      </c>
      <c r="I182">
        <v>53</v>
      </c>
      <c r="J182" s="7">
        <v>38188</v>
      </c>
      <c r="K182" s="1">
        <v>65702</v>
      </c>
      <c r="L182" s="2">
        <v>0</v>
      </c>
      <c r="M182" t="s">
        <v>19</v>
      </c>
      <c r="N182" t="s">
        <v>29</v>
      </c>
      <c r="O182" s="7" t="s">
        <v>21</v>
      </c>
      <c r="P182" s="15">
        <f>TBL_Employees[[#This Row],[Annual Salary]]*TBL_Employees[[#This Row],[Bonus %]]</f>
        <v>0</v>
      </c>
      <c r="Q182" s="16">
        <f>TBL_Employees[[#This Row],[Annual Salary]]+TBL_Employees[[#This Row],[Bonus %]]*TBL_Employees[[#This Row],[Annual Salary]]</f>
        <v>65702</v>
      </c>
      <c r="R182" s="15">
        <f>SUM(TBL_Employees[[#This Row],[Annual Salary]],TBL_Employees[[#This Row],[Bonus amount]])</f>
        <v>65702</v>
      </c>
      <c r="S182" t="str">
        <f>IF(AND(TBL_Employees[[#This Row],[Department]]="IT",TBL_Employees[[#This Row],[Gender]]="Female"),"Yes","No")</f>
        <v>Yes</v>
      </c>
      <c r="T182" s="20" t="str">
        <f>IF(AND(TBL_Employees[[#This Row],[Gender]]="Female",TBL_Employees[[#This Row],[Ethnicity]]="Black"),"Female Black","Other")</f>
        <v>Other</v>
      </c>
    </row>
    <row r="183" spans="1:20" x14ac:dyDescent="0.25">
      <c r="A183" t="s">
        <v>1398</v>
      </c>
      <c r="B183" t="s">
        <v>1399</v>
      </c>
      <c r="C183" t="s">
        <v>76</v>
      </c>
      <c r="D183" t="s">
        <v>27</v>
      </c>
      <c r="E183" t="s">
        <v>36</v>
      </c>
      <c r="F183" t="s">
        <v>17</v>
      </c>
      <c r="G183" t="s">
        <v>51</v>
      </c>
      <c r="H183" t="str">
        <f>IF(TBL_Employees[[#This Row],[Gender]]="Female","F","M")</f>
        <v>F</v>
      </c>
      <c r="I183">
        <v>53</v>
      </c>
      <c r="J183" s="7">
        <v>38214</v>
      </c>
      <c r="K183" s="1">
        <v>44735</v>
      </c>
      <c r="L183" s="2">
        <v>0</v>
      </c>
      <c r="M183" t="s">
        <v>52</v>
      </c>
      <c r="N183" t="s">
        <v>81</v>
      </c>
      <c r="O183" s="7" t="s">
        <v>21</v>
      </c>
      <c r="P183" s="15">
        <f>TBL_Employees[[#This Row],[Annual Salary]]*TBL_Employees[[#This Row],[Bonus %]]</f>
        <v>0</v>
      </c>
      <c r="Q183" s="16">
        <f>TBL_Employees[[#This Row],[Annual Salary]]+TBL_Employees[[#This Row],[Bonus %]]*TBL_Employees[[#This Row],[Annual Salary]]</f>
        <v>44735</v>
      </c>
      <c r="R183" s="15">
        <f>SUM(TBL_Employees[[#This Row],[Annual Salary]],TBL_Employees[[#This Row],[Bonus amount]])</f>
        <v>44735</v>
      </c>
      <c r="S183" t="str">
        <f>IF(AND(TBL_Employees[[#This Row],[Department]]="IT",TBL_Employees[[#This Row],[Gender]]="Female"),"Yes","No")</f>
        <v>Yes</v>
      </c>
      <c r="T183" s="20" t="str">
        <f>IF(AND(TBL_Employees[[#This Row],[Gender]]="Female",TBL_Employees[[#This Row],[Ethnicity]]="Black"),"Female Black","Other")</f>
        <v>Other</v>
      </c>
    </row>
    <row r="184" spans="1:20" x14ac:dyDescent="0.25">
      <c r="A184" t="s">
        <v>861</v>
      </c>
      <c r="B184" t="s">
        <v>862</v>
      </c>
      <c r="C184" t="s">
        <v>61</v>
      </c>
      <c r="D184" t="s">
        <v>43</v>
      </c>
      <c r="E184" t="s">
        <v>36</v>
      </c>
      <c r="F184" t="s">
        <v>17</v>
      </c>
      <c r="G184" t="s">
        <v>51</v>
      </c>
      <c r="H184" t="str">
        <f>IF(TBL_Employees[[#This Row],[Gender]]="Female","F","M")</f>
        <v>F</v>
      </c>
      <c r="I184">
        <v>45</v>
      </c>
      <c r="J184" s="7">
        <v>38218</v>
      </c>
      <c r="K184" s="1">
        <v>121065</v>
      </c>
      <c r="L184" s="2">
        <v>0.15</v>
      </c>
      <c r="M184" t="s">
        <v>52</v>
      </c>
      <c r="N184" t="s">
        <v>66</v>
      </c>
      <c r="O184" s="7" t="s">
        <v>21</v>
      </c>
      <c r="P184" s="15">
        <f>TBL_Employees[[#This Row],[Annual Salary]]*TBL_Employees[[#This Row],[Bonus %]]</f>
        <v>18159.75</v>
      </c>
      <c r="Q184" s="16">
        <f>TBL_Employees[[#This Row],[Annual Salary]]+TBL_Employees[[#This Row],[Bonus %]]*TBL_Employees[[#This Row],[Annual Salary]]</f>
        <v>139224.75</v>
      </c>
      <c r="R184" s="15">
        <f>SUM(TBL_Employees[[#This Row],[Annual Salary]],TBL_Employees[[#This Row],[Bonus amount]])</f>
        <v>139224.75</v>
      </c>
      <c r="S184" t="str">
        <f>IF(AND(TBL_Employees[[#This Row],[Department]]="IT",TBL_Employees[[#This Row],[Gender]]="Female"),"Yes","No")</f>
        <v>No</v>
      </c>
      <c r="T184" s="20" t="str">
        <f>IF(AND(TBL_Employees[[#This Row],[Gender]]="Female",TBL_Employees[[#This Row],[Ethnicity]]="Black"),"Female Black","Other")</f>
        <v>Other</v>
      </c>
    </row>
    <row r="185" spans="1:20" x14ac:dyDescent="0.25">
      <c r="A185" t="s">
        <v>319</v>
      </c>
      <c r="B185" t="s">
        <v>835</v>
      </c>
      <c r="C185" t="s">
        <v>83</v>
      </c>
      <c r="D185" t="s">
        <v>23</v>
      </c>
      <c r="E185" t="s">
        <v>36</v>
      </c>
      <c r="F185" t="s">
        <v>28</v>
      </c>
      <c r="G185" t="s">
        <v>47</v>
      </c>
      <c r="H185" t="str">
        <f>IF(TBL_Employees[[#This Row],[Gender]]="Female","F","M")</f>
        <v>M</v>
      </c>
      <c r="I185">
        <v>41</v>
      </c>
      <c r="J185" s="7">
        <v>38219</v>
      </c>
      <c r="K185" s="1">
        <v>49186</v>
      </c>
      <c r="L185" s="2">
        <v>0</v>
      </c>
      <c r="M185" t="s">
        <v>19</v>
      </c>
      <c r="N185" t="s">
        <v>25</v>
      </c>
      <c r="O185" s="7">
        <v>39616</v>
      </c>
      <c r="P185" s="15">
        <f>TBL_Employees[[#This Row],[Annual Salary]]*TBL_Employees[[#This Row],[Bonus %]]</f>
        <v>0</v>
      </c>
      <c r="Q185" s="16">
        <f>TBL_Employees[[#This Row],[Annual Salary]]+TBL_Employees[[#This Row],[Bonus %]]*TBL_Employees[[#This Row],[Annual Salary]]</f>
        <v>49186</v>
      </c>
      <c r="R185" s="15">
        <f>SUM(TBL_Employees[[#This Row],[Annual Salary]],TBL_Employees[[#This Row],[Bonus amount]])</f>
        <v>49186</v>
      </c>
      <c r="S185" t="str">
        <f>IF(AND(TBL_Employees[[#This Row],[Department]]="IT",TBL_Employees[[#This Row],[Gender]]="Female"),"Yes","No")</f>
        <v>No</v>
      </c>
      <c r="T185" s="20" t="str">
        <f>IF(AND(TBL_Employees[[#This Row],[Gender]]="Female",TBL_Employees[[#This Row],[Ethnicity]]="Black"),"Female Black","Other")</f>
        <v>Other</v>
      </c>
    </row>
    <row r="186" spans="1:20" x14ac:dyDescent="0.25">
      <c r="A186" t="s">
        <v>681</v>
      </c>
      <c r="B186" t="s">
        <v>1045</v>
      </c>
      <c r="C186" t="s">
        <v>61</v>
      </c>
      <c r="D186" t="s">
        <v>27</v>
      </c>
      <c r="E186" t="s">
        <v>32</v>
      </c>
      <c r="F186" t="s">
        <v>28</v>
      </c>
      <c r="G186" t="s">
        <v>18</v>
      </c>
      <c r="H186" t="str">
        <f>IF(TBL_Employees[[#This Row],[Gender]]="Female","F","M")</f>
        <v>M</v>
      </c>
      <c r="I186">
        <v>46</v>
      </c>
      <c r="J186" s="7">
        <v>38244</v>
      </c>
      <c r="K186" s="1">
        <v>130274</v>
      </c>
      <c r="L186" s="2">
        <v>0.11</v>
      </c>
      <c r="M186" t="s">
        <v>19</v>
      </c>
      <c r="N186" t="s">
        <v>20</v>
      </c>
      <c r="O186" s="7" t="s">
        <v>21</v>
      </c>
      <c r="P186" s="15">
        <f>TBL_Employees[[#This Row],[Annual Salary]]*TBL_Employees[[#This Row],[Bonus %]]</f>
        <v>14330.14</v>
      </c>
      <c r="Q186" s="16">
        <f>TBL_Employees[[#This Row],[Annual Salary]]+TBL_Employees[[#This Row],[Bonus %]]*TBL_Employees[[#This Row],[Annual Salary]]</f>
        <v>144604.14000000001</v>
      </c>
      <c r="R186" s="15">
        <f>SUM(TBL_Employees[[#This Row],[Annual Salary]],TBL_Employees[[#This Row],[Bonus amount]])</f>
        <v>144604.14000000001</v>
      </c>
      <c r="S186" t="str">
        <f>IF(AND(TBL_Employees[[#This Row],[Department]]="IT",TBL_Employees[[#This Row],[Gender]]="Female"),"Yes","No")</f>
        <v>No</v>
      </c>
      <c r="T186" s="20" t="str">
        <f>IF(AND(TBL_Employees[[#This Row],[Gender]]="Female",TBL_Employees[[#This Row],[Ethnicity]]="Black"),"Female Black","Other")</f>
        <v>Other</v>
      </c>
    </row>
    <row r="187" spans="1:20" x14ac:dyDescent="0.25">
      <c r="A187" t="s">
        <v>316</v>
      </c>
      <c r="B187" t="s">
        <v>903</v>
      </c>
      <c r="C187" t="s">
        <v>22</v>
      </c>
      <c r="D187" t="s">
        <v>23</v>
      </c>
      <c r="E187" t="s">
        <v>32</v>
      </c>
      <c r="F187" t="s">
        <v>28</v>
      </c>
      <c r="G187" t="s">
        <v>18</v>
      </c>
      <c r="H187" t="str">
        <f>IF(TBL_Employees[[#This Row],[Gender]]="Female","F","M")</f>
        <v>M</v>
      </c>
      <c r="I187">
        <v>62</v>
      </c>
      <c r="J187" s="7">
        <v>38271</v>
      </c>
      <c r="K187" s="1">
        <v>50825</v>
      </c>
      <c r="L187" s="2">
        <v>0</v>
      </c>
      <c r="M187" t="s">
        <v>19</v>
      </c>
      <c r="N187" t="s">
        <v>63</v>
      </c>
      <c r="O187" s="7" t="s">
        <v>21</v>
      </c>
      <c r="P187" s="15">
        <f>TBL_Employees[[#This Row],[Annual Salary]]*TBL_Employees[[#This Row],[Bonus %]]</f>
        <v>0</v>
      </c>
      <c r="Q187" s="16">
        <f>TBL_Employees[[#This Row],[Annual Salary]]+TBL_Employees[[#This Row],[Bonus %]]*TBL_Employees[[#This Row],[Annual Salary]]</f>
        <v>50825</v>
      </c>
      <c r="R187" s="15">
        <f>SUM(TBL_Employees[[#This Row],[Annual Salary]],TBL_Employees[[#This Row],[Bonus amount]])</f>
        <v>50825</v>
      </c>
      <c r="S187" t="str">
        <f>IF(AND(TBL_Employees[[#This Row],[Department]]="IT",TBL_Employees[[#This Row],[Gender]]="Female"),"Yes","No")</f>
        <v>No</v>
      </c>
      <c r="T187" s="20" t="str">
        <f>IF(AND(TBL_Employees[[#This Row],[Gender]]="Female",TBL_Employees[[#This Row],[Ethnicity]]="Black"),"Female Black","Other")</f>
        <v>Other</v>
      </c>
    </row>
    <row r="188" spans="1:20" x14ac:dyDescent="0.25">
      <c r="A188" t="s">
        <v>138</v>
      </c>
      <c r="B188" t="s">
        <v>834</v>
      </c>
      <c r="C188" t="s">
        <v>61</v>
      </c>
      <c r="D188" t="s">
        <v>23</v>
      </c>
      <c r="E188" t="s">
        <v>36</v>
      </c>
      <c r="F188" t="s">
        <v>17</v>
      </c>
      <c r="G188" t="s">
        <v>47</v>
      </c>
      <c r="H188" t="str">
        <f>IF(TBL_Employees[[#This Row],[Gender]]="Female","F","M")</f>
        <v>F</v>
      </c>
      <c r="I188">
        <v>55</v>
      </c>
      <c r="J188" s="7">
        <v>38301</v>
      </c>
      <c r="K188" s="1">
        <v>142318</v>
      </c>
      <c r="L188" s="2">
        <v>0.14000000000000001</v>
      </c>
      <c r="M188" t="s">
        <v>19</v>
      </c>
      <c r="N188" t="s">
        <v>20</v>
      </c>
      <c r="O188" s="7" t="s">
        <v>21</v>
      </c>
      <c r="P188" s="15">
        <f>TBL_Employees[[#This Row],[Annual Salary]]*TBL_Employees[[#This Row],[Bonus %]]</f>
        <v>19924.52</v>
      </c>
      <c r="Q188" s="16">
        <f>TBL_Employees[[#This Row],[Annual Salary]]+TBL_Employees[[#This Row],[Bonus %]]*TBL_Employees[[#This Row],[Annual Salary]]</f>
        <v>162242.51999999999</v>
      </c>
      <c r="R188" s="15">
        <f>SUM(TBL_Employees[[#This Row],[Annual Salary]],TBL_Employees[[#This Row],[Bonus amount]])</f>
        <v>162242.51999999999</v>
      </c>
      <c r="S188" t="str">
        <f>IF(AND(TBL_Employees[[#This Row],[Department]]="IT",TBL_Employees[[#This Row],[Gender]]="Female"),"Yes","No")</f>
        <v>No</v>
      </c>
      <c r="T188" s="20" t="str">
        <f>IF(AND(TBL_Employees[[#This Row],[Gender]]="Female",TBL_Employees[[#This Row],[Ethnicity]]="Black"),"Female Black","Other")</f>
        <v>Female Black</v>
      </c>
    </row>
    <row r="189" spans="1:20" x14ac:dyDescent="0.25">
      <c r="A189" t="s">
        <v>702</v>
      </c>
      <c r="B189" t="s">
        <v>703</v>
      </c>
      <c r="C189" t="s">
        <v>68</v>
      </c>
      <c r="D189" t="s">
        <v>43</v>
      </c>
      <c r="E189" t="s">
        <v>32</v>
      </c>
      <c r="F189" t="s">
        <v>28</v>
      </c>
      <c r="G189" t="s">
        <v>18</v>
      </c>
      <c r="H189" t="str">
        <f>IF(TBL_Employees[[#This Row],[Gender]]="Female","F","M")</f>
        <v>M</v>
      </c>
      <c r="I189">
        <v>55</v>
      </c>
      <c r="J189" s="7">
        <v>38328</v>
      </c>
      <c r="K189" s="1">
        <v>40752</v>
      </c>
      <c r="L189" s="2">
        <v>0</v>
      </c>
      <c r="M189" t="s">
        <v>19</v>
      </c>
      <c r="N189" t="s">
        <v>39</v>
      </c>
      <c r="O189" s="7" t="s">
        <v>21</v>
      </c>
      <c r="P189" s="15">
        <f>TBL_Employees[[#This Row],[Annual Salary]]*TBL_Employees[[#This Row],[Bonus %]]</f>
        <v>0</v>
      </c>
      <c r="Q189" s="16">
        <f>TBL_Employees[[#This Row],[Annual Salary]]+TBL_Employees[[#This Row],[Bonus %]]*TBL_Employees[[#This Row],[Annual Salary]]</f>
        <v>40752</v>
      </c>
      <c r="R189" s="15">
        <f>SUM(TBL_Employees[[#This Row],[Annual Salary]],TBL_Employees[[#This Row],[Bonus amount]])</f>
        <v>40752</v>
      </c>
      <c r="S189" t="str">
        <f>IF(AND(TBL_Employees[[#This Row],[Department]]="IT",TBL_Employees[[#This Row],[Gender]]="Female"),"Yes","No")</f>
        <v>No</v>
      </c>
      <c r="T189" s="20" t="str">
        <f>IF(AND(TBL_Employees[[#This Row],[Gender]]="Female",TBL_Employees[[#This Row],[Ethnicity]]="Black"),"Female Black","Other")</f>
        <v>Other</v>
      </c>
    </row>
    <row r="190" spans="1:20" x14ac:dyDescent="0.25">
      <c r="A190" t="s">
        <v>103</v>
      </c>
      <c r="B190" t="s">
        <v>1139</v>
      </c>
      <c r="C190" t="s">
        <v>40</v>
      </c>
      <c r="D190" t="s">
        <v>43</v>
      </c>
      <c r="E190" t="s">
        <v>32</v>
      </c>
      <c r="F190" t="s">
        <v>28</v>
      </c>
      <c r="G190" t="s">
        <v>24</v>
      </c>
      <c r="H190" t="str">
        <f>IF(TBL_Employees[[#This Row],[Gender]]="Female","F","M")</f>
        <v>M</v>
      </c>
      <c r="I190">
        <v>45</v>
      </c>
      <c r="J190" s="7">
        <v>38332</v>
      </c>
      <c r="K190" s="1">
        <v>168846</v>
      </c>
      <c r="L190" s="2">
        <v>0.24</v>
      </c>
      <c r="M190" t="s">
        <v>33</v>
      </c>
      <c r="N190" t="s">
        <v>80</v>
      </c>
      <c r="O190" s="7" t="s">
        <v>21</v>
      </c>
      <c r="P190" s="15">
        <f>TBL_Employees[[#This Row],[Annual Salary]]*TBL_Employees[[#This Row],[Bonus %]]</f>
        <v>40523.040000000001</v>
      </c>
      <c r="Q190" s="16">
        <f>TBL_Employees[[#This Row],[Annual Salary]]+TBL_Employees[[#This Row],[Bonus %]]*TBL_Employees[[#This Row],[Annual Salary]]</f>
        <v>209369.04</v>
      </c>
      <c r="R190" s="15">
        <f>SUM(TBL_Employees[[#This Row],[Annual Salary]],TBL_Employees[[#This Row],[Bonus amount]])</f>
        <v>209369.04</v>
      </c>
      <c r="S190" t="str">
        <f>IF(AND(TBL_Employees[[#This Row],[Department]]="IT",TBL_Employees[[#This Row],[Gender]]="Female"),"Yes","No")</f>
        <v>No</v>
      </c>
      <c r="T190" s="20" t="str">
        <f>IF(AND(TBL_Employees[[#This Row],[Gender]]="Female",TBL_Employees[[#This Row],[Ethnicity]]="Black"),"Female Black","Other")</f>
        <v>Other</v>
      </c>
    </row>
    <row r="191" spans="1:20" x14ac:dyDescent="0.25">
      <c r="A191" t="s">
        <v>1185</v>
      </c>
      <c r="B191" t="s">
        <v>386</v>
      </c>
      <c r="C191" t="s">
        <v>42</v>
      </c>
      <c r="D191" t="s">
        <v>65</v>
      </c>
      <c r="E191" t="s">
        <v>16</v>
      </c>
      <c r="F191" t="s">
        <v>17</v>
      </c>
      <c r="G191" t="s">
        <v>51</v>
      </c>
      <c r="H191" t="str">
        <f>IF(TBL_Employees[[#This Row],[Gender]]="Female","F","M")</f>
        <v>F</v>
      </c>
      <c r="I191">
        <v>53</v>
      </c>
      <c r="J191" s="7">
        <v>38344</v>
      </c>
      <c r="K191" s="1">
        <v>90212</v>
      </c>
      <c r="L191" s="2">
        <v>0</v>
      </c>
      <c r="M191" t="s">
        <v>52</v>
      </c>
      <c r="N191" t="s">
        <v>53</v>
      </c>
      <c r="O191" s="7" t="s">
        <v>21</v>
      </c>
      <c r="P191" s="15">
        <f>TBL_Employees[[#This Row],[Annual Salary]]*TBL_Employees[[#This Row],[Bonus %]]</f>
        <v>0</v>
      </c>
      <c r="Q191" s="16">
        <f>TBL_Employees[[#This Row],[Annual Salary]]+TBL_Employees[[#This Row],[Bonus %]]*TBL_Employees[[#This Row],[Annual Salary]]</f>
        <v>90212</v>
      </c>
      <c r="R191" s="15">
        <f>SUM(TBL_Employees[[#This Row],[Annual Salary]],TBL_Employees[[#This Row],[Bonus amount]])</f>
        <v>90212</v>
      </c>
      <c r="S191" t="str">
        <f>IF(AND(TBL_Employees[[#This Row],[Department]]="IT",TBL_Employees[[#This Row],[Gender]]="Female"),"Yes","No")</f>
        <v>No</v>
      </c>
      <c r="T191" s="20" t="str">
        <f>IF(AND(TBL_Employees[[#This Row],[Gender]]="Female",TBL_Employees[[#This Row],[Ethnicity]]="Black"),"Female Black","Other")</f>
        <v>Other</v>
      </c>
    </row>
    <row r="192" spans="1:20" x14ac:dyDescent="0.25">
      <c r="A192" t="s">
        <v>154</v>
      </c>
      <c r="B192" t="s">
        <v>1165</v>
      </c>
      <c r="C192" t="s">
        <v>68</v>
      </c>
      <c r="D192" t="s">
        <v>50</v>
      </c>
      <c r="E192" t="s">
        <v>44</v>
      </c>
      <c r="F192" t="s">
        <v>17</v>
      </c>
      <c r="G192" t="s">
        <v>24</v>
      </c>
      <c r="H192" t="str">
        <f>IF(TBL_Employees[[#This Row],[Gender]]="Female","F","M")</f>
        <v>F</v>
      </c>
      <c r="I192">
        <v>64</v>
      </c>
      <c r="J192" s="7">
        <v>38380</v>
      </c>
      <c r="K192" s="1">
        <v>55369</v>
      </c>
      <c r="L192" s="2">
        <v>0</v>
      </c>
      <c r="M192" t="s">
        <v>19</v>
      </c>
      <c r="N192" t="s">
        <v>39</v>
      </c>
      <c r="O192" s="7" t="s">
        <v>21</v>
      </c>
      <c r="P192" s="15">
        <f>TBL_Employees[[#This Row],[Annual Salary]]*TBL_Employees[[#This Row],[Bonus %]]</f>
        <v>0</v>
      </c>
      <c r="Q192" s="16">
        <f>TBL_Employees[[#This Row],[Annual Salary]]+TBL_Employees[[#This Row],[Bonus %]]*TBL_Employees[[#This Row],[Annual Salary]]</f>
        <v>55369</v>
      </c>
      <c r="R192" s="15">
        <f>SUM(TBL_Employees[[#This Row],[Annual Salary]],TBL_Employees[[#This Row],[Bonus amount]])</f>
        <v>55369</v>
      </c>
      <c r="S192" t="str">
        <f>IF(AND(TBL_Employees[[#This Row],[Department]]="IT",TBL_Employees[[#This Row],[Gender]]="Female"),"Yes","No")</f>
        <v>No</v>
      </c>
      <c r="T192" s="20" t="str">
        <f>IF(AND(TBL_Employees[[#This Row],[Gender]]="Female",TBL_Employees[[#This Row],[Ethnicity]]="Black"),"Female Black","Other")</f>
        <v>Other</v>
      </c>
    </row>
    <row r="193" spans="1:20" x14ac:dyDescent="0.25">
      <c r="A193" t="s">
        <v>87</v>
      </c>
      <c r="B193" t="s">
        <v>450</v>
      </c>
      <c r="C193" t="s">
        <v>30</v>
      </c>
      <c r="D193" t="s">
        <v>31</v>
      </c>
      <c r="E193" t="s">
        <v>32</v>
      </c>
      <c r="F193" t="s">
        <v>17</v>
      </c>
      <c r="G193" t="s">
        <v>51</v>
      </c>
      <c r="H193" t="str">
        <f>IF(TBL_Employees[[#This Row],[Gender]]="Female","F","M")</f>
        <v>F</v>
      </c>
      <c r="I193">
        <v>56</v>
      </c>
      <c r="J193" s="7">
        <v>38388</v>
      </c>
      <c r="K193" s="1">
        <v>98581</v>
      </c>
      <c r="L193" s="2">
        <v>0</v>
      </c>
      <c r="M193" t="s">
        <v>52</v>
      </c>
      <c r="N193" t="s">
        <v>66</v>
      </c>
      <c r="O193" s="7" t="s">
        <v>21</v>
      </c>
      <c r="P193" s="15">
        <f>TBL_Employees[[#This Row],[Annual Salary]]*TBL_Employees[[#This Row],[Bonus %]]</f>
        <v>0</v>
      </c>
      <c r="Q193" s="16">
        <f>TBL_Employees[[#This Row],[Annual Salary]]+TBL_Employees[[#This Row],[Bonus %]]*TBL_Employees[[#This Row],[Annual Salary]]</f>
        <v>98581</v>
      </c>
      <c r="R193" s="15">
        <f>SUM(TBL_Employees[[#This Row],[Annual Salary]],TBL_Employees[[#This Row],[Bonus amount]])</f>
        <v>98581</v>
      </c>
      <c r="S193" t="str">
        <f>IF(AND(TBL_Employees[[#This Row],[Department]]="IT",TBL_Employees[[#This Row],[Gender]]="Female"),"Yes","No")</f>
        <v>No</v>
      </c>
      <c r="T193" s="20" t="str">
        <f>IF(AND(TBL_Employees[[#This Row],[Gender]]="Female",TBL_Employees[[#This Row],[Ethnicity]]="Black"),"Female Black","Other")</f>
        <v>Other</v>
      </c>
    </row>
    <row r="194" spans="1:20" x14ac:dyDescent="0.25">
      <c r="A194" t="s">
        <v>541</v>
      </c>
      <c r="B194" t="s">
        <v>542</v>
      </c>
      <c r="C194" t="s">
        <v>30</v>
      </c>
      <c r="D194" t="s">
        <v>31</v>
      </c>
      <c r="E194" t="s">
        <v>44</v>
      </c>
      <c r="F194" t="s">
        <v>28</v>
      </c>
      <c r="G194" t="s">
        <v>47</v>
      </c>
      <c r="H194" t="str">
        <f>IF(TBL_Employees[[#This Row],[Gender]]="Female","F","M")</f>
        <v>M</v>
      </c>
      <c r="I194">
        <v>45</v>
      </c>
      <c r="J194" s="7">
        <v>38388</v>
      </c>
      <c r="K194" s="1">
        <v>70505</v>
      </c>
      <c r="L194" s="2">
        <v>0</v>
      </c>
      <c r="M194" t="s">
        <v>19</v>
      </c>
      <c r="N194" t="s">
        <v>25</v>
      </c>
      <c r="O194" s="7" t="s">
        <v>21</v>
      </c>
      <c r="P194" s="15">
        <f>TBL_Employees[[#This Row],[Annual Salary]]*TBL_Employees[[#This Row],[Bonus %]]</f>
        <v>0</v>
      </c>
      <c r="Q194" s="16">
        <f>TBL_Employees[[#This Row],[Annual Salary]]+TBL_Employees[[#This Row],[Bonus %]]*TBL_Employees[[#This Row],[Annual Salary]]</f>
        <v>70505</v>
      </c>
      <c r="R194" s="15">
        <f>SUM(TBL_Employees[[#This Row],[Annual Salary]],TBL_Employees[[#This Row],[Bonus amount]])</f>
        <v>70505</v>
      </c>
      <c r="S194" t="str">
        <f>IF(AND(TBL_Employees[[#This Row],[Department]]="IT",TBL_Employees[[#This Row],[Gender]]="Female"),"Yes","No")</f>
        <v>No</v>
      </c>
      <c r="T194" s="20" t="str">
        <f>IF(AND(TBL_Employees[[#This Row],[Gender]]="Female",TBL_Employees[[#This Row],[Ethnicity]]="Black"),"Female Black","Other")</f>
        <v>Other</v>
      </c>
    </row>
    <row r="195" spans="1:20" x14ac:dyDescent="0.25">
      <c r="A195" t="s">
        <v>223</v>
      </c>
      <c r="B195" t="s">
        <v>1707</v>
      </c>
      <c r="C195" t="s">
        <v>62</v>
      </c>
      <c r="D195" t="s">
        <v>27</v>
      </c>
      <c r="E195" t="s">
        <v>16</v>
      </c>
      <c r="F195" t="s">
        <v>17</v>
      </c>
      <c r="G195" t="s">
        <v>24</v>
      </c>
      <c r="H195" t="str">
        <f>IF(TBL_Employees[[#This Row],[Gender]]="Female","F","M")</f>
        <v>F</v>
      </c>
      <c r="I195">
        <v>55</v>
      </c>
      <c r="J195" s="7">
        <v>38391</v>
      </c>
      <c r="K195" s="1">
        <v>115145</v>
      </c>
      <c r="L195" s="2">
        <v>0.05</v>
      </c>
      <c r="M195" t="s">
        <v>33</v>
      </c>
      <c r="N195" t="s">
        <v>80</v>
      </c>
      <c r="O195" s="7" t="s">
        <v>21</v>
      </c>
      <c r="P195" s="15">
        <f>TBL_Employees[[#This Row],[Annual Salary]]*TBL_Employees[[#This Row],[Bonus %]]</f>
        <v>5757.25</v>
      </c>
      <c r="Q195" s="16">
        <f>TBL_Employees[[#This Row],[Annual Salary]]+TBL_Employees[[#This Row],[Bonus %]]*TBL_Employees[[#This Row],[Annual Salary]]</f>
        <v>120902.25</v>
      </c>
      <c r="R195" s="15">
        <f>SUM(TBL_Employees[[#This Row],[Annual Salary]],TBL_Employees[[#This Row],[Bonus amount]])</f>
        <v>120902.25</v>
      </c>
      <c r="S195" t="str">
        <f>IF(AND(TBL_Employees[[#This Row],[Department]]="IT",TBL_Employees[[#This Row],[Gender]]="Female"),"Yes","No")</f>
        <v>Yes</v>
      </c>
      <c r="T195" s="20" t="str">
        <f>IF(AND(TBL_Employees[[#This Row],[Gender]]="Female",TBL_Employees[[#This Row],[Ethnicity]]="Black"),"Female Black","Other")</f>
        <v>Other</v>
      </c>
    </row>
    <row r="196" spans="1:20" x14ac:dyDescent="0.25">
      <c r="A196" t="s">
        <v>335</v>
      </c>
      <c r="B196" t="s">
        <v>1715</v>
      </c>
      <c r="C196" t="s">
        <v>26</v>
      </c>
      <c r="D196" t="s">
        <v>27</v>
      </c>
      <c r="E196" t="s">
        <v>44</v>
      </c>
      <c r="F196" t="s">
        <v>17</v>
      </c>
      <c r="G196" t="s">
        <v>18</v>
      </c>
      <c r="H196" t="str">
        <f>IF(TBL_Employees[[#This Row],[Gender]]="Female","F","M")</f>
        <v>F</v>
      </c>
      <c r="I196">
        <v>61</v>
      </c>
      <c r="J196" s="7">
        <v>38392</v>
      </c>
      <c r="K196" s="1">
        <v>64462</v>
      </c>
      <c r="L196" s="2">
        <v>0</v>
      </c>
      <c r="M196" t="s">
        <v>19</v>
      </c>
      <c r="N196" t="s">
        <v>20</v>
      </c>
      <c r="O196" s="7" t="s">
        <v>21</v>
      </c>
      <c r="P196" s="15">
        <f>TBL_Employees[[#This Row],[Annual Salary]]*TBL_Employees[[#This Row],[Bonus %]]</f>
        <v>0</v>
      </c>
      <c r="Q196" s="16">
        <f>TBL_Employees[[#This Row],[Annual Salary]]+TBL_Employees[[#This Row],[Bonus %]]*TBL_Employees[[#This Row],[Annual Salary]]</f>
        <v>64462</v>
      </c>
      <c r="R196" s="15">
        <f>SUM(TBL_Employees[[#This Row],[Annual Salary]],TBL_Employees[[#This Row],[Bonus amount]])</f>
        <v>64462</v>
      </c>
      <c r="S196" t="str">
        <f>IF(AND(TBL_Employees[[#This Row],[Department]]="IT",TBL_Employees[[#This Row],[Gender]]="Female"),"Yes","No")</f>
        <v>Yes</v>
      </c>
      <c r="T196" s="20" t="str">
        <f>IF(AND(TBL_Employees[[#This Row],[Gender]]="Female",TBL_Employees[[#This Row],[Ethnicity]]="Black"),"Female Black","Other")</f>
        <v>Other</v>
      </c>
    </row>
    <row r="197" spans="1:20" x14ac:dyDescent="0.25">
      <c r="A197" t="s">
        <v>228</v>
      </c>
      <c r="B197" t="s">
        <v>588</v>
      </c>
      <c r="C197" t="s">
        <v>49</v>
      </c>
      <c r="D197" t="s">
        <v>50</v>
      </c>
      <c r="E197" t="s">
        <v>32</v>
      </c>
      <c r="F197" t="s">
        <v>17</v>
      </c>
      <c r="G197" t="s">
        <v>24</v>
      </c>
      <c r="H197" t="str">
        <f>IF(TBL_Employees[[#This Row],[Gender]]="Female","F","M")</f>
        <v>F</v>
      </c>
      <c r="I197">
        <v>41</v>
      </c>
      <c r="J197" s="7">
        <v>38398</v>
      </c>
      <c r="K197" s="1">
        <v>95372</v>
      </c>
      <c r="L197" s="2">
        <v>0</v>
      </c>
      <c r="M197" t="s">
        <v>33</v>
      </c>
      <c r="N197" t="s">
        <v>74</v>
      </c>
      <c r="O197" s="7" t="s">
        <v>21</v>
      </c>
      <c r="P197" s="15">
        <f>TBL_Employees[[#This Row],[Annual Salary]]*TBL_Employees[[#This Row],[Bonus %]]</f>
        <v>0</v>
      </c>
      <c r="Q197" s="16">
        <f>TBL_Employees[[#This Row],[Annual Salary]]+TBL_Employees[[#This Row],[Bonus %]]*TBL_Employees[[#This Row],[Annual Salary]]</f>
        <v>95372</v>
      </c>
      <c r="R197" s="15">
        <f>SUM(TBL_Employees[[#This Row],[Annual Salary]],TBL_Employees[[#This Row],[Bonus amount]])</f>
        <v>95372</v>
      </c>
      <c r="S197" t="str">
        <f>IF(AND(TBL_Employees[[#This Row],[Department]]="IT",TBL_Employees[[#This Row],[Gender]]="Female"),"Yes","No")</f>
        <v>No</v>
      </c>
      <c r="T197" s="20" t="str">
        <f>IF(AND(TBL_Employees[[#This Row],[Gender]]="Female",TBL_Employees[[#This Row],[Ethnicity]]="Black"),"Female Black","Other")</f>
        <v>Other</v>
      </c>
    </row>
    <row r="198" spans="1:20" x14ac:dyDescent="0.25">
      <c r="A198" t="s">
        <v>304</v>
      </c>
      <c r="B198" t="s">
        <v>1808</v>
      </c>
      <c r="C198" t="s">
        <v>76</v>
      </c>
      <c r="D198" t="s">
        <v>27</v>
      </c>
      <c r="E198" t="s">
        <v>16</v>
      </c>
      <c r="F198" t="s">
        <v>17</v>
      </c>
      <c r="G198" t="s">
        <v>18</v>
      </c>
      <c r="H198" t="str">
        <f>IF(TBL_Employees[[#This Row],[Gender]]="Female","F","M")</f>
        <v>F</v>
      </c>
      <c r="I198">
        <v>52</v>
      </c>
      <c r="J198" s="7">
        <v>38406</v>
      </c>
      <c r="K198" s="1">
        <v>45286</v>
      </c>
      <c r="L198" s="2">
        <v>0</v>
      </c>
      <c r="M198" t="s">
        <v>19</v>
      </c>
      <c r="N198" t="s">
        <v>20</v>
      </c>
      <c r="O198" s="7" t="s">
        <v>21</v>
      </c>
      <c r="P198" s="15">
        <f>TBL_Employees[[#This Row],[Annual Salary]]*TBL_Employees[[#This Row],[Bonus %]]</f>
        <v>0</v>
      </c>
      <c r="Q198" s="16">
        <f>TBL_Employees[[#This Row],[Annual Salary]]+TBL_Employees[[#This Row],[Bonus %]]*TBL_Employees[[#This Row],[Annual Salary]]</f>
        <v>45286</v>
      </c>
      <c r="R198" s="15">
        <f>SUM(TBL_Employees[[#This Row],[Annual Salary]],TBL_Employees[[#This Row],[Bonus amount]])</f>
        <v>45286</v>
      </c>
      <c r="S198" t="str">
        <f>IF(AND(TBL_Employees[[#This Row],[Department]]="IT",TBL_Employees[[#This Row],[Gender]]="Female"),"Yes","No")</f>
        <v>Yes</v>
      </c>
      <c r="T198" s="20" t="str">
        <f>IF(AND(TBL_Employees[[#This Row],[Gender]]="Female",TBL_Employees[[#This Row],[Ethnicity]]="Black"),"Female Black","Other")</f>
        <v>Other</v>
      </c>
    </row>
    <row r="199" spans="1:20" x14ac:dyDescent="0.25">
      <c r="A199" t="s">
        <v>1527</v>
      </c>
      <c r="B199" t="s">
        <v>1528</v>
      </c>
      <c r="C199" t="s">
        <v>61</v>
      </c>
      <c r="D199" t="s">
        <v>43</v>
      </c>
      <c r="E199" t="s">
        <v>44</v>
      </c>
      <c r="F199" t="s">
        <v>28</v>
      </c>
      <c r="G199" t="s">
        <v>24</v>
      </c>
      <c r="H199" t="str">
        <f>IF(TBL_Employees[[#This Row],[Gender]]="Female","F","M")</f>
        <v>M</v>
      </c>
      <c r="I199">
        <v>45</v>
      </c>
      <c r="J199" s="7">
        <v>38453</v>
      </c>
      <c r="K199" s="1">
        <v>128468</v>
      </c>
      <c r="L199" s="2">
        <v>0.11</v>
      </c>
      <c r="M199" t="s">
        <v>19</v>
      </c>
      <c r="N199" t="s">
        <v>20</v>
      </c>
      <c r="O199" s="7" t="s">
        <v>21</v>
      </c>
      <c r="P199" s="15">
        <f>TBL_Employees[[#This Row],[Annual Salary]]*TBL_Employees[[#This Row],[Bonus %]]</f>
        <v>14131.48</v>
      </c>
      <c r="Q199" s="16">
        <f>TBL_Employees[[#This Row],[Annual Salary]]+TBL_Employees[[#This Row],[Bonus %]]*TBL_Employees[[#This Row],[Annual Salary]]</f>
        <v>142599.48000000001</v>
      </c>
      <c r="R199" s="15">
        <f>SUM(TBL_Employees[[#This Row],[Annual Salary]],TBL_Employees[[#This Row],[Bonus amount]])</f>
        <v>142599.48000000001</v>
      </c>
      <c r="S199" t="str">
        <f>IF(AND(TBL_Employees[[#This Row],[Department]]="IT",TBL_Employees[[#This Row],[Gender]]="Female"),"Yes","No")</f>
        <v>No</v>
      </c>
      <c r="T199" s="20" t="str">
        <f>IF(AND(TBL_Employees[[#This Row],[Gender]]="Female",TBL_Employees[[#This Row],[Ethnicity]]="Black"),"Female Black","Other")</f>
        <v>Other</v>
      </c>
    </row>
    <row r="200" spans="1:20" x14ac:dyDescent="0.25">
      <c r="A200" t="s">
        <v>824</v>
      </c>
      <c r="B200" t="s">
        <v>825</v>
      </c>
      <c r="C200" t="s">
        <v>77</v>
      </c>
      <c r="D200" t="s">
        <v>23</v>
      </c>
      <c r="E200" t="s">
        <v>36</v>
      </c>
      <c r="F200" t="s">
        <v>28</v>
      </c>
      <c r="G200" t="s">
        <v>51</v>
      </c>
      <c r="H200" t="str">
        <f>IF(TBL_Employees[[#This Row],[Gender]]="Female","F","M")</f>
        <v>M</v>
      </c>
      <c r="I200">
        <v>48</v>
      </c>
      <c r="J200" s="7">
        <v>38454</v>
      </c>
      <c r="K200" s="1">
        <v>87158</v>
      </c>
      <c r="L200" s="2">
        <v>0</v>
      </c>
      <c r="M200" t="s">
        <v>52</v>
      </c>
      <c r="N200" t="s">
        <v>81</v>
      </c>
      <c r="O200" s="7" t="s">
        <v>21</v>
      </c>
      <c r="P200" s="15">
        <f>TBL_Employees[[#This Row],[Annual Salary]]*TBL_Employees[[#This Row],[Bonus %]]</f>
        <v>0</v>
      </c>
      <c r="Q200" s="16">
        <f>TBL_Employees[[#This Row],[Annual Salary]]+TBL_Employees[[#This Row],[Bonus %]]*TBL_Employees[[#This Row],[Annual Salary]]</f>
        <v>87158</v>
      </c>
      <c r="R200" s="15">
        <f>SUM(TBL_Employees[[#This Row],[Annual Salary]],TBL_Employees[[#This Row],[Bonus amount]])</f>
        <v>87158</v>
      </c>
      <c r="S200" t="str">
        <f>IF(AND(TBL_Employees[[#This Row],[Department]]="IT",TBL_Employees[[#This Row],[Gender]]="Female"),"Yes","No")</f>
        <v>No</v>
      </c>
      <c r="T200" s="20" t="str">
        <f>IF(AND(TBL_Employees[[#This Row],[Gender]]="Female",TBL_Employees[[#This Row],[Ethnicity]]="Black"),"Female Black","Other")</f>
        <v>Other</v>
      </c>
    </row>
    <row r="201" spans="1:20" x14ac:dyDescent="0.25">
      <c r="A201" t="s">
        <v>1109</v>
      </c>
      <c r="B201" t="s">
        <v>298</v>
      </c>
      <c r="C201" t="s">
        <v>30</v>
      </c>
      <c r="D201" t="s">
        <v>31</v>
      </c>
      <c r="E201" t="s">
        <v>32</v>
      </c>
      <c r="F201" t="s">
        <v>28</v>
      </c>
      <c r="G201" t="s">
        <v>51</v>
      </c>
      <c r="H201" t="str">
        <f>IF(TBL_Employees[[#This Row],[Gender]]="Female","F","M")</f>
        <v>M</v>
      </c>
      <c r="I201">
        <v>46</v>
      </c>
      <c r="J201" s="7">
        <v>38464</v>
      </c>
      <c r="K201" s="1">
        <v>96639</v>
      </c>
      <c r="L201" s="2">
        <v>0</v>
      </c>
      <c r="M201" t="s">
        <v>52</v>
      </c>
      <c r="N201" t="s">
        <v>66</v>
      </c>
      <c r="O201" s="7" t="s">
        <v>21</v>
      </c>
      <c r="P201" s="15">
        <f>TBL_Employees[[#This Row],[Annual Salary]]*TBL_Employees[[#This Row],[Bonus %]]</f>
        <v>0</v>
      </c>
      <c r="Q201" s="16">
        <f>TBL_Employees[[#This Row],[Annual Salary]]+TBL_Employees[[#This Row],[Bonus %]]*TBL_Employees[[#This Row],[Annual Salary]]</f>
        <v>96639</v>
      </c>
      <c r="R201" s="15">
        <f>SUM(TBL_Employees[[#This Row],[Annual Salary]],TBL_Employees[[#This Row],[Bonus amount]])</f>
        <v>96639</v>
      </c>
      <c r="S201" t="str">
        <f>IF(AND(TBL_Employees[[#This Row],[Department]]="IT",TBL_Employees[[#This Row],[Gender]]="Female"),"Yes","No")</f>
        <v>No</v>
      </c>
      <c r="T201" s="20" t="str">
        <f>IF(AND(TBL_Employees[[#This Row],[Gender]]="Female",TBL_Employees[[#This Row],[Ethnicity]]="Black"),"Female Black","Other")</f>
        <v>Other</v>
      </c>
    </row>
    <row r="202" spans="1:20" x14ac:dyDescent="0.25">
      <c r="A202" t="s">
        <v>216</v>
      </c>
      <c r="B202" t="s">
        <v>917</v>
      </c>
      <c r="C202" t="s">
        <v>71</v>
      </c>
      <c r="D202" t="s">
        <v>27</v>
      </c>
      <c r="E202" t="s">
        <v>44</v>
      </c>
      <c r="F202" t="s">
        <v>28</v>
      </c>
      <c r="G202" t="s">
        <v>47</v>
      </c>
      <c r="H202" t="str">
        <f>IF(TBL_Employees[[#This Row],[Gender]]="Female","F","M")</f>
        <v>M</v>
      </c>
      <c r="I202">
        <v>46</v>
      </c>
      <c r="J202" s="7">
        <v>38513</v>
      </c>
      <c r="K202" s="1">
        <v>67374</v>
      </c>
      <c r="L202" s="2">
        <v>0</v>
      </c>
      <c r="M202" t="s">
        <v>19</v>
      </c>
      <c r="N202" t="s">
        <v>25</v>
      </c>
      <c r="O202" s="7" t="s">
        <v>21</v>
      </c>
      <c r="P202" s="15">
        <f>TBL_Employees[[#This Row],[Annual Salary]]*TBL_Employees[[#This Row],[Bonus %]]</f>
        <v>0</v>
      </c>
      <c r="Q202" s="16">
        <f>TBL_Employees[[#This Row],[Annual Salary]]+TBL_Employees[[#This Row],[Bonus %]]*TBL_Employees[[#This Row],[Annual Salary]]</f>
        <v>67374</v>
      </c>
      <c r="R202" s="15">
        <f>SUM(TBL_Employees[[#This Row],[Annual Salary]],TBL_Employees[[#This Row],[Bonus amount]])</f>
        <v>67374</v>
      </c>
      <c r="S202" t="str">
        <f>IF(AND(TBL_Employees[[#This Row],[Department]]="IT",TBL_Employees[[#This Row],[Gender]]="Female"),"Yes","No")</f>
        <v>No</v>
      </c>
      <c r="T202" s="20" t="str">
        <f>IF(AND(TBL_Employees[[#This Row],[Gender]]="Female",TBL_Employees[[#This Row],[Ethnicity]]="Black"),"Female Black","Other")</f>
        <v>Other</v>
      </c>
    </row>
    <row r="203" spans="1:20" x14ac:dyDescent="0.25">
      <c r="A203" t="s">
        <v>880</v>
      </c>
      <c r="B203" t="s">
        <v>881</v>
      </c>
      <c r="C203" t="s">
        <v>55</v>
      </c>
      <c r="D203" t="s">
        <v>27</v>
      </c>
      <c r="E203" t="s">
        <v>36</v>
      </c>
      <c r="F203" t="s">
        <v>17</v>
      </c>
      <c r="G203" t="s">
        <v>24</v>
      </c>
      <c r="H203" t="str">
        <f>IF(TBL_Employees[[#This Row],[Gender]]="Female","F","M")</f>
        <v>F</v>
      </c>
      <c r="I203">
        <v>58</v>
      </c>
      <c r="J203" s="7">
        <v>38521</v>
      </c>
      <c r="K203" s="1">
        <v>86089</v>
      </c>
      <c r="L203" s="2">
        <v>0</v>
      </c>
      <c r="M203" t="s">
        <v>19</v>
      </c>
      <c r="N203" t="s">
        <v>20</v>
      </c>
      <c r="O203" s="7" t="s">
        <v>21</v>
      </c>
      <c r="P203" s="15">
        <f>TBL_Employees[[#This Row],[Annual Salary]]*TBL_Employees[[#This Row],[Bonus %]]</f>
        <v>0</v>
      </c>
      <c r="Q203" s="16">
        <f>TBL_Employees[[#This Row],[Annual Salary]]+TBL_Employees[[#This Row],[Bonus %]]*TBL_Employees[[#This Row],[Annual Salary]]</f>
        <v>86089</v>
      </c>
      <c r="R203" s="15">
        <f>SUM(TBL_Employees[[#This Row],[Annual Salary]],TBL_Employees[[#This Row],[Bonus amount]])</f>
        <v>86089</v>
      </c>
      <c r="S203" t="str">
        <f>IF(AND(TBL_Employees[[#This Row],[Department]]="IT",TBL_Employees[[#This Row],[Gender]]="Female"),"Yes","No")</f>
        <v>Yes</v>
      </c>
      <c r="T203" s="20" t="str">
        <f>IF(AND(TBL_Employees[[#This Row],[Gender]]="Female",TBL_Employees[[#This Row],[Ethnicity]]="Black"),"Female Black","Other")</f>
        <v>Other</v>
      </c>
    </row>
    <row r="204" spans="1:20" x14ac:dyDescent="0.25">
      <c r="A204" t="s">
        <v>846</v>
      </c>
      <c r="B204" t="s">
        <v>847</v>
      </c>
      <c r="C204" t="s">
        <v>86</v>
      </c>
      <c r="D204" t="s">
        <v>31</v>
      </c>
      <c r="E204" t="s">
        <v>36</v>
      </c>
      <c r="F204" t="s">
        <v>28</v>
      </c>
      <c r="G204" t="s">
        <v>47</v>
      </c>
      <c r="H204" t="str">
        <f>IF(TBL_Employees[[#This Row],[Gender]]="Female","F","M")</f>
        <v>M</v>
      </c>
      <c r="I204">
        <v>40</v>
      </c>
      <c r="J204" s="7">
        <v>38540</v>
      </c>
      <c r="K204" s="1">
        <v>74412</v>
      </c>
      <c r="L204" s="2">
        <v>0</v>
      </c>
      <c r="M204" t="s">
        <v>19</v>
      </c>
      <c r="N204" t="s">
        <v>63</v>
      </c>
      <c r="O204" s="7" t="s">
        <v>21</v>
      </c>
      <c r="P204" s="15">
        <f>TBL_Employees[[#This Row],[Annual Salary]]*TBL_Employees[[#This Row],[Bonus %]]</f>
        <v>0</v>
      </c>
      <c r="Q204" s="16">
        <f>TBL_Employees[[#This Row],[Annual Salary]]+TBL_Employees[[#This Row],[Bonus %]]*TBL_Employees[[#This Row],[Annual Salary]]</f>
        <v>74412</v>
      </c>
      <c r="R204" s="15">
        <f>SUM(TBL_Employees[[#This Row],[Annual Salary]],TBL_Employees[[#This Row],[Bonus amount]])</f>
        <v>74412</v>
      </c>
      <c r="S204" t="str">
        <f>IF(AND(TBL_Employees[[#This Row],[Department]]="IT",TBL_Employees[[#This Row],[Gender]]="Female"),"Yes","No")</f>
        <v>No</v>
      </c>
      <c r="T204" s="20" t="str">
        <f>IF(AND(TBL_Employees[[#This Row],[Gender]]="Female",TBL_Employees[[#This Row],[Ethnicity]]="Black"),"Female Black","Other")</f>
        <v>Other</v>
      </c>
    </row>
    <row r="205" spans="1:20" x14ac:dyDescent="0.25">
      <c r="A205" t="s">
        <v>340</v>
      </c>
      <c r="B205" t="s">
        <v>1588</v>
      </c>
      <c r="C205" t="s">
        <v>35</v>
      </c>
      <c r="D205" t="s">
        <v>27</v>
      </c>
      <c r="E205" t="s">
        <v>16</v>
      </c>
      <c r="F205" t="s">
        <v>28</v>
      </c>
      <c r="G205" t="s">
        <v>51</v>
      </c>
      <c r="H205" t="str">
        <f>IF(TBL_Employees[[#This Row],[Gender]]="Female","F","M")</f>
        <v>M</v>
      </c>
      <c r="I205">
        <v>48</v>
      </c>
      <c r="J205" s="7">
        <v>38560</v>
      </c>
      <c r="K205" s="1">
        <v>68987</v>
      </c>
      <c r="L205" s="2">
        <v>0</v>
      </c>
      <c r="M205" t="s">
        <v>19</v>
      </c>
      <c r="N205" t="s">
        <v>20</v>
      </c>
      <c r="O205" s="7">
        <v>38829</v>
      </c>
      <c r="P205" s="15">
        <f>TBL_Employees[[#This Row],[Annual Salary]]*TBL_Employees[[#This Row],[Bonus %]]</f>
        <v>0</v>
      </c>
      <c r="Q205" s="16">
        <f>TBL_Employees[[#This Row],[Annual Salary]]+TBL_Employees[[#This Row],[Bonus %]]*TBL_Employees[[#This Row],[Annual Salary]]</f>
        <v>68987</v>
      </c>
      <c r="R205" s="15">
        <f>SUM(TBL_Employees[[#This Row],[Annual Salary]],TBL_Employees[[#This Row],[Bonus amount]])</f>
        <v>68987</v>
      </c>
      <c r="S205" t="str">
        <f>IF(AND(TBL_Employees[[#This Row],[Department]]="IT",TBL_Employees[[#This Row],[Gender]]="Female"),"Yes","No")</f>
        <v>No</v>
      </c>
      <c r="T205" s="20" t="str">
        <f>IF(AND(TBL_Employees[[#This Row],[Gender]]="Female",TBL_Employees[[#This Row],[Ethnicity]]="Black"),"Female Black","Other")</f>
        <v>Other</v>
      </c>
    </row>
    <row r="206" spans="1:20" x14ac:dyDescent="0.25">
      <c r="A206" t="s">
        <v>226</v>
      </c>
      <c r="B206" t="s">
        <v>695</v>
      </c>
      <c r="C206" t="s">
        <v>14</v>
      </c>
      <c r="D206" t="s">
        <v>15</v>
      </c>
      <c r="E206" t="s">
        <v>44</v>
      </c>
      <c r="F206" t="s">
        <v>17</v>
      </c>
      <c r="G206" t="s">
        <v>24</v>
      </c>
      <c r="H206" t="str">
        <f>IF(TBL_Employees[[#This Row],[Gender]]="Female","F","M")</f>
        <v>F</v>
      </c>
      <c r="I206">
        <v>43</v>
      </c>
      <c r="J206" s="7">
        <v>38564</v>
      </c>
      <c r="K206" s="1">
        <v>249686</v>
      </c>
      <c r="L206" s="2">
        <v>0.31</v>
      </c>
      <c r="M206" t="s">
        <v>33</v>
      </c>
      <c r="N206" t="s">
        <v>80</v>
      </c>
      <c r="O206" s="7" t="s">
        <v>21</v>
      </c>
      <c r="P206" s="15">
        <f>TBL_Employees[[#This Row],[Annual Salary]]*TBL_Employees[[#This Row],[Bonus %]]</f>
        <v>77402.66</v>
      </c>
      <c r="Q206" s="16">
        <f>TBL_Employees[[#This Row],[Annual Salary]]+TBL_Employees[[#This Row],[Bonus %]]*TBL_Employees[[#This Row],[Annual Salary]]</f>
        <v>327088.66000000003</v>
      </c>
      <c r="R206" s="15">
        <f>SUM(TBL_Employees[[#This Row],[Annual Salary]],TBL_Employees[[#This Row],[Bonus amount]])</f>
        <v>327088.66000000003</v>
      </c>
      <c r="S206" t="str">
        <f>IF(AND(TBL_Employees[[#This Row],[Department]]="IT",TBL_Employees[[#This Row],[Gender]]="Female"),"Yes","No")</f>
        <v>No</v>
      </c>
      <c r="T206" s="20" t="str">
        <f>IF(AND(TBL_Employees[[#This Row],[Gender]]="Female",TBL_Employees[[#This Row],[Ethnicity]]="Black"),"Female Black","Other")</f>
        <v>Other</v>
      </c>
    </row>
    <row r="207" spans="1:20" x14ac:dyDescent="0.25">
      <c r="A207" t="s">
        <v>604</v>
      </c>
      <c r="B207" t="s">
        <v>605</v>
      </c>
      <c r="C207" t="s">
        <v>26</v>
      </c>
      <c r="D207" t="s">
        <v>27</v>
      </c>
      <c r="E207" t="s">
        <v>36</v>
      </c>
      <c r="F207" t="s">
        <v>17</v>
      </c>
      <c r="G207" t="s">
        <v>24</v>
      </c>
      <c r="H207" t="str">
        <f>IF(TBL_Employees[[#This Row],[Gender]]="Female","F","M")</f>
        <v>F</v>
      </c>
      <c r="I207">
        <v>55</v>
      </c>
      <c r="J207" s="7">
        <v>38573</v>
      </c>
      <c r="K207" s="1">
        <v>92771</v>
      </c>
      <c r="L207" s="2">
        <v>0</v>
      </c>
      <c r="M207" t="s">
        <v>19</v>
      </c>
      <c r="N207" t="s">
        <v>45</v>
      </c>
      <c r="O207" s="7" t="s">
        <v>21</v>
      </c>
      <c r="P207" s="15">
        <f>TBL_Employees[[#This Row],[Annual Salary]]*TBL_Employees[[#This Row],[Bonus %]]</f>
        <v>0</v>
      </c>
      <c r="Q207" s="16">
        <f>TBL_Employees[[#This Row],[Annual Salary]]+TBL_Employees[[#This Row],[Bonus %]]*TBL_Employees[[#This Row],[Annual Salary]]</f>
        <v>92771</v>
      </c>
      <c r="R207" s="15">
        <f>SUM(TBL_Employees[[#This Row],[Annual Salary]],TBL_Employees[[#This Row],[Bonus amount]])</f>
        <v>92771</v>
      </c>
      <c r="S207" t="str">
        <f>IF(AND(TBL_Employees[[#This Row],[Department]]="IT",TBL_Employees[[#This Row],[Gender]]="Female"),"Yes","No")</f>
        <v>Yes</v>
      </c>
      <c r="T207" s="20" t="str">
        <f>IF(AND(TBL_Employees[[#This Row],[Gender]]="Female",TBL_Employees[[#This Row],[Ethnicity]]="Black"),"Female Black","Other")</f>
        <v>Other</v>
      </c>
    </row>
    <row r="208" spans="1:20" x14ac:dyDescent="0.25">
      <c r="A208" t="s">
        <v>1525</v>
      </c>
      <c r="B208" t="s">
        <v>1526</v>
      </c>
      <c r="C208" t="s">
        <v>64</v>
      </c>
      <c r="D208" t="s">
        <v>43</v>
      </c>
      <c r="E208" t="s">
        <v>36</v>
      </c>
      <c r="F208" t="s">
        <v>28</v>
      </c>
      <c r="G208" t="s">
        <v>18</v>
      </c>
      <c r="H208" t="str">
        <f>IF(TBL_Employees[[#This Row],[Gender]]="Female","F","M")</f>
        <v>M</v>
      </c>
      <c r="I208">
        <v>65</v>
      </c>
      <c r="J208" s="7">
        <v>38584</v>
      </c>
      <c r="K208" s="1">
        <v>59833</v>
      </c>
      <c r="L208" s="2">
        <v>0</v>
      </c>
      <c r="M208" t="s">
        <v>19</v>
      </c>
      <c r="N208" t="s">
        <v>29</v>
      </c>
      <c r="O208" s="7" t="s">
        <v>21</v>
      </c>
      <c r="P208" s="15">
        <f>TBL_Employees[[#This Row],[Annual Salary]]*TBL_Employees[[#This Row],[Bonus %]]</f>
        <v>0</v>
      </c>
      <c r="Q208" s="16">
        <f>TBL_Employees[[#This Row],[Annual Salary]]+TBL_Employees[[#This Row],[Bonus %]]*TBL_Employees[[#This Row],[Annual Salary]]</f>
        <v>59833</v>
      </c>
      <c r="R208" s="15">
        <f>SUM(TBL_Employees[[#This Row],[Annual Salary]],TBL_Employees[[#This Row],[Bonus amount]])</f>
        <v>59833</v>
      </c>
      <c r="S208" t="str">
        <f>IF(AND(TBL_Employees[[#This Row],[Department]]="IT",TBL_Employees[[#This Row],[Gender]]="Female"),"Yes","No")</f>
        <v>No</v>
      </c>
      <c r="T208" s="20" t="str">
        <f>IF(AND(TBL_Employees[[#This Row],[Gender]]="Female",TBL_Employees[[#This Row],[Ethnicity]]="Black"),"Female Black","Other")</f>
        <v>Other</v>
      </c>
    </row>
    <row r="209" spans="1:20" x14ac:dyDescent="0.25">
      <c r="A209" t="s">
        <v>283</v>
      </c>
      <c r="B209" t="s">
        <v>643</v>
      </c>
      <c r="C209" t="s">
        <v>35</v>
      </c>
      <c r="D209" t="s">
        <v>27</v>
      </c>
      <c r="E209" t="s">
        <v>44</v>
      </c>
      <c r="F209" t="s">
        <v>28</v>
      </c>
      <c r="G209" t="s">
        <v>24</v>
      </c>
      <c r="H209" t="str">
        <f>IF(TBL_Employees[[#This Row],[Gender]]="Female","F","M")</f>
        <v>M</v>
      </c>
      <c r="I209">
        <v>45</v>
      </c>
      <c r="J209" s="7">
        <v>38613</v>
      </c>
      <c r="K209" s="1">
        <v>67686</v>
      </c>
      <c r="L209" s="2">
        <v>0</v>
      </c>
      <c r="M209" t="s">
        <v>33</v>
      </c>
      <c r="N209" t="s">
        <v>60</v>
      </c>
      <c r="O209" s="7" t="s">
        <v>21</v>
      </c>
      <c r="P209" s="15">
        <f>TBL_Employees[[#This Row],[Annual Salary]]*TBL_Employees[[#This Row],[Bonus %]]</f>
        <v>0</v>
      </c>
      <c r="Q209" s="16">
        <f>TBL_Employees[[#This Row],[Annual Salary]]+TBL_Employees[[#This Row],[Bonus %]]*TBL_Employees[[#This Row],[Annual Salary]]</f>
        <v>67686</v>
      </c>
      <c r="R209" s="15">
        <f>SUM(TBL_Employees[[#This Row],[Annual Salary]],TBL_Employees[[#This Row],[Bonus amount]])</f>
        <v>67686</v>
      </c>
      <c r="S209" t="str">
        <f>IF(AND(TBL_Employees[[#This Row],[Department]]="IT",TBL_Employees[[#This Row],[Gender]]="Female"),"Yes","No")</f>
        <v>No</v>
      </c>
      <c r="T209" s="20" t="str">
        <f>IF(AND(TBL_Employees[[#This Row],[Gender]]="Female",TBL_Employees[[#This Row],[Ethnicity]]="Black"),"Female Black","Other")</f>
        <v>Other</v>
      </c>
    </row>
    <row r="210" spans="1:20" x14ac:dyDescent="0.25">
      <c r="A210" t="s">
        <v>1055</v>
      </c>
      <c r="B210" t="s">
        <v>1056</v>
      </c>
      <c r="C210" t="s">
        <v>64</v>
      </c>
      <c r="D210" t="s">
        <v>43</v>
      </c>
      <c r="E210" t="s">
        <v>36</v>
      </c>
      <c r="F210" t="s">
        <v>28</v>
      </c>
      <c r="G210" t="s">
        <v>18</v>
      </c>
      <c r="H210" t="str">
        <f>IF(TBL_Employees[[#This Row],[Gender]]="Female","F","M")</f>
        <v>M</v>
      </c>
      <c r="I210">
        <v>48</v>
      </c>
      <c r="J210" s="7">
        <v>38623</v>
      </c>
      <c r="K210" s="1">
        <v>74655</v>
      </c>
      <c r="L210" s="2">
        <v>0</v>
      </c>
      <c r="M210" t="s">
        <v>19</v>
      </c>
      <c r="N210" t="s">
        <v>25</v>
      </c>
      <c r="O210" s="7" t="s">
        <v>21</v>
      </c>
      <c r="P210" s="15">
        <f>TBL_Employees[[#This Row],[Annual Salary]]*TBL_Employees[[#This Row],[Bonus %]]</f>
        <v>0</v>
      </c>
      <c r="Q210" s="16">
        <f>TBL_Employees[[#This Row],[Annual Salary]]+TBL_Employees[[#This Row],[Bonus %]]*TBL_Employees[[#This Row],[Annual Salary]]</f>
        <v>74655</v>
      </c>
      <c r="R210" s="15">
        <f>SUM(TBL_Employees[[#This Row],[Annual Salary]],TBL_Employees[[#This Row],[Bonus amount]])</f>
        <v>74655</v>
      </c>
      <c r="S210" t="str">
        <f>IF(AND(TBL_Employees[[#This Row],[Department]]="IT",TBL_Employees[[#This Row],[Gender]]="Female"),"Yes","No")</f>
        <v>No</v>
      </c>
      <c r="T210" s="20" t="str">
        <f>IF(AND(TBL_Employees[[#This Row],[Gender]]="Female",TBL_Employees[[#This Row],[Ethnicity]]="Black"),"Female Black","Other")</f>
        <v>Other</v>
      </c>
    </row>
    <row r="211" spans="1:20" x14ac:dyDescent="0.25">
      <c r="A211" t="s">
        <v>1716</v>
      </c>
      <c r="B211" t="s">
        <v>1717</v>
      </c>
      <c r="C211" t="s">
        <v>30</v>
      </c>
      <c r="D211" t="s">
        <v>31</v>
      </c>
      <c r="E211" t="s">
        <v>32</v>
      </c>
      <c r="F211" t="s">
        <v>17</v>
      </c>
      <c r="G211" t="s">
        <v>18</v>
      </c>
      <c r="H211" t="str">
        <f>IF(TBL_Employees[[#This Row],[Gender]]="Female","F","M")</f>
        <v>F</v>
      </c>
      <c r="I211">
        <v>41</v>
      </c>
      <c r="J211" s="7">
        <v>38632</v>
      </c>
      <c r="K211" s="1">
        <v>79352</v>
      </c>
      <c r="L211" s="2">
        <v>0</v>
      </c>
      <c r="M211" t="s">
        <v>19</v>
      </c>
      <c r="N211" t="s">
        <v>63</v>
      </c>
      <c r="O211" s="7" t="s">
        <v>21</v>
      </c>
      <c r="P211" s="15">
        <f>TBL_Employees[[#This Row],[Annual Salary]]*TBL_Employees[[#This Row],[Bonus %]]</f>
        <v>0</v>
      </c>
      <c r="Q211" s="16">
        <f>TBL_Employees[[#This Row],[Annual Salary]]+TBL_Employees[[#This Row],[Bonus %]]*TBL_Employees[[#This Row],[Annual Salary]]</f>
        <v>79352</v>
      </c>
      <c r="R211" s="15">
        <f>SUM(TBL_Employees[[#This Row],[Annual Salary]],TBL_Employees[[#This Row],[Bonus amount]])</f>
        <v>79352</v>
      </c>
      <c r="S211" t="str">
        <f>IF(AND(TBL_Employees[[#This Row],[Department]]="IT",TBL_Employees[[#This Row],[Gender]]="Female"),"Yes","No")</f>
        <v>No</v>
      </c>
      <c r="T211" s="20" t="str">
        <f>IF(AND(TBL_Employees[[#This Row],[Gender]]="Female",TBL_Employees[[#This Row],[Ethnicity]]="Black"),"Female Black","Other")</f>
        <v>Other</v>
      </c>
    </row>
    <row r="212" spans="1:20" x14ac:dyDescent="0.25">
      <c r="A212" t="s">
        <v>1532</v>
      </c>
      <c r="B212" t="s">
        <v>1533</v>
      </c>
      <c r="C212" t="s">
        <v>83</v>
      </c>
      <c r="D212" t="s">
        <v>23</v>
      </c>
      <c r="E212" t="s">
        <v>36</v>
      </c>
      <c r="F212" t="s">
        <v>17</v>
      </c>
      <c r="G212" t="s">
        <v>51</v>
      </c>
      <c r="H212" t="str">
        <f>IF(TBL_Employees[[#This Row],[Gender]]="Female","F","M")</f>
        <v>F</v>
      </c>
      <c r="I212">
        <v>45</v>
      </c>
      <c r="J212" s="7">
        <v>38639</v>
      </c>
      <c r="K212" s="1">
        <v>51404</v>
      </c>
      <c r="L212" s="2">
        <v>0</v>
      </c>
      <c r="M212" t="s">
        <v>52</v>
      </c>
      <c r="N212" t="s">
        <v>81</v>
      </c>
      <c r="O212" s="7">
        <v>40153</v>
      </c>
      <c r="P212" s="15">
        <f>TBL_Employees[[#This Row],[Annual Salary]]*TBL_Employees[[#This Row],[Bonus %]]</f>
        <v>0</v>
      </c>
      <c r="Q212" s="16">
        <f>TBL_Employees[[#This Row],[Annual Salary]]+TBL_Employees[[#This Row],[Bonus %]]*TBL_Employees[[#This Row],[Annual Salary]]</f>
        <v>51404</v>
      </c>
      <c r="R212" s="15">
        <f>SUM(TBL_Employees[[#This Row],[Annual Salary]],TBL_Employees[[#This Row],[Bonus amount]])</f>
        <v>51404</v>
      </c>
      <c r="S212" t="str">
        <f>IF(AND(TBL_Employees[[#This Row],[Department]]="IT",TBL_Employees[[#This Row],[Gender]]="Female"),"Yes","No")</f>
        <v>No</v>
      </c>
      <c r="T212" s="20" t="str">
        <f>IF(AND(TBL_Employees[[#This Row],[Gender]]="Female",TBL_Employees[[#This Row],[Ethnicity]]="Black"),"Female Black","Other")</f>
        <v>Other</v>
      </c>
    </row>
    <row r="213" spans="1:20" x14ac:dyDescent="0.25">
      <c r="A213" t="s">
        <v>952</v>
      </c>
      <c r="B213" t="s">
        <v>953</v>
      </c>
      <c r="C213" t="s">
        <v>56</v>
      </c>
      <c r="D213" t="s">
        <v>27</v>
      </c>
      <c r="E213" t="s">
        <v>36</v>
      </c>
      <c r="F213" t="s">
        <v>17</v>
      </c>
      <c r="G213" t="s">
        <v>24</v>
      </c>
      <c r="H213" t="str">
        <f>IF(TBL_Employees[[#This Row],[Gender]]="Female","F","M")</f>
        <v>F</v>
      </c>
      <c r="I213">
        <v>42</v>
      </c>
      <c r="J213" s="7">
        <v>38640</v>
      </c>
      <c r="K213" s="1">
        <v>67398</v>
      </c>
      <c r="L213" s="2">
        <v>7.0000000000000007E-2</v>
      </c>
      <c r="M213" t="s">
        <v>19</v>
      </c>
      <c r="N213" t="s">
        <v>39</v>
      </c>
      <c r="O213" s="7" t="s">
        <v>21</v>
      </c>
      <c r="P213" s="15">
        <f>TBL_Employees[[#This Row],[Annual Salary]]*TBL_Employees[[#This Row],[Bonus %]]</f>
        <v>4717.8600000000006</v>
      </c>
      <c r="Q213" s="16">
        <f>TBL_Employees[[#This Row],[Annual Salary]]+TBL_Employees[[#This Row],[Bonus %]]*TBL_Employees[[#This Row],[Annual Salary]]</f>
        <v>72115.86</v>
      </c>
      <c r="R213" s="15">
        <f>SUM(TBL_Employees[[#This Row],[Annual Salary]],TBL_Employees[[#This Row],[Bonus amount]])</f>
        <v>72115.86</v>
      </c>
      <c r="S213" t="str">
        <f>IF(AND(TBL_Employees[[#This Row],[Department]]="IT",TBL_Employees[[#This Row],[Gender]]="Female"),"Yes","No")</f>
        <v>Yes</v>
      </c>
      <c r="T213" s="20" t="str">
        <f>IF(AND(TBL_Employees[[#This Row],[Gender]]="Female",TBL_Employees[[#This Row],[Ethnicity]]="Black"),"Female Black","Other")</f>
        <v>Other</v>
      </c>
    </row>
    <row r="214" spans="1:20" x14ac:dyDescent="0.25">
      <c r="A214" t="s">
        <v>1945</v>
      </c>
      <c r="B214" t="s">
        <v>1946</v>
      </c>
      <c r="C214" t="s">
        <v>62</v>
      </c>
      <c r="D214" t="s">
        <v>65</v>
      </c>
      <c r="E214" t="s">
        <v>36</v>
      </c>
      <c r="F214" t="s">
        <v>17</v>
      </c>
      <c r="G214" t="s">
        <v>51</v>
      </c>
      <c r="H214" t="str">
        <f>IF(TBL_Employees[[#This Row],[Gender]]="Female","F","M")</f>
        <v>F</v>
      </c>
      <c r="I214">
        <v>44</v>
      </c>
      <c r="J214" s="7">
        <v>38642</v>
      </c>
      <c r="K214" s="1">
        <v>105223</v>
      </c>
      <c r="L214" s="2">
        <v>0.1</v>
      </c>
      <c r="M214" t="s">
        <v>19</v>
      </c>
      <c r="N214" t="s">
        <v>39</v>
      </c>
      <c r="O214" s="7" t="s">
        <v>21</v>
      </c>
      <c r="P214" s="15">
        <f>TBL_Employees[[#This Row],[Annual Salary]]*TBL_Employees[[#This Row],[Bonus %]]</f>
        <v>10522.300000000001</v>
      </c>
      <c r="Q214" s="16">
        <f>TBL_Employees[[#This Row],[Annual Salary]]+TBL_Employees[[#This Row],[Bonus %]]*TBL_Employees[[#This Row],[Annual Salary]]</f>
        <v>115745.3</v>
      </c>
      <c r="R214" s="15">
        <f>SUM(TBL_Employees[[#This Row],[Annual Salary]],TBL_Employees[[#This Row],[Bonus amount]])</f>
        <v>115745.3</v>
      </c>
      <c r="S214" t="str">
        <f>IF(AND(TBL_Employees[[#This Row],[Department]]="IT",TBL_Employees[[#This Row],[Gender]]="Female"),"Yes","No")</f>
        <v>No</v>
      </c>
      <c r="T214" s="20" t="str">
        <f>IF(AND(TBL_Employees[[#This Row],[Gender]]="Female",TBL_Employees[[#This Row],[Ethnicity]]="Black"),"Female Black","Other")</f>
        <v>Other</v>
      </c>
    </row>
    <row r="215" spans="1:20" x14ac:dyDescent="0.25">
      <c r="A215" t="s">
        <v>279</v>
      </c>
      <c r="B215" t="s">
        <v>474</v>
      </c>
      <c r="C215" t="s">
        <v>14</v>
      </c>
      <c r="D215" t="s">
        <v>27</v>
      </c>
      <c r="E215" t="s">
        <v>44</v>
      </c>
      <c r="F215" t="s">
        <v>28</v>
      </c>
      <c r="G215" t="s">
        <v>18</v>
      </c>
      <c r="H215" t="str">
        <f>IF(TBL_Employees[[#This Row],[Gender]]="Female","F","M")</f>
        <v>M</v>
      </c>
      <c r="I215">
        <v>52</v>
      </c>
      <c r="J215" s="7">
        <v>38664</v>
      </c>
      <c r="K215" s="1">
        <v>199808</v>
      </c>
      <c r="L215" s="2">
        <v>0.32</v>
      </c>
      <c r="M215" t="s">
        <v>19</v>
      </c>
      <c r="N215" t="s">
        <v>63</v>
      </c>
      <c r="O215" s="7" t="s">
        <v>21</v>
      </c>
      <c r="P215" s="15">
        <f>TBL_Employees[[#This Row],[Annual Salary]]*TBL_Employees[[#This Row],[Bonus %]]</f>
        <v>63938.560000000005</v>
      </c>
      <c r="Q215" s="16">
        <f>TBL_Employees[[#This Row],[Annual Salary]]+TBL_Employees[[#This Row],[Bonus %]]*TBL_Employees[[#This Row],[Annual Salary]]</f>
        <v>263746.56</v>
      </c>
      <c r="R215" s="15">
        <f>SUM(TBL_Employees[[#This Row],[Annual Salary]],TBL_Employees[[#This Row],[Bonus amount]])</f>
        <v>263746.56</v>
      </c>
      <c r="S215" t="str">
        <f>IF(AND(TBL_Employees[[#This Row],[Department]]="IT",TBL_Employees[[#This Row],[Gender]]="Female"),"Yes","No")</f>
        <v>No</v>
      </c>
      <c r="T215" s="20" t="str">
        <f>IF(AND(TBL_Employees[[#This Row],[Gender]]="Female",TBL_Employees[[#This Row],[Ethnicity]]="Black"),"Female Black","Other")</f>
        <v>Other</v>
      </c>
    </row>
    <row r="216" spans="1:20" x14ac:dyDescent="0.25">
      <c r="A216" t="s">
        <v>481</v>
      </c>
      <c r="B216" t="s">
        <v>1176</v>
      </c>
      <c r="C216" t="s">
        <v>77</v>
      </c>
      <c r="D216" t="s">
        <v>23</v>
      </c>
      <c r="E216" t="s">
        <v>16</v>
      </c>
      <c r="F216" t="s">
        <v>17</v>
      </c>
      <c r="G216" t="s">
        <v>24</v>
      </c>
      <c r="H216" t="str">
        <f>IF(TBL_Employees[[#This Row],[Gender]]="Female","F","M")</f>
        <v>F</v>
      </c>
      <c r="I216">
        <v>60</v>
      </c>
      <c r="J216" s="7">
        <v>38667</v>
      </c>
      <c r="K216" s="1">
        <v>78388</v>
      </c>
      <c r="L216" s="2">
        <v>0</v>
      </c>
      <c r="M216" t="s">
        <v>33</v>
      </c>
      <c r="N216" t="s">
        <v>80</v>
      </c>
      <c r="O216" s="7" t="s">
        <v>21</v>
      </c>
      <c r="P216" s="15">
        <f>TBL_Employees[[#This Row],[Annual Salary]]*TBL_Employees[[#This Row],[Bonus %]]</f>
        <v>0</v>
      </c>
      <c r="Q216" s="16">
        <f>TBL_Employees[[#This Row],[Annual Salary]]+TBL_Employees[[#This Row],[Bonus %]]*TBL_Employees[[#This Row],[Annual Salary]]</f>
        <v>78388</v>
      </c>
      <c r="R216" s="15">
        <f>SUM(TBL_Employees[[#This Row],[Annual Salary]],TBL_Employees[[#This Row],[Bonus amount]])</f>
        <v>78388</v>
      </c>
      <c r="S216" t="str">
        <f>IF(AND(TBL_Employees[[#This Row],[Department]]="IT",TBL_Employees[[#This Row],[Gender]]="Female"),"Yes","No")</f>
        <v>No</v>
      </c>
      <c r="T216" s="20" t="str">
        <f>IF(AND(TBL_Employees[[#This Row],[Gender]]="Female",TBL_Employees[[#This Row],[Ethnicity]]="Black"),"Female Black","Other")</f>
        <v>Other</v>
      </c>
    </row>
    <row r="217" spans="1:20" x14ac:dyDescent="0.25">
      <c r="A217" t="s">
        <v>1931</v>
      </c>
      <c r="B217" t="s">
        <v>1932</v>
      </c>
      <c r="C217" t="s">
        <v>64</v>
      </c>
      <c r="D217" t="s">
        <v>43</v>
      </c>
      <c r="E217" t="s">
        <v>36</v>
      </c>
      <c r="F217" t="s">
        <v>28</v>
      </c>
      <c r="G217" t="s">
        <v>51</v>
      </c>
      <c r="H217" t="str">
        <f>IF(TBL_Employees[[#This Row],[Gender]]="Female","F","M")</f>
        <v>M</v>
      </c>
      <c r="I217">
        <v>47</v>
      </c>
      <c r="J217" s="7">
        <v>38684</v>
      </c>
      <c r="K217" s="1">
        <v>62749</v>
      </c>
      <c r="L217" s="2">
        <v>0</v>
      </c>
      <c r="M217" t="s">
        <v>52</v>
      </c>
      <c r="N217" t="s">
        <v>81</v>
      </c>
      <c r="O217" s="7" t="s">
        <v>21</v>
      </c>
      <c r="P217" s="15">
        <f>TBL_Employees[[#This Row],[Annual Salary]]*TBL_Employees[[#This Row],[Bonus %]]</f>
        <v>0</v>
      </c>
      <c r="Q217" s="16">
        <f>TBL_Employees[[#This Row],[Annual Salary]]+TBL_Employees[[#This Row],[Bonus %]]*TBL_Employees[[#This Row],[Annual Salary]]</f>
        <v>62749</v>
      </c>
      <c r="R217" s="15">
        <f>SUM(TBL_Employees[[#This Row],[Annual Salary]],TBL_Employees[[#This Row],[Bonus amount]])</f>
        <v>62749</v>
      </c>
      <c r="S217" t="str">
        <f>IF(AND(TBL_Employees[[#This Row],[Department]]="IT",TBL_Employees[[#This Row],[Gender]]="Female"),"Yes","No")</f>
        <v>No</v>
      </c>
      <c r="T217" s="20" t="str">
        <f>IF(AND(TBL_Employees[[#This Row],[Gender]]="Female",TBL_Employees[[#This Row],[Ethnicity]]="Black"),"Female Black","Other")</f>
        <v>Other</v>
      </c>
    </row>
    <row r="218" spans="1:20" x14ac:dyDescent="0.25">
      <c r="A218" t="s">
        <v>499</v>
      </c>
      <c r="B218" t="s">
        <v>500</v>
      </c>
      <c r="C218" t="s">
        <v>59</v>
      </c>
      <c r="D218" t="s">
        <v>31</v>
      </c>
      <c r="E218" t="s">
        <v>32</v>
      </c>
      <c r="F218" t="s">
        <v>17</v>
      </c>
      <c r="G218" t="s">
        <v>18</v>
      </c>
      <c r="H218" t="str">
        <f>IF(TBL_Employees[[#This Row],[Gender]]="Female","F","M")</f>
        <v>F</v>
      </c>
      <c r="I218">
        <v>52</v>
      </c>
      <c r="J218" s="7">
        <v>38696</v>
      </c>
      <c r="K218" s="1">
        <v>102043</v>
      </c>
      <c r="L218" s="2">
        <v>0</v>
      </c>
      <c r="M218" t="s">
        <v>19</v>
      </c>
      <c r="N218" t="s">
        <v>20</v>
      </c>
      <c r="O218" s="7" t="s">
        <v>21</v>
      </c>
      <c r="P218" s="15">
        <f>TBL_Employees[[#This Row],[Annual Salary]]*TBL_Employees[[#This Row],[Bonus %]]</f>
        <v>0</v>
      </c>
      <c r="Q218" s="16">
        <f>TBL_Employees[[#This Row],[Annual Salary]]+TBL_Employees[[#This Row],[Bonus %]]*TBL_Employees[[#This Row],[Annual Salary]]</f>
        <v>102043</v>
      </c>
      <c r="R218" s="15">
        <f>SUM(TBL_Employees[[#This Row],[Annual Salary]],TBL_Employees[[#This Row],[Bonus amount]])</f>
        <v>102043</v>
      </c>
      <c r="S218" t="str">
        <f>IF(AND(TBL_Employees[[#This Row],[Department]]="IT",TBL_Employees[[#This Row],[Gender]]="Female"),"Yes","No")</f>
        <v>No</v>
      </c>
      <c r="T218" s="20" t="str">
        <f>IF(AND(TBL_Employees[[#This Row],[Gender]]="Female",TBL_Employees[[#This Row],[Ethnicity]]="Black"),"Female Black","Other")</f>
        <v>Other</v>
      </c>
    </row>
    <row r="219" spans="1:20" x14ac:dyDescent="0.25">
      <c r="A219" t="s">
        <v>803</v>
      </c>
      <c r="B219" t="s">
        <v>804</v>
      </c>
      <c r="C219" t="s">
        <v>62</v>
      </c>
      <c r="D219" t="s">
        <v>50</v>
      </c>
      <c r="E219" t="s">
        <v>44</v>
      </c>
      <c r="F219" t="s">
        <v>28</v>
      </c>
      <c r="G219" t="s">
        <v>18</v>
      </c>
      <c r="H219" t="str">
        <f>IF(TBL_Employees[[#This Row],[Gender]]="Female","F","M")</f>
        <v>M</v>
      </c>
      <c r="I219">
        <v>43</v>
      </c>
      <c r="J219" s="7">
        <v>38748</v>
      </c>
      <c r="K219" s="1">
        <v>117518</v>
      </c>
      <c r="L219" s="2">
        <v>7.0000000000000007E-2</v>
      </c>
      <c r="M219" t="s">
        <v>19</v>
      </c>
      <c r="N219" t="s">
        <v>63</v>
      </c>
      <c r="O219" s="7" t="s">
        <v>21</v>
      </c>
      <c r="P219" s="15">
        <f>TBL_Employees[[#This Row],[Annual Salary]]*TBL_Employees[[#This Row],[Bonus %]]</f>
        <v>8226.26</v>
      </c>
      <c r="Q219" s="16">
        <f>TBL_Employees[[#This Row],[Annual Salary]]+TBL_Employees[[#This Row],[Bonus %]]*TBL_Employees[[#This Row],[Annual Salary]]</f>
        <v>125744.26</v>
      </c>
      <c r="R219" s="15">
        <f>SUM(TBL_Employees[[#This Row],[Annual Salary]],TBL_Employees[[#This Row],[Bonus amount]])</f>
        <v>125744.26</v>
      </c>
      <c r="S219" t="str">
        <f>IF(AND(TBL_Employees[[#This Row],[Department]]="IT",TBL_Employees[[#This Row],[Gender]]="Female"),"Yes","No")</f>
        <v>No</v>
      </c>
      <c r="T219" s="20" t="str">
        <f>IF(AND(TBL_Employees[[#This Row],[Gender]]="Female",TBL_Employees[[#This Row],[Ethnicity]]="Black"),"Female Black","Other")</f>
        <v>Other</v>
      </c>
    </row>
    <row r="220" spans="1:20" x14ac:dyDescent="0.25">
      <c r="A220" t="s">
        <v>1816</v>
      </c>
      <c r="B220" t="s">
        <v>1821</v>
      </c>
      <c r="C220" t="s">
        <v>22</v>
      </c>
      <c r="D220" t="s">
        <v>23</v>
      </c>
      <c r="E220" t="s">
        <v>32</v>
      </c>
      <c r="F220" t="s">
        <v>17</v>
      </c>
      <c r="G220" t="s">
        <v>24</v>
      </c>
      <c r="H220" t="str">
        <f>IF(TBL_Employees[[#This Row],[Gender]]="Female","F","M")</f>
        <v>F</v>
      </c>
      <c r="I220">
        <v>44</v>
      </c>
      <c r="J220" s="7">
        <v>38771</v>
      </c>
      <c r="K220" s="1">
        <v>63705</v>
      </c>
      <c r="L220" s="2">
        <v>0</v>
      </c>
      <c r="M220" t="s">
        <v>19</v>
      </c>
      <c r="N220" t="s">
        <v>45</v>
      </c>
      <c r="O220" s="7" t="s">
        <v>21</v>
      </c>
      <c r="P220" s="15">
        <f>TBL_Employees[[#This Row],[Annual Salary]]*TBL_Employees[[#This Row],[Bonus %]]</f>
        <v>0</v>
      </c>
      <c r="Q220" s="16">
        <f>TBL_Employees[[#This Row],[Annual Salary]]+TBL_Employees[[#This Row],[Bonus %]]*TBL_Employees[[#This Row],[Annual Salary]]</f>
        <v>63705</v>
      </c>
      <c r="R220" s="15">
        <f>SUM(TBL_Employees[[#This Row],[Annual Salary]],TBL_Employees[[#This Row],[Bonus amount]])</f>
        <v>63705</v>
      </c>
      <c r="S220" t="str">
        <f>IF(AND(TBL_Employees[[#This Row],[Department]]="IT",TBL_Employees[[#This Row],[Gender]]="Female"),"Yes","No")</f>
        <v>No</v>
      </c>
      <c r="T220" s="20" t="str">
        <f>IF(AND(TBL_Employees[[#This Row],[Gender]]="Female",TBL_Employees[[#This Row],[Ethnicity]]="Black"),"Female Black","Other")</f>
        <v>Other</v>
      </c>
    </row>
    <row r="221" spans="1:20" x14ac:dyDescent="0.25">
      <c r="A221" t="s">
        <v>252</v>
      </c>
      <c r="B221" t="s">
        <v>1133</v>
      </c>
      <c r="C221" t="s">
        <v>56</v>
      </c>
      <c r="D221" t="s">
        <v>27</v>
      </c>
      <c r="E221" t="s">
        <v>16</v>
      </c>
      <c r="F221" t="s">
        <v>17</v>
      </c>
      <c r="G221" t="s">
        <v>18</v>
      </c>
      <c r="H221" t="str">
        <f>IF(TBL_Employees[[#This Row],[Gender]]="Female","F","M")</f>
        <v>F</v>
      </c>
      <c r="I221">
        <v>42</v>
      </c>
      <c r="J221" s="7">
        <v>38777</v>
      </c>
      <c r="K221" s="1">
        <v>97433</v>
      </c>
      <c r="L221" s="2">
        <v>0.05</v>
      </c>
      <c r="M221" t="s">
        <v>19</v>
      </c>
      <c r="N221" t="s">
        <v>63</v>
      </c>
      <c r="O221" s="7">
        <v>42224</v>
      </c>
      <c r="P221" s="15">
        <f>TBL_Employees[[#This Row],[Annual Salary]]*TBL_Employees[[#This Row],[Bonus %]]</f>
        <v>4871.6500000000005</v>
      </c>
      <c r="Q221" s="16">
        <f>TBL_Employees[[#This Row],[Annual Salary]]+TBL_Employees[[#This Row],[Bonus %]]*TBL_Employees[[#This Row],[Annual Salary]]</f>
        <v>102304.65</v>
      </c>
      <c r="R221" s="15">
        <f>SUM(TBL_Employees[[#This Row],[Annual Salary]],TBL_Employees[[#This Row],[Bonus amount]])</f>
        <v>102304.65</v>
      </c>
      <c r="S221" t="str">
        <f>IF(AND(TBL_Employees[[#This Row],[Department]]="IT",TBL_Employees[[#This Row],[Gender]]="Female"),"Yes","No")</f>
        <v>Yes</v>
      </c>
      <c r="T221" s="20" t="str">
        <f>IF(AND(TBL_Employees[[#This Row],[Gender]]="Female",TBL_Employees[[#This Row],[Ethnicity]]="Black"),"Female Black","Other")</f>
        <v>Other</v>
      </c>
    </row>
    <row r="222" spans="1:20" x14ac:dyDescent="0.25">
      <c r="A222" t="s">
        <v>888</v>
      </c>
      <c r="B222" t="s">
        <v>889</v>
      </c>
      <c r="C222" t="s">
        <v>97</v>
      </c>
      <c r="D222" t="s">
        <v>31</v>
      </c>
      <c r="E222" t="s">
        <v>44</v>
      </c>
      <c r="F222" t="s">
        <v>17</v>
      </c>
      <c r="G222" t="s">
        <v>24</v>
      </c>
      <c r="H222" t="str">
        <f>IF(TBL_Employees[[#This Row],[Gender]]="Female","F","M")</f>
        <v>F</v>
      </c>
      <c r="I222">
        <v>65</v>
      </c>
      <c r="J222" s="7">
        <v>38792</v>
      </c>
      <c r="K222" s="1">
        <v>83756</v>
      </c>
      <c r="L222" s="2">
        <v>0.14000000000000001</v>
      </c>
      <c r="M222" t="s">
        <v>33</v>
      </c>
      <c r="N222" t="s">
        <v>74</v>
      </c>
      <c r="O222" s="7" t="s">
        <v>21</v>
      </c>
      <c r="P222" s="15">
        <f>TBL_Employees[[#This Row],[Annual Salary]]*TBL_Employees[[#This Row],[Bonus %]]</f>
        <v>11725.840000000002</v>
      </c>
      <c r="Q222" s="16">
        <f>TBL_Employees[[#This Row],[Annual Salary]]+TBL_Employees[[#This Row],[Bonus %]]*TBL_Employees[[#This Row],[Annual Salary]]</f>
        <v>95481.84</v>
      </c>
      <c r="R222" s="15">
        <f>SUM(TBL_Employees[[#This Row],[Annual Salary]],TBL_Employees[[#This Row],[Bonus amount]])</f>
        <v>95481.84</v>
      </c>
      <c r="S222" t="str">
        <f>IF(AND(TBL_Employees[[#This Row],[Department]]="IT",TBL_Employees[[#This Row],[Gender]]="Female"),"Yes","No")</f>
        <v>No</v>
      </c>
      <c r="T222" s="20" t="str">
        <f>IF(AND(TBL_Employees[[#This Row],[Gender]]="Female",TBL_Employees[[#This Row],[Ethnicity]]="Black"),"Female Black","Other")</f>
        <v>Other</v>
      </c>
    </row>
    <row r="223" spans="1:20" x14ac:dyDescent="0.25">
      <c r="A223" t="s">
        <v>606</v>
      </c>
      <c r="B223" t="s">
        <v>607</v>
      </c>
      <c r="C223" t="s">
        <v>64</v>
      </c>
      <c r="D223" t="s">
        <v>15</v>
      </c>
      <c r="E223" t="s">
        <v>44</v>
      </c>
      <c r="F223" t="s">
        <v>17</v>
      </c>
      <c r="G223" t="s">
        <v>51</v>
      </c>
      <c r="H223" t="str">
        <f>IF(TBL_Employees[[#This Row],[Gender]]="Female","F","M")</f>
        <v>F</v>
      </c>
      <c r="I223">
        <v>39</v>
      </c>
      <c r="J223" s="7">
        <v>38813</v>
      </c>
      <c r="K223" s="1">
        <v>71531</v>
      </c>
      <c r="L223" s="2">
        <v>0</v>
      </c>
      <c r="M223" t="s">
        <v>19</v>
      </c>
      <c r="N223" t="s">
        <v>29</v>
      </c>
      <c r="O223" s="7" t="s">
        <v>21</v>
      </c>
      <c r="P223" s="15">
        <f>TBL_Employees[[#This Row],[Annual Salary]]*TBL_Employees[[#This Row],[Bonus %]]</f>
        <v>0</v>
      </c>
      <c r="Q223" s="16">
        <f>TBL_Employees[[#This Row],[Annual Salary]]+TBL_Employees[[#This Row],[Bonus %]]*TBL_Employees[[#This Row],[Annual Salary]]</f>
        <v>71531</v>
      </c>
      <c r="R223" s="15">
        <f>SUM(TBL_Employees[[#This Row],[Annual Salary]],TBL_Employees[[#This Row],[Bonus amount]])</f>
        <v>71531</v>
      </c>
      <c r="S223" t="str">
        <f>IF(AND(TBL_Employees[[#This Row],[Department]]="IT",TBL_Employees[[#This Row],[Gender]]="Female"),"Yes","No")</f>
        <v>No</v>
      </c>
      <c r="T223" s="20" t="str">
        <f>IF(AND(TBL_Employees[[#This Row],[Gender]]="Female",TBL_Employees[[#This Row],[Ethnicity]]="Black"),"Female Black","Other")</f>
        <v>Other</v>
      </c>
    </row>
    <row r="224" spans="1:20" x14ac:dyDescent="0.25">
      <c r="A224" t="s">
        <v>1917</v>
      </c>
      <c r="B224" t="s">
        <v>1918</v>
      </c>
      <c r="C224" t="s">
        <v>64</v>
      </c>
      <c r="D224" t="s">
        <v>65</v>
      </c>
      <c r="E224" t="s">
        <v>16</v>
      </c>
      <c r="F224" t="s">
        <v>28</v>
      </c>
      <c r="G224" t="s">
        <v>51</v>
      </c>
      <c r="H224" t="str">
        <f>IF(TBL_Employees[[#This Row],[Gender]]="Female","F","M")</f>
        <v>M</v>
      </c>
      <c r="I224">
        <v>58</v>
      </c>
      <c r="J224" s="7">
        <v>38819</v>
      </c>
      <c r="K224" s="1">
        <v>64202</v>
      </c>
      <c r="L224" s="2">
        <v>0</v>
      </c>
      <c r="M224" t="s">
        <v>19</v>
      </c>
      <c r="N224" t="s">
        <v>29</v>
      </c>
      <c r="O224" s="7" t="s">
        <v>21</v>
      </c>
      <c r="P224" s="15">
        <f>TBL_Employees[[#This Row],[Annual Salary]]*TBL_Employees[[#This Row],[Bonus %]]</f>
        <v>0</v>
      </c>
      <c r="Q224" s="16">
        <f>TBL_Employees[[#This Row],[Annual Salary]]+TBL_Employees[[#This Row],[Bonus %]]*TBL_Employees[[#This Row],[Annual Salary]]</f>
        <v>64202</v>
      </c>
      <c r="R224" s="15">
        <f>SUM(TBL_Employees[[#This Row],[Annual Salary]],TBL_Employees[[#This Row],[Bonus amount]])</f>
        <v>64202</v>
      </c>
      <c r="S224" t="str">
        <f>IF(AND(TBL_Employees[[#This Row],[Department]]="IT",TBL_Employees[[#This Row],[Gender]]="Female"),"Yes","No")</f>
        <v>No</v>
      </c>
      <c r="T224" s="20" t="str">
        <f>IF(AND(TBL_Employees[[#This Row],[Gender]]="Female",TBL_Employees[[#This Row],[Ethnicity]]="Black"),"Female Black","Other")</f>
        <v>Other</v>
      </c>
    </row>
    <row r="225" spans="1:20" x14ac:dyDescent="0.25">
      <c r="A225" t="s">
        <v>598</v>
      </c>
      <c r="B225" t="s">
        <v>599</v>
      </c>
      <c r="C225" t="s">
        <v>61</v>
      </c>
      <c r="D225" t="s">
        <v>27</v>
      </c>
      <c r="E225" t="s">
        <v>36</v>
      </c>
      <c r="F225" t="s">
        <v>17</v>
      </c>
      <c r="G225" t="s">
        <v>24</v>
      </c>
      <c r="H225" t="str">
        <f>IF(TBL_Employees[[#This Row],[Gender]]="Female","F","M")</f>
        <v>F</v>
      </c>
      <c r="I225">
        <v>49</v>
      </c>
      <c r="J225" s="7">
        <v>38825</v>
      </c>
      <c r="K225" s="1">
        <v>134486</v>
      </c>
      <c r="L225" s="2">
        <v>0.14000000000000001</v>
      </c>
      <c r="M225" t="s">
        <v>19</v>
      </c>
      <c r="N225" t="s">
        <v>25</v>
      </c>
      <c r="O225" s="7" t="s">
        <v>21</v>
      </c>
      <c r="P225" s="15">
        <f>TBL_Employees[[#This Row],[Annual Salary]]*TBL_Employees[[#This Row],[Bonus %]]</f>
        <v>18828.04</v>
      </c>
      <c r="Q225" s="16">
        <f>TBL_Employees[[#This Row],[Annual Salary]]+TBL_Employees[[#This Row],[Bonus %]]*TBL_Employees[[#This Row],[Annual Salary]]</f>
        <v>153314.04</v>
      </c>
      <c r="R225" s="15">
        <f>SUM(TBL_Employees[[#This Row],[Annual Salary]],TBL_Employees[[#This Row],[Bonus amount]])</f>
        <v>153314.04</v>
      </c>
      <c r="S225" t="str">
        <f>IF(AND(TBL_Employees[[#This Row],[Department]]="IT",TBL_Employees[[#This Row],[Gender]]="Female"),"Yes","No")</f>
        <v>Yes</v>
      </c>
      <c r="T225" s="20" t="str">
        <f>IF(AND(TBL_Employees[[#This Row],[Gender]]="Female",TBL_Employees[[#This Row],[Ethnicity]]="Black"),"Female Black","Other")</f>
        <v>Other</v>
      </c>
    </row>
    <row r="226" spans="1:20" x14ac:dyDescent="0.25">
      <c r="A226" t="s">
        <v>1048</v>
      </c>
      <c r="B226" t="s">
        <v>1049</v>
      </c>
      <c r="C226" t="s">
        <v>61</v>
      </c>
      <c r="D226" t="s">
        <v>15</v>
      </c>
      <c r="E226" t="s">
        <v>16</v>
      </c>
      <c r="F226" t="s">
        <v>17</v>
      </c>
      <c r="G226" t="s">
        <v>18</v>
      </c>
      <c r="H226" t="str">
        <f>IF(TBL_Employees[[#This Row],[Gender]]="Female","F","M")</f>
        <v>F</v>
      </c>
      <c r="I226">
        <v>51</v>
      </c>
      <c r="J226" s="7">
        <v>38835</v>
      </c>
      <c r="K226" s="1">
        <v>150758</v>
      </c>
      <c r="L226" s="2">
        <v>0.13</v>
      </c>
      <c r="M226" t="s">
        <v>19</v>
      </c>
      <c r="N226" t="s">
        <v>20</v>
      </c>
      <c r="O226" s="7">
        <v>39310</v>
      </c>
      <c r="P226" s="15">
        <f>TBL_Employees[[#This Row],[Annual Salary]]*TBL_Employees[[#This Row],[Bonus %]]</f>
        <v>19598.54</v>
      </c>
      <c r="Q226" s="16">
        <f>TBL_Employees[[#This Row],[Annual Salary]]+TBL_Employees[[#This Row],[Bonus %]]*TBL_Employees[[#This Row],[Annual Salary]]</f>
        <v>170356.54</v>
      </c>
      <c r="R226" s="15">
        <f>SUM(TBL_Employees[[#This Row],[Annual Salary]],TBL_Employees[[#This Row],[Bonus amount]])</f>
        <v>170356.54</v>
      </c>
      <c r="S226" t="str">
        <f>IF(AND(TBL_Employees[[#This Row],[Department]]="IT",TBL_Employees[[#This Row],[Gender]]="Female"),"Yes","No")</f>
        <v>No</v>
      </c>
      <c r="T226" s="20" t="str">
        <f>IF(AND(TBL_Employees[[#This Row],[Gender]]="Female",TBL_Employees[[#This Row],[Ethnicity]]="Black"),"Female Black","Other")</f>
        <v>Other</v>
      </c>
    </row>
    <row r="227" spans="1:20" x14ac:dyDescent="0.25">
      <c r="A227" t="s">
        <v>161</v>
      </c>
      <c r="B227" t="s">
        <v>1710</v>
      </c>
      <c r="C227" t="s">
        <v>68</v>
      </c>
      <c r="D227" t="s">
        <v>15</v>
      </c>
      <c r="E227" t="s">
        <v>36</v>
      </c>
      <c r="F227" t="s">
        <v>28</v>
      </c>
      <c r="G227" t="s">
        <v>24</v>
      </c>
      <c r="H227" t="str">
        <f>IF(TBL_Employees[[#This Row],[Gender]]="Female","F","M")</f>
        <v>M</v>
      </c>
      <c r="I227">
        <v>56</v>
      </c>
      <c r="J227" s="7">
        <v>38847</v>
      </c>
      <c r="K227" s="1">
        <v>41561</v>
      </c>
      <c r="L227" s="2">
        <v>0</v>
      </c>
      <c r="M227" t="s">
        <v>19</v>
      </c>
      <c r="N227" t="s">
        <v>25</v>
      </c>
      <c r="O227" s="7" t="s">
        <v>21</v>
      </c>
      <c r="P227" s="15">
        <f>TBL_Employees[[#This Row],[Annual Salary]]*TBL_Employees[[#This Row],[Bonus %]]</f>
        <v>0</v>
      </c>
      <c r="Q227" s="16">
        <f>TBL_Employees[[#This Row],[Annual Salary]]+TBL_Employees[[#This Row],[Bonus %]]*TBL_Employees[[#This Row],[Annual Salary]]</f>
        <v>41561</v>
      </c>
      <c r="R227" s="15">
        <f>SUM(TBL_Employees[[#This Row],[Annual Salary]],TBL_Employees[[#This Row],[Bonus amount]])</f>
        <v>41561</v>
      </c>
      <c r="S227" t="str">
        <f>IF(AND(TBL_Employees[[#This Row],[Department]]="IT",TBL_Employees[[#This Row],[Gender]]="Female"),"Yes","No")</f>
        <v>No</v>
      </c>
      <c r="T227" s="20" t="str">
        <f>IF(AND(TBL_Employees[[#This Row],[Gender]]="Female",TBL_Employees[[#This Row],[Ethnicity]]="Black"),"Female Black","Other")</f>
        <v>Other</v>
      </c>
    </row>
    <row r="228" spans="1:20" x14ac:dyDescent="0.25">
      <c r="A228" t="s">
        <v>1235</v>
      </c>
      <c r="B228" t="s">
        <v>1236</v>
      </c>
      <c r="C228" t="s">
        <v>14</v>
      </c>
      <c r="D228" t="s">
        <v>27</v>
      </c>
      <c r="E228" t="s">
        <v>36</v>
      </c>
      <c r="F228" t="s">
        <v>28</v>
      </c>
      <c r="G228" t="s">
        <v>18</v>
      </c>
      <c r="H228" t="str">
        <f>IF(TBL_Employees[[#This Row],[Gender]]="Female","F","M")</f>
        <v>M</v>
      </c>
      <c r="I228">
        <v>56</v>
      </c>
      <c r="J228" s="7">
        <v>38866</v>
      </c>
      <c r="K228" s="1">
        <v>228822</v>
      </c>
      <c r="L228" s="2">
        <v>0.36</v>
      </c>
      <c r="M228" t="s">
        <v>19</v>
      </c>
      <c r="N228" t="s">
        <v>45</v>
      </c>
      <c r="O228" s="7" t="s">
        <v>21</v>
      </c>
      <c r="P228" s="15">
        <f>TBL_Employees[[#This Row],[Annual Salary]]*TBL_Employees[[#This Row],[Bonus %]]</f>
        <v>82375.92</v>
      </c>
      <c r="Q228" s="16">
        <f>TBL_Employees[[#This Row],[Annual Salary]]+TBL_Employees[[#This Row],[Bonus %]]*TBL_Employees[[#This Row],[Annual Salary]]</f>
        <v>311197.92</v>
      </c>
      <c r="R228" s="15">
        <f>SUM(TBL_Employees[[#This Row],[Annual Salary]],TBL_Employees[[#This Row],[Bonus amount]])</f>
        <v>311197.92</v>
      </c>
      <c r="S228" t="str">
        <f>IF(AND(TBL_Employees[[#This Row],[Department]]="IT",TBL_Employees[[#This Row],[Gender]]="Female"),"Yes","No")</f>
        <v>No</v>
      </c>
      <c r="T228" s="20" t="str">
        <f>IF(AND(TBL_Employees[[#This Row],[Gender]]="Female",TBL_Employees[[#This Row],[Ethnicity]]="Black"),"Female Black","Other")</f>
        <v>Other</v>
      </c>
    </row>
    <row r="229" spans="1:20" x14ac:dyDescent="0.25">
      <c r="A229" t="s">
        <v>115</v>
      </c>
      <c r="B229" t="s">
        <v>1110</v>
      </c>
      <c r="C229" t="s">
        <v>62</v>
      </c>
      <c r="D229" t="s">
        <v>43</v>
      </c>
      <c r="E229" t="s">
        <v>44</v>
      </c>
      <c r="F229" t="s">
        <v>17</v>
      </c>
      <c r="G229" t="s">
        <v>24</v>
      </c>
      <c r="H229" t="str">
        <f>IF(TBL_Employees[[#This Row],[Gender]]="Female","F","M")</f>
        <v>F</v>
      </c>
      <c r="I229">
        <v>43</v>
      </c>
      <c r="J229" s="7">
        <v>38879</v>
      </c>
      <c r="K229" s="1">
        <v>117278</v>
      </c>
      <c r="L229" s="2">
        <v>0.09</v>
      </c>
      <c r="M229" t="s">
        <v>19</v>
      </c>
      <c r="N229" t="s">
        <v>45</v>
      </c>
      <c r="O229" s="7" t="s">
        <v>21</v>
      </c>
      <c r="P229" s="15">
        <f>TBL_Employees[[#This Row],[Annual Salary]]*TBL_Employees[[#This Row],[Bonus %]]</f>
        <v>10555.02</v>
      </c>
      <c r="Q229" s="16">
        <f>TBL_Employees[[#This Row],[Annual Salary]]+TBL_Employees[[#This Row],[Bonus %]]*TBL_Employees[[#This Row],[Annual Salary]]</f>
        <v>127833.02</v>
      </c>
      <c r="R229" s="15">
        <f>SUM(TBL_Employees[[#This Row],[Annual Salary]],TBL_Employees[[#This Row],[Bonus amount]])</f>
        <v>127833.02</v>
      </c>
      <c r="S229" t="str">
        <f>IF(AND(TBL_Employees[[#This Row],[Department]]="IT",TBL_Employees[[#This Row],[Gender]]="Female"),"Yes","No")</f>
        <v>No</v>
      </c>
      <c r="T229" s="20" t="str">
        <f>IF(AND(TBL_Employees[[#This Row],[Gender]]="Female",TBL_Employees[[#This Row],[Ethnicity]]="Black"),"Female Black","Other")</f>
        <v>Other</v>
      </c>
    </row>
    <row r="230" spans="1:20" x14ac:dyDescent="0.25">
      <c r="A230" t="s">
        <v>302</v>
      </c>
      <c r="B230" t="s">
        <v>999</v>
      </c>
      <c r="C230" t="s">
        <v>61</v>
      </c>
      <c r="D230" t="s">
        <v>65</v>
      </c>
      <c r="E230" t="s">
        <v>16</v>
      </c>
      <c r="F230" t="s">
        <v>17</v>
      </c>
      <c r="G230" t="s">
        <v>24</v>
      </c>
      <c r="H230" t="str">
        <f>IF(TBL_Employees[[#This Row],[Gender]]="Female","F","M")</f>
        <v>F</v>
      </c>
      <c r="I230">
        <v>55</v>
      </c>
      <c r="J230" s="7">
        <v>38888</v>
      </c>
      <c r="K230" s="1">
        <v>142628</v>
      </c>
      <c r="L230" s="2">
        <v>0.12</v>
      </c>
      <c r="M230" t="s">
        <v>33</v>
      </c>
      <c r="N230" t="s">
        <v>80</v>
      </c>
      <c r="O230" s="7" t="s">
        <v>21</v>
      </c>
      <c r="P230" s="15">
        <f>TBL_Employees[[#This Row],[Annual Salary]]*TBL_Employees[[#This Row],[Bonus %]]</f>
        <v>17115.36</v>
      </c>
      <c r="Q230" s="16">
        <f>TBL_Employees[[#This Row],[Annual Salary]]+TBL_Employees[[#This Row],[Bonus %]]*TBL_Employees[[#This Row],[Annual Salary]]</f>
        <v>159743.35999999999</v>
      </c>
      <c r="R230" s="15">
        <f>SUM(TBL_Employees[[#This Row],[Annual Salary]],TBL_Employees[[#This Row],[Bonus amount]])</f>
        <v>159743.35999999999</v>
      </c>
      <c r="S230" t="str">
        <f>IF(AND(TBL_Employees[[#This Row],[Department]]="IT",TBL_Employees[[#This Row],[Gender]]="Female"),"Yes","No")</f>
        <v>No</v>
      </c>
      <c r="T230" s="20" t="str">
        <f>IF(AND(TBL_Employees[[#This Row],[Gender]]="Female",TBL_Employees[[#This Row],[Ethnicity]]="Black"),"Female Black","Other")</f>
        <v>Other</v>
      </c>
    </row>
    <row r="231" spans="1:20" x14ac:dyDescent="0.25">
      <c r="A231" t="s">
        <v>1819</v>
      </c>
      <c r="B231" t="s">
        <v>1820</v>
      </c>
      <c r="C231" t="s">
        <v>42</v>
      </c>
      <c r="D231" t="s">
        <v>43</v>
      </c>
      <c r="E231" t="s">
        <v>44</v>
      </c>
      <c r="F231" t="s">
        <v>28</v>
      </c>
      <c r="G231" t="s">
        <v>24</v>
      </c>
      <c r="H231" t="str">
        <f>IF(TBL_Employees[[#This Row],[Gender]]="Female","F","M")</f>
        <v>M</v>
      </c>
      <c r="I231">
        <v>55</v>
      </c>
      <c r="J231" s="7">
        <v>38909</v>
      </c>
      <c r="K231" s="1">
        <v>93343</v>
      </c>
      <c r="L231" s="2">
        <v>0</v>
      </c>
      <c r="M231" t="s">
        <v>33</v>
      </c>
      <c r="N231" t="s">
        <v>80</v>
      </c>
      <c r="O231" s="7" t="s">
        <v>21</v>
      </c>
      <c r="P231" s="15">
        <f>TBL_Employees[[#This Row],[Annual Salary]]*TBL_Employees[[#This Row],[Bonus %]]</f>
        <v>0</v>
      </c>
      <c r="Q231" s="16">
        <f>TBL_Employees[[#This Row],[Annual Salary]]+TBL_Employees[[#This Row],[Bonus %]]*TBL_Employees[[#This Row],[Annual Salary]]</f>
        <v>93343</v>
      </c>
      <c r="R231" s="15">
        <f>SUM(TBL_Employees[[#This Row],[Annual Salary]],TBL_Employees[[#This Row],[Bonus amount]])</f>
        <v>93343</v>
      </c>
      <c r="S231" t="str">
        <f>IF(AND(TBL_Employees[[#This Row],[Department]]="IT",TBL_Employees[[#This Row],[Gender]]="Female"),"Yes","No")</f>
        <v>No</v>
      </c>
      <c r="T231" s="20" t="str">
        <f>IF(AND(TBL_Employees[[#This Row],[Gender]]="Female",TBL_Employees[[#This Row],[Ethnicity]]="Black"),"Female Black","Other")</f>
        <v>Other</v>
      </c>
    </row>
    <row r="232" spans="1:20" x14ac:dyDescent="0.25">
      <c r="A232" t="s">
        <v>1908</v>
      </c>
      <c r="B232" t="s">
        <v>1909</v>
      </c>
      <c r="C232" t="s">
        <v>40</v>
      </c>
      <c r="D232" t="s">
        <v>23</v>
      </c>
      <c r="E232" t="s">
        <v>32</v>
      </c>
      <c r="F232" t="s">
        <v>17</v>
      </c>
      <c r="G232" t="s">
        <v>51</v>
      </c>
      <c r="H232" t="str">
        <f>IF(TBL_Employees[[#This Row],[Gender]]="Female","F","M")</f>
        <v>F</v>
      </c>
      <c r="I232">
        <v>53</v>
      </c>
      <c r="J232" s="7">
        <v>38919</v>
      </c>
      <c r="K232" s="1">
        <v>151246</v>
      </c>
      <c r="L232" s="2">
        <v>0.21</v>
      </c>
      <c r="M232" t="s">
        <v>52</v>
      </c>
      <c r="N232" t="s">
        <v>53</v>
      </c>
      <c r="O232" s="7" t="s">
        <v>21</v>
      </c>
      <c r="P232" s="15">
        <f>TBL_Employees[[#This Row],[Annual Salary]]*TBL_Employees[[#This Row],[Bonus %]]</f>
        <v>31761.66</v>
      </c>
      <c r="Q232" s="16">
        <f>TBL_Employees[[#This Row],[Annual Salary]]+TBL_Employees[[#This Row],[Bonus %]]*TBL_Employees[[#This Row],[Annual Salary]]</f>
        <v>183007.66</v>
      </c>
      <c r="R232" s="15">
        <f>SUM(TBL_Employees[[#This Row],[Annual Salary]],TBL_Employees[[#This Row],[Bonus amount]])</f>
        <v>183007.66</v>
      </c>
      <c r="S232" t="str">
        <f>IF(AND(TBL_Employees[[#This Row],[Department]]="IT",TBL_Employees[[#This Row],[Gender]]="Female"),"Yes","No")</f>
        <v>No</v>
      </c>
      <c r="T232" s="20" t="str">
        <f>IF(AND(TBL_Employees[[#This Row],[Gender]]="Female",TBL_Employees[[#This Row],[Ethnicity]]="Black"),"Female Black","Other")</f>
        <v>Other</v>
      </c>
    </row>
    <row r="233" spans="1:20" x14ac:dyDescent="0.25">
      <c r="A233" t="s">
        <v>203</v>
      </c>
      <c r="B233" t="s">
        <v>507</v>
      </c>
      <c r="C233" t="s">
        <v>61</v>
      </c>
      <c r="D233" t="s">
        <v>27</v>
      </c>
      <c r="E233" t="s">
        <v>32</v>
      </c>
      <c r="F233" t="s">
        <v>17</v>
      </c>
      <c r="G233" t="s">
        <v>51</v>
      </c>
      <c r="H233" t="str">
        <f>IF(TBL_Employees[[#This Row],[Gender]]="Female","F","M")</f>
        <v>F</v>
      </c>
      <c r="I233">
        <v>55</v>
      </c>
      <c r="J233" s="7">
        <v>38945</v>
      </c>
      <c r="K233" s="1">
        <v>159044</v>
      </c>
      <c r="L233" s="2">
        <v>0.1</v>
      </c>
      <c r="M233" t="s">
        <v>52</v>
      </c>
      <c r="N233" t="s">
        <v>81</v>
      </c>
      <c r="O233" s="7" t="s">
        <v>21</v>
      </c>
      <c r="P233" s="15">
        <f>TBL_Employees[[#This Row],[Annual Salary]]*TBL_Employees[[#This Row],[Bonus %]]</f>
        <v>15904.400000000001</v>
      </c>
      <c r="Q233" s="16">
        <f>TBL_Employees[[#This Row],[Annual Salary]]+TBL_Employees[[#This Row],[Bonus %]]*TBL_Employees[[#This Row],[Annual Salary]]</f>
        <v>174948.4</v>
      </c>
      <c r="R233" s="15">
        <f>SUM(TBL_Employees[[#This Row],[Annual Salary]],TBL_Employees[[#This Row],[Bonus amount]])</f>
        <v>174948.4</v>
      </c>
      <c r="S233" t="str">
        <f>IF(AND(TBL_Employees[[#This Row],[Department]]="IT",TBL_Employees[[#This Row],[Gender]]="Female"),"Yes","No")</f>
        <v>Yes</v>
      </c>
      <c r="T233" s="20" t="str">
        <f>IF(AND(TBL_Employees[[#This Row],[Gender]]="Female",TBL_Employees[[#This Row],[Ethnicity]]="Black"),"Female Black","Other")</f>
        <v>Other</v>
      </c>
    </row>
    <row r="234" spans="1:20" x14ac:dyDescent="0.25">
      <c r="A234" t="s">
        <v>1784</v>
      </c>
      <c r="B234" t="s">
        <v>1785</v>
      </c>
      <c r="C234" t="s">
        <v>62</v>
      </c>
      <c r="D234" t="s">
        <v>43</v>
      </c>
      <c r="E234" t="s">
        <v>36</v>
      </c>
      <c r="F234" t="s">
        <v>17</v>
      </c>
      <c r="G234" t="s">
        <v>51</v>
      </c>
      <c r="H234" t="str">
        <f>IF(TBL_Employees[[#This Row],[Gender]]="Female","F","M")</f>
        <v>F</v>
      </c>
      <c r="I234">
        <v>65</v>
      </c>
      <c r="J234" s="7">
        <v>38967</v>
      </c>
      <c r="K234" s="1">
        <v>127626</v>
      </c>
      <c r="L234" s="2">
        <v>0.1</v>
      </c>
      <c r="M234" t="s">
        <v>19</v>
      </c>
      <c r="N234" t="s">
        <v>45</v>
      </c>
      <c r="O234" s="7" t="s">
        <v>21</v>
      </c>
      <c r="P234" s="15">
        <f>TBL_Employees[[#This Row],[Annual Salary]]*TBL_Employees[[#This Row],[Bonus %]]</f>
        <v>12762.6</v>
      </c>
      <c r="Q234" s="16">
        <f>TBL_Employees[[#This Row],[Annual Salary]]+TBL_Employees[[#This Row],[Bonus %]]*TBL_Employees[[#This Row],[Annual Salary]]</f>
        <v>140388.6</v>
      </c>
      <c r="R234" s="15">
        <f>SUM(TBL_Employees[[#This Row],[Annual Salary]],TBL_Employees[[#This Row],[Bonus amount]])</f>
        <v>140388.6</v>
      </c>
      <c r="S234" t="str">
        <f>IF(AND(TBL_Employees[[#This Row],[Department]]="IT",TBL_Employees[[#This Row],[Gender]]="Female"),"Yes","No")</f>
        <v>No</v>
      </c>
      <c r="T234" s="20" t="str">
        <f>IF(AND(TBL_Employees[[#This Row],[Gender]]="Female",TBL_Employees[[#This Row],[Ethnicity]]="Black"),"Female Black","Other")</f>
        <v>Other</v>
      </c>
    </row>
    <row r="235" spans="1:20" x14ac:dyDescent="0.25">
      <c r="A235" t="s">
        <v>1323</v>
      </c>
      <c r="B235" t="s">
        <v>1324</v>
      </c>
      <c r="C235" t="s">
        <v>94</v>
      </c>
      <c r="D235" t="s">
        <v>50</v>
      </c>
      <c r="E235" t="s">
        <v>36</v>
      </c>
      <c r="F235" t="s">
        <v>17</v>
      </c>
      <c r="G235" t="s">
        <v>24</v>
      </c>
      <c r="H235" t="str">
        <f>IF(TBL_Employees[[#This Row],[Gender]]="Female","F","M")</f>
        <v>F</v>
      </c>
      <c r="I235">
        <v>62</v>
      </c>
      <c r="J235" s="7">
        <v>38977</v>
      </c>
      <c r="K235" s="1">
        <v>64669</v>
      </c>
      <c r="L235" s="2">
        <v>0</v>
      </c>
      <c r="M235" t="s">
        <v>33</v>
      </c>
      <c r="N235" t="s">
        <v>80</v>
      </c>
      <c r="O235" s="7" t="s">
        <v>21</v>
      </c>
      <c r="P235" s="15">
        <f>TBL_Employees[[#This Row],[Annual Salary]]*TBL_Employees[[#This Row],[Bonus %]]</f>
        <v>0</v>
      </c>
      <c r="Q235" s="16">
        <f>TBL_Employees[[#This Row],[Annual Salary]]+TBL_Employees[[#This Row],[Bonus %]]*TBL_Employees[[#This Row],[Annual Salary]]</f>
        <v>64669</v>
      </c>
      <c r="R235" s="15">
        <f>SUM(TBL_Employees[[#This Row],[Annual Salary]],TBL_Employees[[#This Row],[Bonus amount]])</f>
        <v>64669</v>
      </c>
      <c r="S235" t="str">
        <f>IF(AND(TBL_Employees[[#This Row],[Department]]="IT",TBL_Employees[[#This Row],[Gender]]="Female"),"Yes","No")</f>
        <v>No</v>
      </c>
      <c r="T235" s="20" t="str">
        <f>IF(AND(TBL_Employees[[#This Row],[Gender]]="Female",TBL_Employees[[#This Row],[Ethnicity]]="Black"),"Female Black","Other")</f>
        <v>Other</v>
      </c>
    </row>
    <row r="236" spans="1:20" x14ac:dyDescent="0.25">
      <c r="A236" t="s">
        <v>1037</v>
      </c>
      <c r="B236" t="s">
        <v>1038</v>
      </c>
      <c r="C236" t="s">
        <v>73</v>
      </c>
      <c r="D236" t="s">
        <v>27</v>
      </c>
      <c r="E236" t="s">
        <v>36</v>
      </c>
      <c r="F236" t="s">
        <v>28</v>
      </c>
      <c r="G236" t="s">
        <v>47</v>
      </c>
      <c r="H236" t="str">
        <f>IF(TBL_Employees[[#This Row],[Gender]]="Female","F","M")</f>
        <v>M</v>
      </c>
      <c r="I236">
        <v>42</v>
      </c>
      <c r="J236" s="7">
        <v>38984</v>
      </c>
      <c r="K236" s="1">
        <v>52733</v>
      </c>
      <c r="L236" s="2">
        <v>0</v>
      </c>
      <c r="M236" t="s">
        <v>19</v>
      </c>
      <c r="N236" t="s">
        <v>20</v>
      </c>
      <c r="O236" s="7" t="s">
        <v>21</v>
      </c>
      <c r="P236" s="15">
        <f>TBL_Employees[[#This Row],[Annual Salary]]*TBL_Employees[[#This Row],[Bonus %]]</f>
        <v>0</v>
      </c>
      <c r="Q236" s="16">
        <f>TBL_Employees[[#This Row],[Annual Salary]]+TBL_Employees[[#This Row],[Bonus %]]*TBL_Employees[[#This Row],[Annual Salary]]</f>
        <v>52733</v>
      </c>
      <c r="R236" s="15">
        <f>SUM(TBL_Employees[[#This Row],[Annual Salary]],TBL_Employees[[#This Row],[Bonus amount]])</f>
        <v>52733</v>
      </c>
      <c r="S236" t="str">
        <f>IF(AND(TBL_Employees[[#This Row],[Department]]="IT",TBL_Employees[[#This Row],[Gender]]="Female"),"Yes","No")</f>
        <v>No</v>
      </c>
      <c r="T236" s="20" t="str">
        <f>IF(AND(TBL_Employees[[#This Row],[Gender]]="Female",TBL_Employees[[#This Row],[Ethnicity]]="Black"),"Female Black","Other")</f>
        <v>Other</v>
      </c>
    </row>
    <row r="237" spans="1:20" x14ac:dyDescent="0.25">
      <c r="A237" t="s">
        <v>1579</v>
      </c>
      <c r="B237" t="s">
        <v>1580</v>
      </c>
      <c r="C237" t="s">
        <v>89</v>
      </c>
      <c r="D237" t="s">
        <v>27</v>
      </c>
      <c r="E237" t="s">
        <v>16</v>
      </c>
      <c r="F237" t="s">
        <v>28</v>
      </c>
      <c r="G237" t="s">
        <v>18</v>
      </c>
      <c r="H237" t="str">
        <f>IF(TBL_Employees[[#This Row],[Gender]]="Female","F","M")</f>
        <v>M</v>
      </c>
      <c r="I237">
        <v>48</v>
      </c>
      <c r="J237" s="7">
        <v>38987</v>
      </c>
      <c r="K237" s="1">
        <v>76505</v>
      </c>
      <c r="L237" s="2">
        <v>0</v>
      </c>
      <c r="M237" t="s">
        <v>19</v>
      </c>
      <c r="N237" t="s">
        <v>63</v>
      </c>
      <c r="O237" s="7">
        <v>39180</v>
      </c>
      <c r="P237" s="15">
        <f>TBL_Employees[[#This Row],[Annual Salary]]*TBL_Employees[[#This Row],[Bonus %]]</f>
        <v>0</v>
      </c>
      <c r="Q237" s="16">
        <f>TBL_Employees[[#This Row],[Annual Salary]]+TBL_Employees[[#This Row],[Bonus %]]*TBL_Employees[[#This Row],[Annual Salary]]</f>
        <v>76505</v>
      </c>
      <c r="R237" s="15">
        <f>SUM(TBL_Employees[[#This Row],[Annual Salary]],TBL_Employees[[#This Row],[Bonus amount]])</f>
        <v>76505</v>
      </c>
      <c r="S237" t="str">
        <f>IF(AND(TBL_Employees[[#This Row],[Department]]="IT",TBL_Employees[[#This Row],[Gender]]="Female"),"Yes","No")</f>
        <v>No</v>
      </c>
      <c r="T237" s="20" t="str">
        <f>IF(AND(TBL_Employees[[#This Row],[Gender]]="Female",TBL_Employees[[#This Row],[Ethnicity]]="Black"),"Female Black","Other")</f>
        <v>Other</v>
      </c>
    </row>
    <row r="238" spans="1:20" x14ac:dyDescent="0.25">
      <c r="A238" t="s">
        <v>1742</v>
      </c>
      <c r="B238" t="s">
        <v>1743</v>
      </c>
      <c r="C238" t="s">
        <v>61</v>
      </c>
      <c r="D238" t="s">
        <v>50</v>
      </c>
      <c r="E238" t="s">
        <v>32</v>
      </c>
      <c r="F238" t="s">
        <v>17</v>
      </c>
      <c r="G238" t="s">
        <v>51</v>
      </c>
      <c r="H238" t="str">
        <f>IF(TBL_Employees[[#This Row],[Gender]]="Female","F","M")</f>
        <v>F</v>
      </c>
      <c r="I238">
        <v>52</v>
      </c>
      <c r="J238" s="7">
        <v>38995</v>
      </c>
      <c r="K238" s="1">
        <v>147966</v>
      </c>
      <c r="L238" s="2">
        <v>0.11</v>
      </c>
      <c r="M238" t="s">
        <v>52</v>
      </c>
      <c r="N238" t="s">
        <v>66</v>
      </c>
      <c r="O238" s="7">
        <v>43608</v>
      </c>
      <c r="P238" s="15">
        <f>TBL_Employees[[#This Row],[Annual Salary]]*TBL_Employees[[#This Row],[Bonus %]]</f>
        <v>16276.26</v>
      </c>
      <c r="Q238" s="16">
        <f>TBL_Employees[[#This Row],[Annual Salary]]+TBL_Employees[[#This Row],[Bonus %]]*TBL_Employees[[#This Row],[Annual Salary]]</f>
        <v>164242.26</v>
      </c>
      <c r="R238" s="15">
        <f>SUM(TBL_Employees[[#This Row],[Annual Salary]],TBL_Employees[[#This Row],[Bonus amount]])</f>
        <v>164242.26</v>
      </c>
      <c r="S238" t="str">
        <f>IF(AND(TBL_Employees[[#This Row],[Department]]="IT",TBL_Employees[[#This Row],[Gender]]="Female"),"Yes","No")</f>
        <v>No</v>
      </c>
      <c r="T238" s="20" t="str">
        <f>IF(AND(TBL_Employees[[#This Row],[Gender]]="Female",TBL_Employees[[#This Row],[Ethnicity]]="Black"),"Female Black","Other")</f>
        <v>Other</v>
      </c>
    </row>
    <row r="239" spans="1:20" x14ac:dyDescent="0.25">
      <c r="A239" t="s">
        <v>253</v>
      </c>
      <c r="B239" t="s">
        <v>612</v>
      </c>
      <c r="C239" t="s">
        <v>69</v>
      </c>
      <c r="D239" t="s">
        <v>31</v>
      </c>
      <c r="E239" t="s">
        <v>32</v>
      </c>
      <c r="F239" t="s">
        <v>17</v>
      </c>
      <c r="G239" t="s">
        <v>51</v>
      </c>
      <c r="H239" t="str">
        <f>IF(TBL_Employees[[#This Row],[Gender]]="Female","F","M")</f>
        <v>F</v>
      </c>
      <c r="I239">
        <v>62</v>
      </c>
      <c r="J239" s="7">
        <v>39002</v>
      </c>
      <c r="K239" s="1">
        <v>79785</v>
      </c>
      <c r="L239" s="2">
        <v>0</v>
      </c>
      <c r="M239" t="s">
        <v>19</v>
      </c>
      <c r="N239" t="s">
        <v>25</v>
      </c>
      <c r="O239" s="7" t="s">
        <v>21</v>
      </c>
      <c r="P239" s="15">
        <f>TBL_Employees[[#This Row],[Annual Salary]]*TBL_Employees[[#This Row],[Bonus %]]</f>
        <v>0</v>
      </c>
      <c r="Q239" s="16">
        <f>TBL_Employees[[#This Row],[Annual Salary]]+TBL_Employees[[#This Row],[Bonus %]]*TBL_Employees[[#This Row],[Annual Salary]]</f>
        <v>79785</v>
      </c>
      <c r="R239" s="15">
        <f>SUM(TBL_Employees[[#This Row],[Annual Salary]],TBL_Employees[[#This Row],[Bonus amount]])</f>
        <v>79785</v>
      </c>
      <c r="S239" t="str">
        <f>IF(AND(TBL_Employees[[#This Row],[Department]]="IT",TBL_Employees[[#This Row],[Gender]]="Female"),"Yes","No")</f>
        <v>No</v>
      </c>
      <c r="T239" s="20" t="str">
        <f>IF(AND(TBL_Employees[[#This Row],[Gender]]="Female",TBL_Employees[[#This Row],[Ethnicity]]="Black"),"Female Black","Other")</f>
        <v>Other</v>
      </c>
    </row>
    <row r="240" spans="1:20" x14ac:dyDescent="0.25">
      <c r="A240" t="s">
        <v>1257</v>
      </c>
      <c r="B240" t="s">
        <v>1258</v>
      </c>
      <c r="C240" t="s">
        <v>61</v>
      </c>
      <c r="D240" t="s">
        <v>15</v>
      </c>
      <c r="E240" t="s">
        <v>32</v>
      </c>
      <c r="F240" t="s">
        <v>17</v>
      </c>
      <c r="G240" t="s">
        <v>24</v>
      </c>
      <c r="H240" t="str">
        <f>IF(TBL_Employees[[#This Row],[Gender]]="Female","F","M")</f>
        <v>F</v>
      </c>
      <c r="I240">
        <v>43</v>
      </c>
      <c r="J240" s="7">
        <v>39005</v>
      </c>
      <c r="K240" s="1">
        <v>153492</v>
      </c>
      <c r="L240" s="2">
        <v>0.11</v>
      </c>
      <c r="M240" t="s">
        <v>19</v>
      </c>
      <c r="N240" t="s">
        <v>20</v>
      </c>
      <c r="O240" s="7" t="s">
        <v>21</v>
      </c>
      <c r="P240" s="15">
        <f>TBL_Employees[[#This Row],[Annual Salary]]*TBL_Employees[[#This Row],[Bonus %]]</f>
        <v>16884.12</v>
      </c>
      <c r="Q240" s="16">
        <f>TBL_Employees[[#This Row],[Annual Salary]]+TBL_Employees[[#This Row],[Bonus %]]*TBL_Employees[[#This Row],[Annual Salary]]</f>
        <v>170376.12</v>
      </c>
      <c r="R240" s="15">
        <f>SUM(TBL_Employees[[#This Row],[Annual Salary]],TBL_Employees[[#This Row],[Bonus amount]])</f>
        <v>170376.12</v>
      </c>
      <c r="S240" t="str">
        <f>IF(AND(TBL_Employees[[#This Row],[Department]]="IT",TBL_Employees[[#This Row],[Gender]]="Female"),"Yes","No")</f>
        <v>No</v>
      </c>
      <c r="T240" s="20" t="str">
        <f>IF(AND(TBL_Employees[[#This Row],[Gender]]="Female",TBL_Employees[[#This Row],[Ethnicity]]="Black"),"Female Black","Other")</f>
        <v>Other</v>
      </c>
    </row>
    <row r="241" spans="1:20" x14ac:dyDescent="0.25">
      <c r="A241" t="s">
        <v>57</v>
      </c>
      <c r="B241" t="s">
        <v>414</v>
      </c>
      <c r="C241" t="s">
        <v>40</v>
      </c>
      <c r="D241" t="s">
        <v>15</v>
      </c>
      <c r="E241" t="s">
        <v>44</v>
      </c>
      <c r="F241" t="s">
        <v>17</v>
      </c>
      <c r="G241" t="s">
        <v>18</v>
      </c>
      <c r="H241" t="str">
        <f>IF(TBL_Employees[[#This Row],[Gender]]="Female","F","M")</f>
        <v>F</v>
      </c>
      <c r="I241">
        <v>50</v>
      </c>
      <c r="J241" s="7">
        <v>39016</v>
      </c>
      <c r="K241" s="1">
        <v>163099</v>
      </c>
      <c r="L241" s="2">
        <v>0.2</v>
      </c>
      <c r="M241" t="s">
        <v>19</v>
      </c>
      <c r="N241" t="s">
        <v>20</v>
      </c>
      <c r="O241" s="7" t="s">
        <v>21</v>
      </c>
      <c r="P241" s="15">
        <f>TBL_Employees[[#This Row],[Annual Salary]]*TBL_Employees[[#This Row],[Bonus %]]</f>
        <v>32619.800000000003</v>
      </c>
      <c r="Q241" s="16">
        <f>TBL_Employees[[#This Row],[Annual Salary]]+TBL_Employees[[#This Row],[Bonus %]]*TBL_Employees[[#This Row],[Annual Salary]]</f>
        <v>195718.8</v>
      </c>
      <c r="R241" s="15">
        <f>SUM(TBL_Employees[[#This Row],[Annual Salary]],TBL_Employees[[#This Row],[Bonus amount]])</f>
        <v>195718.8</v>
      </c>
      <c r="S241" t="str">
        <f>IF(AND(TBL_Employees[[#This Row],[Department]]="IT",TBL_Employees[[#This Row],[Gender]]="Female"),"Yes","No")</f>
        <v>No</v>
      </c>
      <c r="T241" s="20" t="str">
        <f>IF(AND(TBL_Employees[[#This Row],[Gender]]="Female",TBL_Employees[[#This Row],[Ethnicity]]="Black"),"Female Black","Other")</f>
        <v>Other</v>
      </c>
    </row>
    <row r="242" spans="1:20" x14ac:dyDescent="0.25">
      <c r="A242" t="s">
        <v>255</v>
      </c>
      <c r="B242" t="s">
        <v>1576</v>
      </c>
      <c r="C242" t="s">
        <v>40</v>
      </c>
      <c r="D242" t="s">
        <v>31</v>
      </c>
      <c r="E242" t="s">
        <v>36</v>
      </c>
      <c r="F242" t="s">
        <v>28</v>
      </c>
      <c r="G242" t="s">
        <v>18</v>
      </c>
      <c r="H242" t="str">
        <f>IF(TBL_Employees[[#This Row],[Gender]]="Female","F","M")</f>
        <v>M</v>
      </c>
      <c r="I242">
        <v>52</v>
      </c>
      <c r="J242" s="7">
        <v>39018</v>
      </c>
      <c r="K242" s="1">
        <v>187992</v>
      </c>
      <c r="L242" s="2">
        <v>0.28000000000000003</v>
      </c>
      <c r="M242" t="s">
        <v>19</v>
      </c>
      <c r="N242" t="s">
        <v>45</v>
      </c>
      <c r="O242" s="7" t="s">
        <v>21</v>
      </c>
      <c r="P242" s="15">
        <f>TBL_Employees[[#This Row],[Annual Salary]]*TBL_Employees[[#This Row],[Bonus %]]</f>
        <v>52637.760000000002</v>
      </c>
      <c r="Q242" s="16">
        <f>TBL_Employees[[#This Row],[Annual Salary]]+TBL_Employees[[#This Row],[Bonus %]]*TBL_Employees[[#This Row],[Annual Salary]]</f>
        <v>240629.76000000001</v>
      </c>
      <c r="R242" s="15">
        <f>SUM(TBL_Employees[[#This Row],[Annual Salary]],TBL_Employees[[#This Row],[Bonus amount]])</f>
        <v>240629.76000000001</v>
      </c>
      <c r="S242" t="str">
        <f>IF(AND(TBL_Employees[[#This Row],[Department]]="IT",TBL_Employees[[#This Row],[Gender]]="Female"),"Yes","No")</f>
        <v>No</v>
      </c>
      <c r="T242" s="20" t="str">
        <f>IF(AND(TBL_Employees[[#This Row],[Gender]]="Female",TBL_Employees[[#This Row],[Ethnicity]]="Black"),"Female Black","Other")</f>
        <v>Other</v>
      </c>
    </row>
    <row r="243" spans="1:20" x14ac:dyDescent="0.25">
      <c r="A243" t="s">
        <v>689</v>
      </c>
      <c r="B243" t="s">
        <v>690</v>
      </c>
      <c r="C243" t="s">
        <v>62</v>
      </c>
      <c r="D243" t="s">
        <v>27</v>
      </c>
      <c r="E243" t="s">
        <v>44</v>
      </c>
      <c r="F243" t="s">
        <v>28</v>
      </c>
      <c r="G243" t="s">
        <v>51</v>
      </c>
      <c r="H243" t="str">
        <f>IF(TBL_Employees[[#This Row],[Gender]]="Female","F","M")</f>
        <v>M</v>
      </c>
      <c r="I243">
        <v>53</v>
      </c>
      <c r="J243" s="7">
        <v>39021</v>
      </c>
      <c r="K243" s="1">
        <v>120128</v>
      </c>
      <c r="L243" s="2">
        <v>0.1</v>
      </c>
      <c r="M243" t="s">
        <v>19</v>
      </c>
      <c r="N243" t="s">
        <v>25</v>
      </c>
      <c r="O243" s="7" t="s">
        <v>21</v>
      </c>
      <c r="P243" s="15">
        <f>TBL_Employees[[#This Row],[Annual Salary]]*TBL_Employees[[#This Row],[Bonus %]]</f>
        <v>12012.800000000001</v>
      </c>
      <c r="Q243" s="16">
        <f>TBL_Employees[[#This Row],[Annual Salary]]+TBL_Employees[[#This Row],[Bonus %]]*TBL_Employees[[#This Row],[Annual Salary]]</f>
        <v>132140.79999999999</v>
      </c>
      <c r="R243" s="15">
        <f>SUM(TBL_Employees[[#This Row],[Annual Salary]],TBL_Employees[[#This Row],[Bonus amount]])</f>
        <v>132140.79999999999</v>
      </c>
      <c r="S243" t="str">
        <f>IF(AND(TBL_Employees[[#This Row],[Department]]="IT",TBL_Employees[[#This Row],[Gender]]="Female"),"Yes","No")</f>
        <v>No</v>
      </c>
      <c r="T243" s="20" t="str">
        <f>IF(AND(TBL_Employees[[#This Row],[Gender]]="Female",TBL_Employees[[#This Row],[Ethnicity]]="Black"),"Female Black","Other")</f>
        <v>Other</v>
      </c>
    </row>
    <row r="244" spans="1:20" x14ac:dyDescent="0.25">
      <c r="A244" t="s">
        <v>944</v>
      </c>
      <c r="B244" t="s">
        <v>945</v>
      </c>
      <c r="C244" t="s">
        <v>40</v>
      </c>
      <c r="D244" t="s">
        <v>23</v>
      </c>
      <c r="E244" t="s">
        <v>44</v>
      </c>
      <c r="F244" t="s">
        <v>28</v>
      </c>
      <c r="G244" t="s">
        <v>24</v>
      </c>
      <c r="H244" t="str">
        <f>IF(TBL_Employees[[#This Row],[Gender]]="Female","F","M")</f>
        <v>M</v>
      </c>
      <c r="I244">
        <v>39</v>
      </c>
      <c r="J244" s="7">
        <v>39049</v>
      </c>
      <c r="K244" s="1">
        <v>161690</v>
      </c>
      <c r="L244" s="2">
        <v>0.28999999999999998</v>
      </c>
      <c r="M244" t="s">
        <v>33</v>
      </c>
      <c r="N244" t="s">
        <v>60</v>
      </c>
      <c r="O244" s="7" t="s">
        <v>21</v>
      </c>
      <c r="P244" s="15">
        <f>TBL_Employees[[#This Row],[Annual Salary]]*TBL_Employees[[#This Row],[Bonus %]]</f>
        <v>46890.1</v>
      </c>
      <c r="Q244" s="16">
        <f>TBL_Employees[[#This Row],[Annual Salary]]+TBL_Employees[[#This Row],[Bonus %]]*TBL_Employees[[#This Row],[Annual Salary]]</f>
        <v>208580.1</v>
      </c>
      <c r="R244" s="15">
        <f>SUM(TBL_Employees[[#This Row],[Annual Salary]],TBL_Employees[[#This Row],[Bonus amount]])</f>
        <v>208580.1</v>
      </c>
      <c r="S244" t="str">
        <f>IF(AND(TBL_Employees[[#This Row],[Department]]="IT",TBL_Employees[[#This Row],[Gender]]="Female"),"Yes","No")</f>
        <v>No</v>
      </c>
      <c r="T244" s="20" t="str">
        <f>IF(AND(TBL_Employees[[#This Row],[Gender]]="Female",TBL_Employees[[#This Row],[Ethnicity]]="Black"),"Female Black","Other")</f>
        <v>Other</v>
      </c>
    </row>
    <row r="245" spans="1:20" x14ac:dyDescent="0.25">
      <c r="A245" t="s">
        <v>913</v>
      </c>
      <c r="B245" t="s">
        <v>914</v>
      </c>
      <c r="C245" t="s">
        <v>61</v>
      </c>
      <c r="D245" t="s">
        <v>65</v>
      </c>
      <c r="E245" t="s">
        <v>36</v>
      </c>
      <c r="F245" t="s">
        <v>28</v>
      </c>
      <c r="G245" t="s">
        <v>24</v>
      </c>
      <c r="H245" t="str">
        <f>IF(TBL_Employees[[#This Row],[Gender]]="Female","F","M")</f>
        <v>M</v>
      </c>
      <c r="I245">
        <v>45</v>
      </c>
      <c r="J245" s="7">
        <v>39063</v>
      </c>
      <c r="K245" s="1">
        <v>149537</v>
      </c>
      <c r="L245" s="2">
        <v>0.14000000000000001</v>
      </c>
      <c r="M245" t="s">
        <v>19</v>
      </c>
      <c r="N245" t="s">
        <v>63</v>
      </c>
      <c r="O245" s="7" t="s">
        <v>21</v>
      </c>
      <c r="P245" s="15">
        <f>TBL_Employees[[#This Row],[Annual Salary]]*TBL_Employees[[#This Row],[Bonus %]]</f>
        <v>20935.18</v>
      </c>
      <c r="Q245" s="16">
        <f>TBL_Employees[[#This Row],[Annual Salary]]+TBL_Employees[[#This Row],[Bonus %]]*TBL_Employees[[#This Row],[Annual Salary]]</f>
        <v>170472.18</v>
      </c>
      <c r="R245" s="15">
        <f>SUM(TBL_Employees[[#This Row],[Annual Salary]],TBL_Employees[[#This Row],[Bonus amount]])</f>
        <v>170472.18</v>
      </c>
      <c r="S245" t="str">
        <f>IF(AND(TBL_Employees[[#This Row],[Department]]="IT",TBL_Employees[[#This Row],[Gender]]="Female"),"Yes","No")</f>
        <v>No</v>
      </c>
      <c r="T245" s="20" t="str">
        <f>IF(AND(TBL_Employees[[#This Row],[Gender]]="Female",TBL_Employees[[#This Row],[Ethnicity]]="Black"),"Female Black","Other")</f>
        <v>Other</v>
      </c>
    </row>
    <row r="246" spans="1:20" x14ac:dyDescent="0.25">
      <c r="A246" t="s">
        <v>591</v>
      </c>
      <c r="B246" t="s">
        <v>592</v>
      </c>
      <c r="C246" t="s">
        <v>98</v>
      </c>
      <c r="D246" t="s">
        <v>27</v>
      </c>
      <c r="E246" t="s">
        <v>36</v>
      </c>
      <c r="F246" t="s">
        <v>17</v>
      </c>
      <c r="G246" t="s">
        <v>18</v>
      </c>
      <c r="H246" t="str">
        <f>IF(TBL_Employees[[#This Row],[Gender]]="Female","F","M")</f>
        <v>F</v>
      </c>
      <c r="I246">
        <v>44</v>
      </c>
      <c r="J246" s="7">
        <v>39064</v>
      </c>
      <c r="K246" s="1">
        <v>74738</v>
      </c>
      <c r="L246" s="2">
        <v>0</v>
      </c>
      <c r="M246" t="s">
        <v>19</v>
      </c>
      <c r="N246" t="s">
        <v>45</v>
      </c>
      <c r="O246" s="7" t="s">
        <v>21</v>
      </c>
      <c r="P246" s="15">
        <f>TBL_Employees[[#This Row],[Annual Salary]]*TBL_Employees[[#This Row],[Bonus %]]</f>
        <v>0</v>
      </c>
      <c r="Q246" s="16">
        <f>TBL_Employees[[#This Row],[Annual Salary]]+TBL_Employees[[#This Row],[Bonus %]]*TBL_Employees[[#This Row],[Annual Salary]]</f>
        <v>74738</v>
      </c>
      <c r="R246" s="15">
        <f>SUM(TBL_Employees[[#This Row],[Annual Salary]],TBL_Employees[[#This Row],[Bonus amount]])</f>
        <v>74738</v>
      </c>
      <c r="S246" t="str">
        <f>IF(AND(TBL_Employees[[#This Row],[Department]]="IT",TBL_Employees[[#This Row],[Gender]]="Female"),"Yes","No")</f>
        <v>Yes</v>
      </c>
      <c r="T246" s="20" t="str">
        <f>IF(AND(TBL_Employees[[#This Row],[Gender]]="Female",TBL_Employees[[#This Row],[Ethnicity]]="Black"),"Female Black","Other")</f>
        <v>Other</v>
      </c>
    </row>
    <row r="247" spans="1:20" x14ac:dyDescent="0.25">
      <c r="A247" t="s">
        <v>268</v>
      </c>
      <c r="B247" t="s">
        <v>1757</v>
      </c>
      <c r="C247" t="s">
        <v>71</v>
      </c>
      <c r="D247" t="s">
        <v>27</v>
      </c>
      <c r="E247" t="s">
        <v>44</v>
      </c>
      <c r="F247" t="s">
        <v>17</v>
      </c>
      <c r="G247" t="s">
        <v>24</v>
      </c>
      <c r="H247" t="str">
        <f>IF(TBL_Employees[[#This Row],[Gender]]="Female","F","M")</f>
        <v>F</v>
      </c>
      <c r="I247">
        <v>45</v>
      </c>
      <c r="J247" s="7">
        <v>39069</v>
      </c>
      <c r="K247" s="1">
        <v>68337</v>
      </c>
      <c r="L247" s="2">
        <v>0</v>
      </c>
      <c r="M247" t="s">
        <v>33</v>
      </c>
      <c r="N247" t="s">
        <v>80</v>
      </c>
      <c r="O247" s="7" t="s">
        <v>21</v>
      </c>
      <c r="P247" s="15">
        <f>TBL_Employees[[#This Row],[Annual Salary]]*TBL_Employees[[#This Row],[Bonus %]]</f>
        <v>0</v>
      </c>
      <c r="Q247" s="16">
        <f>TBL_Employees[[#This Row],[Annual Salary]]+TBL_Employees[[#This Row],[Bonus %]]*TBL_Employees[[#This Row],[Annual Salary]]</f>
        <v>68337</v>
      </c>
      <c r="R247" s="15">
        <f>SUM(TBL_Employees[[#This Row],[Annual Salary]],TBL_Employees[[#This Row],[Bonus amount]])</f>
        <v>68337</v>
      </c>
      <c r="S247" t="str">
        <f>IF(AND(TBL_Employees[[#This Row],[Department]]="IT",TBL_Employees[[#This Row],[Gender]]="Female"),"Yes","No")</f>
        <v>Yes</v>
      </c>
      <c r="T247" s="20" t="str">
        <f>IF(AND(TBL_Employees[[#This Row],[Gender]]="Female",TBL_Employees[[#This Row],[Ethnicity]]="Black"),"Female Black","Other")</f>
        <v>Other</v>
      </c>
    </row>
    <row r="248" spans="1:20" x14ac:dyDescent="0.25">
      <c r="A248" t="s">
        <v>1514</v>
      </c>
      <c r="B248" t="s">
        <v>1515</v>
      </c>
      <c r="C248" t="s">
        <v>68</v>
      </c>
      <c r="D248" t="s">
        <v>65</v>
      </c>
      <c r="E248" t="s">
        <v>16</v>
      </c>
      <c r="F248" t="s">
        <v>17</v>
      </c>
      <c r="G248" t="s">
        <v>24</v>
      </c>
      <c r="H248" t="str">
        <f>IF(TBL_Employees[[#This Row],[Gender]]="Female","F","M")</f>
        <v>F</v>
      </c>
      <c r="I248">
        <v>54</v>
      </c>
      <c r="J248" s="7">
        <v>39080</v>
      </c>
      <c r="K248" s="1">
        <v>55518</v>
      </c>
      <c r="L248" s="2">
        <v>0</v>
      </c>
      <c r="M248" t="s">
        <v>19</v>
      </c>
      <c r="N248" t="s">
        <v>29</v>
      </c>
      <c r="O248" s="7" t="s">
        <v>21</v>
      </c>
      <c r="P248" s="15">
        <f>TBL_Employees[[#This Row],[Annual Salary]]*TBL_Employees[[#This Row],[Bonus %]]</f>
        <v>0</v>
      </c>
      <c r="Q248" s="16">
        <f>TBL_Employees[[#This Row],[Annual Salary]]+TBL_Employees[[#This Row],[Bonus %]]*TBL_Employees[[#This Row],[Annual Salary]]</f>
        <v>55518</v>
      </c>
      <c r="R248" s="15">
        <f>SUM(TBL_Employees[[#This Row],[Annual Salary]],TBL_Employees[[#This Row],[Bonus amount]])</f>
        <v>55518</v>
      </c>
      <c r="S248" t="str">
        <f>IF(AND(TBL_Employees[[#This Row],[Department]]="IT",TBL_Employees[[#This Row],[Gender]]="Female"),"Yes","No")</f>
        <v>No</v>
      </c>
      <c r="T248" s="20" t="str">
        <f>IF(AND(TBL_Employees[[#This Row],[Gender]]="Female",TBL_Employees[[#This Row],[Ethnicity]]="Black"),"Female Black","Other")</f>
        <v>Other</v>
      </c>
    </row>
    <row r="249" spans="1:20" x14ac:dyDescent="0.25">
      <c r="A249" t="s">
        <v>400</v>
      </c>
      <c r="B249" t="s">
        <v>574</v>
      </c>
      <c r="C249" t="s">
        <v>56</v>
      </c>
      <c r="D249" t="s">
        <v>27</v>
      </c>
      <c r="E249" t="s">
        <v>44</v>
      </c>
      <c r="F249" t="s">
        <v>17</v>
      </c>
      <c r="G249" t="s">
        <v>24</v>
      </c>
      <c r="H249" t="str">
        <f>IF(TBL_Employees[[#This Row],[Gender]]="Female","F","M")</f>
        <v>F</v>
      </c>
      <c r="I249">
        <v>48</v>
      </c>
      <c r="J249" s="7">
        <v>39091</v>
      </c>
      <c r="K249" s="1">
        <v>74546</v>
      </c>
      <c r="L249" s="2">
        <v>0.09</v>
      </c>
      <c r="M249" t="s">
        <v>19</v>
      </c>
      <c r="N249" t="s">
        <v>63</v>
      </c>
      <c r="O249" s="7" t="s">
        <v>21</v>
      </c>
      <c r="P249" s="15">
        <f>TBL_Employees[[#This Row],[Annual Salary]]*TBL_Employees[[#This Row],[Bonus %]]</f>
        <v>6709.1399999999994</v>
      </c>
      <c r="Q249" s="16">
        <f>TBL_Employees[[#This Row],[Annual Salary]]+TBL_Employees[[#This Row],[Bonus %]]*TBL_Employees[[#This Row],[Annual Salary]]</f>
        <v>81255.14</v>
      </c>
      <c r="R249" s="15">
        <f>SUM(TBL_Employees[[#This Row],[Annual Salary]],TBL_Employees[[#This Row],[Bonus amount]])</f>
        <v>81255.14</v>
      </c>
      <c r="S249" t="str">
        <f>IF(AND(TBL_Employees[[#This Row],[Department]]="IT",TBL_Employees[[#This Row],[Gender]]="Female"),"Yes","No")</f>
        <v>Yes</v>
      </c>
      <c r="T249" s="20" t="str">
        <f>IF(AND(TBL_Employees[[#This Row],[Gender]]="Female",TBL_Employees[[#This Row],[Ethnicity]]="Black"),"Female Black","Other")</f>
        <v>Other</v>
      </c>
    </row>
    <row r="250" spans="1:20" x14ac:dyDescent="0.25">
      <c r="A250" t="s">
        <v>357</v>
      </c>
      <c r="B250" t="s">
        <v>1400</v>
      </c>
      <c r="C250" t="s">
        <v>64</v>
      </c>
      <c r="D250" t="s">
        <v>15</v>
      </c>
      <c r="E250" t="s">
        <v>36</v>
      </c>
      <c r="F250" t="s">
        <v>17</v>
      </c>
      <c r="G250" t="s">
        <v>18</v>
      </c>
      <c r="H250" t="str">
        <f>IF(TBL_Employees[[#This Row],[Gender]]="Female","F","M")</f>
        <v>F</v>
      </c>
      <c r="I250">
        <v>41</v>
      </c>
      <c r="J250" s="7">
        <v>39091</v>
      </c>
      <c r="K250" s="1">
        <v>50685</v>
      </c>
      <c r="L250" s="2">
        <v>0</v>
      </c>
      <c r="M250" t="s">
        <v>19</v>
      </c>
      <c r="N250" t="s">
        <v>29</v>
      </c>
      <c r="O250" s="7" t="s">
        <v>21</v>
      </c>
      <c r="P250" s="15">
        <f>TBL_Employees[[#This Row],[Annual Salary]]*TBL_Employees[[#This Row],[Bonus %]]</f>
        <v>0</v>
      </c>
      <c r="Q250" s="16">
        <f>TBL_Employees[[#This Row],[Annual Salary]]+TBL_Employees[[#This Row],[Bonus %]]*TBL_Employees[[#This Row],[Annual Salary]]</f>
        <v>50685</v>
      </c>
      <c r="R250" s="15">
        <f>SUM(TBL_Employees[[#This Row],[Annual Salary]],TBL_Employees[[#This Row],[Bonus amount]])</f>
        <v>50685</v>
      </c>
      <c r="S250" t="str">
        <f>IF(AND(TBL_Employees[[#This Row],[Department]]="IT",TBL_Employees[[#This Row],[Gender]]="Female"),"Yes","No")</f>
        <v>No</v>
      </c>
      <c r="T250" s="20" t="str">
        <f>IF(AND(TBL_Employees[[#This Row],[Gender]]="Female",TBL_Employees[[#This Row],[Ethnicity]]="Black"),"Female Black","Other")</f>
        <v>Other</v>
      </c>
    </row>
    <row r="251" spans="1:20" x14ac:dyDescent="0.25">
      <c r="A251" t="s">
        <v>1312</v>
      </c>
      <c r="B251" t="s">
        <v>1313</v>
      </c>
      <c r="C251" t="s">
        <v>14</v>
      </c>
      <c r="D251" t="s">
        <v>43</v>
      </c>
      <c r="E251" t="s">
        <v>32</v>
      </c>
      <c r="F251" t="s">
        <v>28</v>
      </c>
      <c r="G251" t="s">
        <v>24</v>
      </c>
      <c r="H251" t="str">
        <f>IF(TBL_Employees[[#This Row],[Gender]]="Female","F","M")</f>
        <v>M</v>
      </c>
      <c r="I251">
        <v>60</v>
      </c>
      <c r="J251" s="7">
        <v>39109</v>
      </c>
      <c r="K251" s="1">
        <v>234311</v>
      </c>
      <c r="L251" s="2">
        <v>0.37</v>
      </c>
      <c r="M251" t="s">
        <v>19</v>
      </c>
      <c r="N251" t="s">
        <v>45</v>
      </c>
      <c r="O251" s="7" t="s">
        <v>21</v>
      </c>
      <c r="P251" s="15">
        <f>TBL_Employees[[#This Row],[Annual Salary]]*TBL_Employees[[#This Row],[Bonus %]]</f>
        <v>86695.069999999992</v>
      </c>
      <c r="Q251" s="16">
        <f>TBL_Employees[[#This Row],[Annual Salary]]+TBL_Employees[[#This Row],[Bonus %]]*TBL_Employees[[#This Row],[Annual Salary]]</f>
        <v>321006.07</v>
      </c>
      <c r="R251" s="15">
        <f>SUM(TBL_Employees[[#This Row],[Annual Salary]],TBL_Employees[[#This Row],[Bonus amount]])</f>
        <v>321006.07</v>
      </c>
      <c r="S251" t="str">
        <f>IF(AND(TBL_Employees[[#This Row],[Department]]="IT",TBL_Employees[[#This Row],[Gender]]="Female"),"Yes","No")</f>
        <v>No</v>
      </c>
      <c r="T251" s="20" t="str">
        <f>IF(AND(TBL_Employees[[#This Row],[Gender]]="Female",TBL_Employees[[#This Row],[Ethnicity]]="Black"),"Female Black","Other")</f>
        <v>Other</v>
      </c>
    </row>
    <row r="252" spans="1:20" x14ac:dyDescent="0.25">
      <c r="A252" t="s">
        <v>754</v>
      </c>
      <c r="B252" t="s">
        <v>1655</v>
      </c>
      <c r="C252" t="s">
        <v>77</v>
      </c>
      <c r="D252" t="s">
        <v>23</v>
      </c>
      <c r="E252" t="s">
        <v>32</v>
      </c>
      <c r="F252" t="s">
        <v>28</v>
      </c>
      <c r="G252" t="s">
        <v>18</v>
      </c>
      <c r="H252" t="str">
        <f>IF(TBL_Employees[[#This Row],[Gender]]="Female","F","M")</f>
        <v>M</v>
      </c>
      <c r="I252">
        <v>46</v>
      </c>
      <c r="J252" s="7">
        <v>39133</v>
      </c>
      <c r="K252" s="1">
        <v>75579</v>
      </c>
      <c r="L252" s="2">
        <v>0</v>
      </c>
      <c r="M252" t="s">
        <v>19</v>
      </c>
      <c r="N252" t="s">
        <v>63</v>
      </c>
      <c r="O252" s="7" t="s">
        <v>21</v>
      </c>
      <c r="P252" s="15">
        <f>TBL_Employees[[#This Row],[Annual Salary]]*TBL_Employees[[#This Row],[Bonus %]]</f>
        <v>0</v>
      </c>
      <c r="Q252" s="16">
        <f>TBL_Employees[[#This Row],[Annual Salary]]+TBL_Employees[[#This Row],[Bonus %]]*TBL_Employees[[#This Row],[Annual Salary]]</f>
        <v>75579</v>
      </c>
      <c r="R252" s="15">
        <f>SUM(TBL_Employees[[#This Row],[Annual Salary]],TBL_Employees[[#This Row],[Bonus amount]])</f>
        <v>75579</v>
      </c>
      <c r="S252" t="str">
        <f>IF(AND(TBL_Employees[[#This Row],[Department]]="IT",TBL_Employees[[#This Row],[Gender]]="Female"),"Yes","No")</f>
        <v>No</v>
      </c>
      <c r="T252" s="20" t="str">
        <f>IF(AND(TBL_Employees[[#This Row],[Gender]]="Female",TBL_Employees[[#This Row],[Ethnicity]]="Black"),"Female Black","Other")</f>
        <v>Other</v>
      </c>
    </row>
    <row r="253" spans="1:20" x14ac:dyDescent="0.25">
      <c r="A253" t="s">
        <v>349</v>
      </c>
      <c r="B253" t="s">
        <v>600</v>
      </c>
      <c r="C253" t="s">
        <v>42</v>
      </c>
      <c r="D253" t="s">
        <v>15</v>
      </c>
      <c r="E253" t="s">
        <v>36</v>
      </c>
      <c r="F253" t="s">
        <v>17</v>
      </c>
      <c r="G253" t="s">
        <v>51</v>
      </c>
      <c r="H253" t="str">
        <f>IF(TBL_Employees[[#This Row],[Gender]]="Female","F","M")</f>
        <v>F</v>
      </c>
      <c r="I253">
        <v>60</v>
      </c>
      <c r="J253" s="7">
        <v>39137</v>
      </c>
      <c r="K253" s="1">
        <v>71699</v>
      </c>
      <c r="L253" s="2">
        <v>0</v>
      </c>
      <c r="M253" t="s">
        <v>52</v>
      </c>
      <c r="N253" t="s">
        <v>81</v>
      </c>
      <c r="O253" s="7" t="s">
        <v>21</v>
      </c>
      <c r="P253" s="15">
        <f>TBL_Employees[[#This Row],[Annual Salary]]*TBL_Employees[[#This Row],[Bonus %]]</f>
        <v>0</v>
      </c>
      <c r="Q253" s="16">
        <f>TBL_Employees[[#This Row],[Annual Salary]]+TBL_Employees[[#This Row],[Bonus %]]*TBL_Employees[[#This Row],[Annual Salary]]</f>
        <v>71699</v>
      </c>
      <c r="R253" s="15">
        <f>SUM(TBL_Employees[[#This Row],[Annual Salary]],TBL_Employees[[#This Row],[Bonus amount]])</f>
        <v>71699</v>
      </c>
      <c r="S253" t="str">
        <f>IF(AND(TBL_Employees[[#This Row],[Department]]="IT",TBL_Employees[[#This Row],[Gender]]="Female"),"Yes","No")</f>
        <v>No</v>
      </c>
      <c r="T253" s="20" t="str">
        <f>IF(AND(TBL_Employees[[#This Row],[Gender]]="Female",TBL_Employees[[#This Row],[Ethnicity]]="Black"),"Female Black","Other")</f>
        <v>Other</v>
      </c>
    </row>
    <row r="254" spans="1:20" x14ac:dyDescent="0.25">
      <c r="A254" t="s">
        <v>1405</v>
      </c>
      <c r="B254" t="s">
        <v>1406</v>
      </c>
      <c r="C254" t="s">
        <v>40</v>
      </c>
      <c r="D254" t="s">
        <v>65</v>
      </c>
      <c r="E254" t="s">
        <v>36</v>
      </c>
      <c r="F254" t="s">
        <v>17</v>
      </c>
      <c r="G254" t="s">
        <v>24</v>
      </c>
      <c r="H254" t="str">
        <f>IF(TBL_Employees[[#This Row],[Gender]]="Female","F","M")</f>
        <v>F</v>
      </c>
      <c r="I254">
        <v>63</v>
      </c>
      <c r="J254" s="7">
        <v>39147</v>
      </c>
      <c r="K254" s="1">
        <v>193044</v>
      </c>
      <c r="L254" s="2">
        <v>0.15</v>
      </c>
      <c r="M254" t="s">
        <v>19</v>
      </c>
      <c r="N254" t="s">
        <v>45</v>
      </c>
      <c r="O254" s="7" t="s">
        <v>21</v>
      </c>
      <c r="P254" s="15">
        <f>TBL_Employees[[#This Row],[Annual Salary]]*TBL_Employees[[#This Row],[Bonus %]]</f>
        <v>28956.6</v>
      </c>
      <c r="Q254" s="16">
        <f>TBL_Employees[[#This Row],[Annual Salary]]+TBL_Employees[[#This Row],[Bonus %]]*TBL_Employees[[#This Row],[Annual Salary]]</f>
        <v>222000.6</v>
      </c>
      <c r="R254" s="15">
        <f>SUM(TBL_Employees[[#This Row],[Annual Salary]],TBL_Employees[[#This Row],[Bonus amount]])</f>
        <v>222000.6</v>
      </c>
      <c r="S254" t="str">
        <f>IF(AND(TBL_Employees[[#This Row],[Department]]="IT",TBL_Employees[[#This Row],[Gender]]="Female"),"Yes","No")</f>
        <v>No</v>
      </c>
      <c r="T254" s="20" t="str">
        <f>IF(AND(TBL_Employees[[#This Row],[Gender]]="Female",TBL_Employees[[#This Row],[Ethnicity]]="Black"),"Female Black","Other")</f>
        <v>Other</v>
      </c>
    </row>
    <row r="255" spans="1:20" x14ac:dyDescent="0.25">
      <c r="A255" t="s">
        <v>1267</v>
      </c>
      <c r="B255" t="s">
        <v>212</v>
      </c>
      <c r="C255" t="s">
        <v>40</v>
      </c>
      <c r="D255" t="s">
        <v>27</v>
      </c>
      <c r="E255" t="s">
        <v>16</v>
      </c>
      <c r="F255" t="s">
        <v>28</v>
      </c>
      <c r="G255" t="s">
        <v>24</v>
      </c>
      <c r="H255" t="str">
        <f>IF(TBL_Employees[[#This Row],[Gender]]="Female","F","M")</f>
        <v>M</v>
      </c>
      <c r="I255">
        <v>55</v>
      </c>
      <c r="J255" s="7">
        <v>39154</v>
      </c>
      <c r="K255" s="1">
        <v>184648</v>
      </c>
      <c r="L255" s="2">
        <v>0.24</v>
      </c>
      <c r="M255" t="s">
        <v>33</v>
      </c>
      <c r="N255" t="s">
        <v>74</v>
      </c>
      <c r="O255" s="7" t="s">
        <v>21</v>
      </c>
      <c r="P255" s="15">
        <f>TBL_Employees[[#This Row],[Annual Salary]]*TBL_Employees[[#This Row],[Bonus %]]</f>
        <v>44315.519999999997</v>
      </c>
      <c r="Q255" s="16">
        <f>TBL_Employees[[#This Row],[Annual Salary]]+TBL_Employees[[#This Row],[Bonus %]]*TBL_Employees[[#This Row],[Annual Salary]]</f>
        <v>228963.52</v>
      </c>
      <c r="R255" s="15">
        <f>SUM(TBL_Employees[[#This Row],[Annual Salary]],TBL_Employees[[#This Row],[Bonus amount]])</f>
        <v>228963.52</v>
      </c>
      <c r="S255" t="str">
        <f>IF(AND(TBL_Employees[[#This Row],[Department]]="IT",TBL_Employees[[#This Row],[Gender]]="Female"),"Yes","No")</f>
        <v>No</v>
      </c>
      <c r="T255" s="20" t="str">
        <f>IF(AND(TBL_Employees[[#This Row],[Gender]]="Female",TBL_Employees[[#This Row],[Ethnicity]]="Black"),"Female Black","Other")</f>
        <v>Other</v>
      </c>
    </row>
    <row r="256" spans="1:20" x14ac:dyDescent="0.25">
      <c r="A256" t="s">
        <v>1589</v>
      </c>
      <c r="B256" t="s">
        <v>1590</v>
      </c>
      <c r="C256" t="s">
        <v>40</v>
      </c>
      <c r="D256" t="s">
        <v>31</v>
      </c>
      <c r="E256" t="s">
        <v>44</v>
      </c>
      <c r="F256" t="s">
        <v>28</v>
      </c>
      <c r="G256" t="s">
        <v>18</v>
      </c>
      <c r="H256" t="str">
        <f>IF(TBL_Employees[[#This Row],[Gender]]="Female","F","M")</f>
        <v>M</v>
      </c>
      <c r="I256">
        <v>41</v>
      </c>
      <c r="J256" s="7">
        <v>39156</v>
      </c>
      <c r="K256" s="1">
        <v>155926</v>
      </c>
      <c r="L256" s="2">
        <v>0.24</v>
      </c>
      <c r="M256" t="s">
        <v>19</v>
      </c>
      <c r="N256" t="s">
        <v>29</v>
      </c>
      <c r="O256" s="7">
        <v>39598</v>
      </c>
      <c r="P256" s="15">
        <f>TBL_Employees[[#This Row],[Annual Salary]]*TBL_Employees[[#This Row],[Bonus %]]</f>
        <v>37422.239999999998</v>
      </c>
      <c r="Q256" s="16">
        <f>TBL_Employees[[#This Row],[Annual Salary]]+TBL_Employees[[#This Row],[Bonus %]]*TBL_Employees[[#This Row],[Annual Salary]]</f>
        <v>193348.24</v>
      </c>
      <c r="R256" s="15">
        <f>SUM(TBL_Employees[[#This Row],[Annual Salary]],TBL_Employees[[#This Row],[Bonus amount]])</f>
        <v>193348.24</v>
      </c>
      <c r="S256" t="str">
        <f>IF(AND(TBL_Employees[[#This Row],[Department]]="IT",TBL_Employees[[#This Row],[Gender]]="Female"),"Yes","No")</f>
        <v>No</v>
      </c>
      <c r="T256" s="20" t="str">
        <f>IF(AND(TBL_Employees[[#This Row],[Gender]]="Female",TBL_Employees[[#This Row],[Ethnicity]]="Black"),"Female Black","Other")</f>
        <v>Other</v>
      </c>
    </row>
    <row r="257" spans="1:20" x14ac:dyDescent="0.25">
      <c r="A257" t="s">
        <v>578</v>
      </c>
      <c r="B257" t="s">
        <v>579</v>
      </c>
      <c r="C257" t="s">
        <v>64</v>
      </c>
      <c r="D257" t="s">
        <v>65</v>
      </c>
      <c r="E257" t="s">
        <v>44</v>
      </c>
      <c r="F257" t="s">
        <v>28</v>
      </c>
      <c r="G257" t="s">
        <v>18</v>
      </c>
      <c r="H257" t="str">
        <f>IF(TBL_Employees[[#This Row],[Gender]]="Female","F","M")</f>
        <v>M</v>
      </c>
      <c r="I257">
        <v>55</v>
      </c>
      <c r="J257" s="7">
        <v>39177</v>
      </c>
      <c r="K257" s="1">
        <v>52310</v>
      </c>
      <c r="L257" s="2">
        <v>0</v>
      </c>
      <c r="M257" t="s">
        <v>19</v>
      </c>
      <c r="N257" t="s">
        <v>45</v>
      </c>
      <c r="O257" s="7">
        <v>43385</v>
      </c>
      <c r="P257" s="15">
        <f>TBL_Employees[[#This Row],[Annual Salary]]*TBL_Employees[[#This Row],[Bonus %]]</f>
        <v>0</v>
      </c>
      <c r="Q257" s="16">
        <f>TBL_Employees[[#This Row],[Annual Salary]]+TBL_Employees[[#This Row],[Bonus %]]*TBL_Employees[[#This Row],[Annual Salary]]</f>
        <v>52310</v>
      </c>
      <c r="R257" s="15">
        <f>SUM(TBL_Employees[[#This Row],[Annual Salary]],TBL_Employees[[#This Row],[Bonus amount]])</f>
        <v>52310</v>
      </c>
      <c r="S257" t="str">
        <f>IF(AND(TBL_Employees[[#This Row],[Department]]="IT",TBL_Employees[[#This Row],[Gender]]="Female"),"Yes","No")</f>
        <v>No</v>
      </c>
      <c r="T257" s="20" t="str">
        <f>IF(AND(TBL_Employees[[#This Row],[Gender]]="Female",TBL_Employees[[#This Row],[Ethnicity]]="Black"),"Female Black","Other")</f>
        <v>Other</v>
      </c>
    </row>
    <row r="258" spans="1:20" x14ac:dyDescent="0.25">
      <c r="A258" t="s">
        <v>1149</v>
      </c>
      <c r="B258" t="s">
        <v>1150</v>
      </c>
      <c r="C258" t="s">
        <v>40</v>
      </c>
      <c r="D258" t="s">
        <v>31</v>
      </c>
      <c r="E258" t="s">
        <v>32</v>
      </c>
      <c r="F258" t="s">
        <v>28</v>
      </c>
      <c r="G258" t="s">
        <v>51</v>
      </c>
      <c r="H258" t="str">
        <f>IF(TBL_Employees[[#This Row],[Gender]]="Female","F","M")</f>
        <v>M</v>
      </c>
      <c r="I258">
        <v>45</v>
      </c>
      <c r="J258" s="7">
        <v>39185</v>
      </c>
      <c r="K258" s="1">
        <v>189680</v>
      </c>
      <c r="L258" s="2">
        <v>0.23</v>
      </c>
      <c r="M258" t="s">
        <v>52</v>
      </c>
      <c r="N258" t="s">
        <v>53</v>
      </c>
      <c r="O258" s="7" t="s">
        <v>21</v>
      </c>
      <c r="P258" s="15">
        <f>TBL_Employees[[#This Row],[Annual Salary]]*TBL_Employees[[#This Row],[Bonus %]]</f>
        <v>43626.400000000001</v>
      </c>
      <c r="Q258" s="16">
        <f>TBL_Employees[[#This Row],[Annual Salary]]+TBL_Employees[[#This Row],[Bonus %]]*TBL_Employees[[#This Row],[Annual Salary]]</f>
        <v>233306.4</v>
      </c>
      <c r="R258" s="15">
        <f>SUM(TBL_Employees[[#This Row],[Annual Salary]],TBL_Employees[[#This Row],[Bonus amount]])</f>
        <v>233306.4</v>
      </c>
      <c r="S258" t="str">
        <f>IF(AND(TBL_Employees[[#This Row],[Department]]="IT",TBL_Employees[[#This Row],[Gender]]="Female"),"Yes","No")</f>
        <v>No</v>
      </c>
      <c r="T258" s="20" t="str">
        <f>IF(AND(TBL_Employees[[#This Row],[Gender]]="Female",TBL_Employees[[#This Row],[Ethnicity]]="Black"),"Female Black","Other")</f>
        <v>Other</v>
      </c>
    </row>
    <row r="259" spans="1:20" x14ac:dyDescent="0.25">
      <c r="A259" t="s">
        <v>218</v>
      </c>
      <c r="B259" t="s">
        <v>1397</v>
      </c>
      <c r="C259" t="s">
        <v>14</v>
      </c>
      <c r="D259" t="s">
        <v>65</v>
      </c>
      <c r="E259" t="s">
        <v>44</v>
      </c>
      <c r="F259" t="s">
        <v>17</v>
      </c>
      <c r="G259" t="s">
        <v>18</v>
      </c>
      <c r="H259" t="str">
        <f>IF(TBL_Employees[[#This Row],[Gender]]="Female","F","M")</f>
        <v>F</v>
      </c>
      <c r="I259">
        <v>48</v>
      </c>
      <c r="J259" s="7">
        <v>39197</v>
      </c>
      <c r="K259" s="1">
        <v>217783</v>
      </c>
      <c r="L259" s="2">
        <v>0.36</v>
      </c>
      <c r="M259" t="s">
        <v>19</v>
      </c>
      <c r="N259" t="s">
        <v>63</v>
      </c>
      <c r="O259" s="7" t="s">
        <v>21</v>
      </c>
      <c r="P259" s="15">
        <f>TBL_Employees[[#This Row],[Annual Salary]]*TBL_Employees[[#This Row],[Bonus %]]</f>
        <v>78401.87999999999</v>
      </c>
      <c r="Q259" s="16">
        <f>TBL_Employees[[#This Row],[Annual Salary]]+TBL_Employees[[#This Row],[Bonus %]]*TBL_Employees[[#This Row],[Annual Salary]]</f>
        <v>296184.88</v>
      </c>
      <c r="R259" s="15">
        <f>SUM(TBL_Employees[[#This Row],[Annual Salary]],TBL_Employees[[#This Row],[Bonus amount]])</f>
        <v>296184.88</v>
      </c>
      <c r="S259" t="str">
        <f>IF(AND(TBL_Employees[[#This Row],[Department]]="IT",TBL_Employees[[#This Row],[Gender]]="Female"),"Yes","No")</f>
        <v>No</v>
      </c>
      <c r="T259" s="20" t="str">
        <f>IF(AND(TBL_Employees[[#This Row],[Gender]]="Female",TBL_Employees[[#This Row],[Ethnicity]]="Black"),"Female Black","Other")</f>
        <v>Other</v>
      </c>
    </row>
    <row r="260" spans="1:20" x14ac:dyDescent="0.25">
      <c r="A260" t="s">
        <v>691</v>
      </c>
      <c r="B260" t="s">
        <v>692</v>
      </c>
      <c r="C260" t="s">
        <v>62</v>
      </c>
      <c r="D260" t="s">
        <v>43</v>
      </c>
      <c r="E260" t="s">
        <v>36</v>
      </c>
      <c r="F260" t="s">
        <v>17</v>
      </c>
      <c r="G260" t="s">
        <v>18</v>
      </c>
      <c r="H260" t="str">
        <f>IF(TBL_Employees[[#This Row],[Gender]]="Female","F","M")</f>
        <v>F</v>
      </c>
      <c r="I260">
        <v>59</v>
      </c>
      <c r="J260" s="7">
        <v>39197</v>
      </c>
      <c r="K260" s="1">
        <v>129708</v>
      </c>
      <c r="L260" s="2">
        <v>0.05</v>
      </c>
      <c r="M260" t="s">
        <v>19</v>
      </c>
      <c r="N260" t="s">
        <v>45</v>
      </c>
      <c r="O260" s="7" t="s">
        <v>21</v>
      </c>
      <c r="P260" s="15">
        <f>TBL_Employees[[#This Row],[Annual Salary]]*TBL_Employees[[#This Row],[Bonus %]]</f>
        <v>6485.4000000000005</v>
      </c>
      <c r="Q260" s="16">
        <f>TBL_Employees[[#This Row],[Annual Salary]]+TBL_Employees[[#This Row],[Bonus %]]*TBL_Employees[[#This Row],[Annual Salary]]</f>
        <v>136193.4</v>
      </c>
      <c r="R260" s="15">
        <f>SUM(TBL_Employees[[#This Row],[Annual Salary]],TBL_Employees[[#This Row],[Bonus amount]])</f>
        <v>136193.4</v>
      </c>
      <c r="S260" t="str">
        <f>IF(AND(TBL_Employees[[#This Row],[Department]]="IT",TBL_Employees[[#This Row],[Gender]]="Female"),"Yes","No")</f>
        <v>No</v>
      </c>
      <c r="T260" s="20" t="str">
        <f>IF(AND(TBL_Employees[[#This Row],[Gender]]="Female",TBL_Employees[[#This Row],[Ethnicity]]="Black"),"Female Black","Other")</f>
        <v>Other</v>
      </c>
    </row>
    <row r="261" spans="1:20" x14ac:dyDescent="0.25">
      <c r="A261" t="s">
        <v>1961</v>
      </c>
      <c r="B261" t="s">
        <v>1962</v>
      </c>
      <c r="C261" t="s">
        <v>40</v>
      </c>
      <c r="D261" t="s">
        <v>50</v>
      </c>
      <c r="E261" t="s">
        <v>44</v>
      </c>
      <c r="F261" t="s">
        <v>17</v>
      </c>
      <c r="G261" t="s">
        <v>18</v>
      </c>
      <c r="H261" t="str">
        <f>IF(TBL_Employees[[#This Row],[Gender]]="Female","F","M")</f>
        <v>F</v>
      </c>
      <c r="I261">
        <v>39</v>
      </c>
      <c r="J261" s="7">
        <v>39201</v>
      </c>
      <c r="K261" s="1">
        <v>171487</v>
      </c>
      <c r="L261" s="2">
        <v>0.23</v>
      </c>
      <c r="M261" t="s">
        <v>19</v>
      </c>
      <c r="N261" t="s">
        <v>39</v>
      </c>
      <c r="O261" s="7" t="s">
        <v>21</v>
      </c>
      <c r="P261" s="15">
        <f>TBL_Employees[[#This Row],[Annual Salary]]*TBL_Employees[[#This Row],[Bonus %]]</f>
        <v>39442.01</v>
      </c>
      <c r="Q261" s="16">
        <f>TBL_Employees[[#This Row],[Annual Salary]]+TBL_Employees[[#This Row],[Bonus %]]*TBL_Employees[[#This Row],[Annual Salary]]</f>
        <v>210929.01</v>
      </c>
      <c r="R261" s="15">
        <f>SUM(TBL_Employees[[#This Row],[Annual Salary]],TBL_Employees[[#This Row],[Bonus amount]])</f>
        <v>210929.01</v>
      </c>
      <c r="S261" t="str">
        <f>IF(AND(TBL_Employees[[#This Row],[Department]]="IT",TBL_Employees[[#This Row],[Gender]]="Female"),"Yes","No")</f>
        <v>No</v>
      </c>
      <c r="T261" s="20" t="str">
        <f>IF(AND(TBL_Employees[[#This Row],[Gender]]="Female",TBL_Employees[[#This Row],[Ethnicity]]="Black"),"Female Black","Other")</f>
        <v>Other</v>
      </c>
    </row>
    <row r="262" spans="1:20" x14ac:dyDescent="0.25">
      <c r="A262" t="s">
        <v>1606</v>
      </c>
      <c r="B262" t="s">
        <v>1607</v>
      </c>
      <c r="C262" t="s">
        <v>77</v>
      </c>
      <c r="D262" t="s">
        <v>23</v>
      </c>
      <c r="E262" t="s">
        <v>36</v>
      </c>
      <c r="F262" t="s">
        <v>17</v>
      </c>
      <c r="G262" t="s">
        <v>24</v>
      </c>
      <c r="H262" t="str">
        <f>IF(TBL_Employees[[#This Row],[Gender]]="Female","F","M")</f>
        <v>F</v>
      </c>
      <c r="I262">
        <v>63</v>
      </c>
      <c r="J262" s="7">
        <v>39204</v>
      </c>
      <c r="K262" s="1">
        <v>72805</v>
      </c>
      <c r="L262" s="2">
        <v>0</v>
      </c>
      <c r="M262" t="s">
        <v>33</v>
      </c>
      <c r="N262" t="s">
        <v>74</v>
      </c>
      <c r="O262" s="7" t="s">
        <v>21</v>
      </c>
      <c r="P262" s="15">
        <f>TBL_Employees[[#This Row],[Annual Salary]]*TBL_Employees[[#This Row],[Bonus %]]</f>
        <v>0</v>
      </c>
      <c r="Q262" s="16">
        <f>TBL_Employees[[#This Row],[Annual Salary]]+TBL_Employees[[#This Row],[Bonus %]]*TBL_Employees[[#This Row],[Annual Salary]]</f>
        <v>72805</v>
      </c>
      <c r="R262" s="15">
        <f>SUM(TBL_Employees[[#This Row],[Annual Salary]],TBL_Employees[[#This Row],[Bonus amount]])</f>
        <v>72805</v>
      </c>
      <c r="S262" t="str">
        <f>IF(AND(TBL_Employees[[#This Row],[Department]]="IT",TBL_Employees[[#This Row],[Gender]]="Female"),"Yes","No")</f>
        <v>No</v>
      </c>
      <c r="T262" s="20" t="str">
        <f>IF(AND(TBL_Employees[[#This Row],[Gender]]="Female",TBL_Employees[[#This Row],[Ethnicity]]="Black"),"Female Black","Other")</f>
        <v>Other</v>
      </c>
    </row>
    <row r="263" spans="1:20" x14ac:dyDescent="0.25">
      <c r="A263" t="s">
        <v>1894</v>
      </c>
      <c r="B263" t="s">
        <v>1895</v>
      </c>
      <c r="C263" t="s">
        <v>64</v>
      </c>
      <c r="D263" t="s">
        <v>50</v>
      </c>
      <c r="E263" t="s">
        <v>36</v>
      </c>
      <c r="F263" t="s">
        <v>28</v>
      </c>
      <c r="G263" t="s">
        <v>51</v>
      </c>
      <c r="H263" t="str">
        <f>IF(TBL_Employees[[#This Row],[Gender]]="Female","F","M")</f>
        <v>M</v>
      </c>
      <c r="I263">
        <v>39</v>
      </c>
      <c r="J263" s="7">
        <v>39229</v>
      </c>
      <c r="K263" s="1">
        <v>51234</v>
      </c>
      <c r="L263" s="2">
        <v>0</v>
      </c>
      <c r="M263" t="s">
        <v>19</v>
      </c>
      <c r="N263" t="s">
        <v>63</v>
      </c>
      <c r="O263" s="7" t="s">
        <v>21</v>
      </c>
      <c r="P263" s="15">
        <f>TBL_Employees[[#This Row],[Annual Salary]]*TBL_Employees[[#This Row],[Bonus %]]</f>
        <v>0</v>
      </c>
      <c r="Q263" s="16">
        <f>TBL_Employees[[#This Row],[Annual Salary]]+TBL_Employees[[#This Row],[Bonus %]]*TBL_Employees[[#This Row],[Annual Salary]]</f>
        <v>51234</v>
      </c>
      <c r="R263" s="15">
        <f>SUM(TBL_Employees[[#This Row],[Annual Salary]],TBL_Employees[[#This Row],[Bonus amount]])</f>
        <v>51234</v>
      </c>
      <c r="S263" t="str">
        <f>IF(AND(TBL_Employees[[#This Row],[Department]]="IT",TBL_Employees[[#This Row],[Gender]]="Female"),"Yes","No")</f>
        <v>No</v>
      </c>
      <c r="T263" s="20" t="str">
        <f>IF(AND(TBL_Employees[[#This Row],[Gender]]="Female",TBL_Employees[[#This Row],[Ethnicity]]="Black"),"Female Black","Other")</f>
        <v>Other</v>
      </c>
    </row>
    <row r="264" spans="1:20" x14ac:dyDescent="0.25">
      <c r="A264" t="s">
        <v>1761</v>
      </c>
      <c r="B264" t="s">
        <v>1826</v>
      </c>
      <c r="C264" t="s">
        <v>40</v>
      </c>
      <c r="D264" t="s">
        <v>23</v>
      </c>
      <c r="E264" t="s">
        <v>44</v>
      </c>
      <c r="F264" t="s">
        <v>17</v>
      </c>
      <c r="G264" t="s">
        <v>24</v>
      </c>
      <c r="H264" t="str">
        <f>IF(TBL_Employees[[#This Row],[Gender]]="Female","F","M")</f>
        <v>F</v>
      </c>
      <c r="I264">
        <v>38</v>
      </c>
      <c r="J264" s="7">
        <v>39232</v>
      </c>
      <c r="K264" s="1">
        <v>198562</v>
      </c>
      <c r="L264" s="2">
        <v>0.22</v>
      </c>
      <c r="M264" t="s">
        <v>19</v>
      </c>
      <c r="N264" t="s">
        <v>63</v>
      </c>
      <c r="O264" s="7" t="s">
        <v>21</v>
      </c>
      <c r="P264" s="15">
        <f>TBL_Employees[[#This Row],[Annual Salary]]*TBL_Employees[[#This Row],[Bonus %]]</f>
        <v>43683.64</v>
      </c>
      <c r="Q264" s="16">
        <f>TBL_Employees[[#This Row],[Annual Salary]]+TBL_Employees[[#This Row],[Bonus %]]*TBL_Employees[[#This Row],[Annual Salary]]</f>
        <v>242245.64</v>
      </c>
      <c r="R264" s="15">
        <f>SUM(TBL_Employees[[#This Row],[Annual Salary]],TBL_Employees[[#This Row],[Bonus amount]])</f>
        <v>242245.64</v>
      </c>
      <c r="S264" t="str">
        <f>IF(AND(TBL_Employees[[#This Row],[Department]]="IT",TBL_Employees[[#This Row],[Gender]]="Female"),"Yes","No")</f>
        <v>No</v>
      </c>
      <c r="T264" s="20" t="str">
        <f>IF(AND(TBL_Employees[[#This Row],[Gender]]="Female",TBL_Employees[[#This Row],[Ethnicity]]="Black"),"Female Black","Other")</f>
        <v>Other</v>
      </c>
    </row>
    <row r="265" spans="1:20" x14ac:dyDescent="0.25">
      <c r="A265" t="s">
        <v>1455</v>
      </c>
      <c r="B265" t="s">
        <v>1456</v>
      </c>
      <c r="C265" t="s">
        <v>68</v>
      </c>
      <c r="D265" t="s">
        <v>43</v>
      </c>
      <c r="E265" t="s">
        <v>32</v>
      </c>
      <c r="F265" t="s">
        <v>28</v>
      </c>
      <c r="G265" t="s">
        <v>51</v>
      </c>
      <c r="H265" t="str">
        <f>IF(TBL_Employees[[#This Row],[Gender]]="Female","F","M")</f>
        <v>M</v>
      </c>
      <c r="I265">
        <v>51</v>
      </c>
      <c r="J265" s="7">
        <v>39252</v>
      </c>
      <c r="K265" s="1">
        <v>45206</v>
      </c>
      <c r="L265" s="2">
        <v>0</v>
      </c>
      <c r="M265" t="s">
        <v>19</v>
      </c>
      <c r="N265" t="s">
        <v>29</v>
      </c>
      <c r="O265" s="7" t="s">
        <v>21</v>
      </c>
      <c r="P265" s="15">
        <f>TBL_Employees[[#This Row],[Annual Salary]]*TBL_Employees[[#This Row],[Bonus %]]</f>
        <v>0</v>
      </c>
      <c r="Q265" s="16">
        <f>TBL_Employees[[#This Row],[Annual Salary]]+TBL_Employees[[#This Row],[Bonus %]]*TBL_Employees[[#This Row],[Annual Salary]]</f>
        <v>45206</v>
      </c>
      <c r="R265" s="15">
        <f>SUM(TBL_Employees[[#This Row],[Annual Salary]],TBL_Employees[[#This Row],[Bonus amount]])</f>
        <v>45206</v>
      </c>
      <c r="S265" t="str">
        <f>IF(AND(TBL_Employees[[#This Row],[Department]]="IT",TBL_Employees[[#This Row],[Gender]]="Female"),"Yes","No")</f>
        <v>No</v>
      </c>
      <c r="T265" s="20" t="str">
        <f>IF(AND(TBL_Employees[[#This Row],[Gender]]="Female",TBL_Employees[[#This Row],[Ethnicity]]="Black"),"Female Black","Other")</f>
        <v>Other</v>
      </c>
    </row>
    <row r="266" spans="1:20" x14ac:dyDescent="0.25">
      <c r="A266" t="s">
        <v>531</v>
      </c>
      <c r="B266" t="s">
        <v>532</v>
      </c>
      <c r="C266" t="s">
        <v>56</v>
      </c>
      <c r="D266" t="s">
        <v>27</v>
      </c>
      <c r="E266" t="s">
        <v>36</v>
      </c>
      <c r="F266" t="s">
        <v>28</v>
      </c>
      <c r="G266" t="s">
        <v>24</v>
      </c>
      <c r="H266" t="str">
        <f>IF(TBL_Employees[[#This Row],[Gender]]="Female","F","M")</f>
        <v>M</v>
      </c>
      <c r="I266">
        <v>40</v>
      </c>
      <c r="J266" s="7">
        <v>39265</v>
      </c>
      <c r="K266" s="1">
        <v>93971</v>
      </c>
      <c r="L266" s="2">
        <v>0.08</v>
      </c>
      <c r="M266" t="s">
        <v>33</v>
      </c>
      <c r="N266" t="s">
        <v>80</v>
      </c>
      <c r="O266" s="7" t="s">
        <v>21</v>
      </c>
      <c r="P266" s="15">
        <f>TBL_Employees[[#This Row],[Annual Salary]]*TBL_Employees[[#This Row],[Bonus %]]</f>
        <v>7517.68</v>
      </c>
      <c r="Q266" s="16">
        <f>TBL_Employees[[#This Row],[Annual Salary]]+TBL_Employees[[#This Row],[Bonus %]]*TBL_Employees[[#This Row],[Annual Salary]]</f>
        <v>101488.68</v>
      </c>
      <c r="R266" s="15">
        <f>SUM(TBL_Employees[[#This Row],[Annual Salary]],TBL_Employees[[#This Row],[Bonus amount]])</f>
        <v>101488.68</v>
      </c>
      <c r="S266" t="str">
        <f>IF(AND(TBL_Employees[[#This Row],[Department]]="IT",TBL_Employees[[#This Row],[Gender]]="Female"),"Yes","No")</f>
        <v>No</v>
      </c>
      <c r="T266" s="20" t="str">
        <f>IF(AND(TBL_Employees[[#This Row],[Gender]]="Female",TBL_Employees[[#This Row],[Ethnicity]]="Black"),"Female Black","Other")</f>
        <v>Other</v>
      </c>
    </row>
    <row r="267" spans="1:20" x14ac:dyDescent="0.25">
      <c r="A267" t="s">
        <v>1035</v>
      </c>
      <c r="B267" t="s">
        <v>1036</v>
      </c>
      <c r="C267" t="s">
        <v>76</v>
      </c>
      <c r="D267" t="s">
        <v>27</v>
      </c>
      <c r="E267" t="s">
        <v>36</v>
      </c>
      <c r="F267" t="s">
        <v>28</v>
      </c>
      <c r="G267" t="s">
        <v>24</v>
      </c>
      <c r="H267" t="str">
        <f>IF(TBL_Employees[[#This Row],[Gender]]="Female","F","M")</f>
        <v>M</v>
      </c>
      <c r="I267">
        <v>40</v>
      </c>
      <c r="J267" s="7">
        <v>39293</v>
      </c>
      <c r="K267" s="1">
        <v>41859</v>
      </c>
      <c r="L267" s="2">
        <v>0</v>
      </c>
      <c r="M267" t="s">
        <v>19</v>
      </c>
      <c r="N267" t="s">
        <v>63</v>
      </c>
      <c r="O267" s="7" t="s">
        <v>21</v>
      </c>
      <c r="P267" s="15">
        <f>TBL_Employees[[#This Row],[Annual Salary]]*TBL_Employees[[#This Row],[Bonus %]]</f>
        <v>0</v>
      </c>
      <c r="Q267" s="16">
        <f>TBL_Employees[[#This Row],[Annual Salary]]+TBL_Employees[[#This Row],[Bonus %]]*TBL_Employees[[#This Row],[Annual Salary]]</f>
        <v>41859</v>
      </c>
      <c r="R267" s="15">
        <f>SUM(TBL_Employees[[#This Row],[Annual Salary]],TBL_Employees[[#This Row],[Bonus amount]])</f>
        <v>41859</v>
      </c>
      <c r="S267" t="str">
        <f>IF(AND(TBL_Employees[[#This Row],[Department]]="IT",TBL_Employees[[#This Row],[Gender]]="Female"),"Yes","No")</f>
        <v>No</v>
      </c>
      <c r="T267" s="20" t="str">
        <f>IF(AND(TBL_Employees[[#This Row],[Gender]]="Female",TBL_Employees[[#This Row],[Ethnicity]]="Black"),"Female Black","Other")</f>
        <v>Other</v>
      </c>
    </row>
    <row r="268" spans="1:20" x14ac:dyDescent="0.25">
      <c r="A268" t="s">
        <v>323</v>
      </c>
      <c r="B268" t="s">
        <v>1809</v>
      </c>
      <c r="C268" t="s">
        <v>40</v>
      </c>
      <c r="D268" t="s">
        <v>43</v>
      </c>
      <c r="E268" t="s">
        <v>16</v>
      </c>
      <c r="F268" t="s">
        <v>28</v>
      </c>
      <c r="G268" t="s">
        <v>18</v>
      </c>
      <c r="H268" t="str">
        <f>IF(TBL_Employees[[#This Row],[Gender]]="Female","F","M")</f>
        <v>M</v>
      </c>
      <c r="I268">
        <v>48</v>
      </c>
      <c r="J268" s="7">
        <v>39302</v>
      </c>
      <c r="K268" s="1">
        <v>194723</v>
      </c>
      <c r="L268" s="2">
        <v>0.25</v>
      </c>
      <c r="M268" t="s">
        <v>19</v>
      </c>
      <c r="N268" t="s">
        <v>39</v>
      </c>
      <c r="O268" s="7" t="s">
        <v>21</v>
      </c>
      <c r="P268" s="15">
        <f>TBL_Employees[[#This Row],[Annual Salary]]*TBL_Employees[[#This Row],[Bonus %]]</f>
        <v>48680.75</v>
      </c>
      <c r="Q268" s="16">
        <f>TBL_Employees[[#This Row],[Annual Salary]]+TBL_Employees[[#This Row],[Bonus %]]*TBL_Employees[[#This Row],[Annual Salary]]</f>
        <v>243403.75</v>
      </c>
      <c r="R268" s="15">
        <f>SUM(TBL_Employees[[#This Row],[Annual Salary]],TBL_Employees[[#This Row],[Bonus amount]])</f>
        <v>243403.75</v>
      </c>
      <c r="S268" t="str">
        <f>IF(AND(TBL_Employees[[#This Row],[Department]]="IT",TBL_Employees[[#This Row],[Gender]]="Female"),"Yes","No")</f>
        <v>No</v>
      </c>
      <c r="T268" s="20" t="str">
        <f>IF(AND(TBL_Employees[[#This Row],[Gender]]="Female",TBL_Employees[[#This Row],[Ethnicity]]="Black"),"Female Black","Other")</f>
        <v>Other</v>
      </c>
    </row>
    <row r="269" spans="1:20" x14ac:dyDescent="0.25">
      <c r="A269" t="s">
        <v>1374</v>
      </c>
      <c r="B269" t="s">
        <v>1375</v>
      </c>
      <c r="C269" t="s">
        <v>61</v>
      </c>
      <c r="D269" t="s">
        <v>15</v>
      </c>
      <c r="E269" t="s">
        <v>32</v>
      </c>
      <c r="F269" t="s">
        <v>28</v>
      </c>
      <c r="G269" t="s">
        <v>51</v>
      </c>
      <c r="H269" t="str">
        <f>IF(TBL_Employees[[#This Row],[Gender]]="Female","F","M")</f>
        <v>M</v>
      </c>
      <c r="I269">
        <v>44</v>
      </c>
      <c r="J269" s="7">
        <v>39305</v>
      </c>
      <c r="K269" s="1">
        <v>126277</v>
      </c>
      <c r="L269" s="2">
        <v>0.13</v>
      </c>
      <c r="M269" t="s">
        <v>52</v>
      </c>
      <c r="N269" t="s">
        <v>81</v>
      </c>
      <c r="O269" s="7" t="s">
        <v>21</v>
      </c>
      <c r="P269" s="15">
        <f>TBL_Employees[[#This Row],[Annual Salary]]*TBL_Employees[[#This Row],[Bonus %]]</f>
        <v>16416.010000000002</v>
      </c>
      <c r="Q269" s="16">
        <f>TBL_Employees[[#This Row],[Annual Salary]]+TBL_Employees[[#This Row],[Bonus %]]*TBL_Employees[[#This Row],[Annual Salary]]</f>
        <v>142693.01</v>
      </c>
      <c r="R269" s="15">
        <f>SUM(TBL_Employees[[#This Row],[Annual Salary]],TBL_Employees[[#This Row],[Bonus amount]])</f>
        <v>142693.01</v>
      </c>
      <c r="S269" t="str">
        <f>IF(AND(TBL_Employees[[#This Row],[Department]]="IT",TBL_Employees[[#This Row],[Gender]]="Female"),"Yes","No")</f>
        <v>No</v>
      </c>
      <c r="T269" s="20" t="str">
        <f>IF(AND(TBL_Employees[[#This Row],[Gender]]="Female",TBL_Employees[[#This Row],[Ethnicity]]="Black"),"Female Black","Other")</f>
        <v>Other</v>
      </c>
    </row>
    <row r="270" spans="1:20" x14ac:dyDescent="0.25">
      <c r="A270" t="s">
        <v>1474</v>
      </c>
      <c r="B270" t="s">
        <v>1475</v>
      </c>
      <c r="C270" t="s">
        <v>64</v>
      </c>
      <c r="D270" t="s">
        <v>15</v>
      </c>
      <c r="E270" t="s">
        <v>32</v>
      </c>
      <c r="F270" t="s">
        <v>28</v>
      </c>
      <c r="G270" t="s">
        <v>18</v>
      </c>
      <c r="H270" t="str">
        <f>IF(TBL_Employees[[#This Row],[Gender]]="Female","F","M")</f>
        <v>M</v>
      </c>
      <c r="I270">
        <v>60</v>
      </c>
      <c r="J270" s="7">
        <v>39310</v>
      </c>
      <c r="K270" s="1">
        <v>58671</v>
      </c>
      <c r="L270" s="2">
        <v>0</v>
      </c>
      <c r="M270" t="s">
        <v>19</v>
      </c>
      <c r="N270" t="s">
        <v>29</v>
      </c>
      <c r="O270" s="7" t="s">
        <v>21</v>
      </c>
      <c r="P270" s="15">
        <f>TBL_Employees[[#This Row],[Annual Salary]]*TBL_Employees[[#This Row],[Bonus %]]</f>
        <v>0</v>
      </c>
      <c r="Q270" s="16">
        <f>TBL_Employees[[#This Row],[Annual Salary]]+TBL_Employees[[#This Row],[Bonus %]]*TBL_Employees[[#This Row],[Annual Salary]]</f>
        <v>58671</v>
      </c>
      <c r="R270" s="15">
        <f>SUM(TBL_Employees[[#This Row],[Annual Salary]],TBL_Employees[[#This Row],[Bonus amount]])</f>
        <v>58671</v>
      </c>
      <c r="S270" t="str">
        <f>IF(AND(TBL_Employees[[#This Row],[Department]]="IT",TBL_Employees[[#This Row],[Gender]]="Female"),"Yes","No")</f>
        <v>No</v>
      </c>
      <c r="T270" s="20" t="str">
        <f>IF(AND(TBL_Employees[[#This Row],[Gender]]="Female",TBL_Employees[[#This Row],[Ethnicity]]="Black"),"Female Black","Other")</f>
        <v>Other</v>
      </c>
    </row>
    <row r="271" spans="1:20" x14ac:dyDescent="0.25">
      <c r="A271" t="s">
        <v>555</v>
      </c>
      <c r="B271" t="s">
        <v>1512</v>
      </c>
      <c r="C271" t="s">
        <v>14</v>
      </c>
      <c r="D271" t="s">
        <v>15</v>
      </c>
      <c r="E271" t="s">
        <v>32</v>
      </c>
      <c r="F271" t="s">
        <v>17</v>
      </c>
      <c r="G271" t="s">
        <v>24</v>
      </c>
      <c r="H271" t="str">
        <f>IF(TBL_Employees[[#This Row],[Gender]]="Female","F","M")</f>
        <v>F</v>
      </c>
      <c r="I271">
        <v>54</v>
      </c>
      <c r="J271" s="7">
        <v>39330</v>
      </c>
      <c r="K271" s="1">
        <v>183239</v>
      </c>
      <c r="L271" s="2">
        <v>0.32</v>
      </c>
      <c r="M271" t="s">
        <v>19</v>
      </c>
      <c r="N271" t="s">
        <v>63</v>
      </c>
      <c r="O271" s="7" t="s">
        <v>21</v>
      </c>
      <c r="P271" s="15">
        <f>TBL_Employees[[#This Row],[Annual Salary]]*TBL_Employees[[#This Row],[Bonus %]]</f>
        <v>58636.480000000003</v>
      </c>
      <c r="Q271" s="16">
        <f>TBL_Employees[[#This Row],[Annual Salary]]+TBL_Employees[[#This Row],[Bonus %]]*TBL_Employees[[#This Row],[Annual Salary]]</f>
        <v>241875.48</v>
      </c>
      <c r="R271" s="15">
        <f>SUM(TBL_Employees[[#This Row],[Annual Salary]],TBL_Employees[[#This Row],[Bonus amount]])</f>
        <v>241875.48</v>
      </c>
      <c r="S271" t="str">
        <f>IF(AND(TBL_Employees[[#This Row],[Department]]="IT",TBL_Employees[[#This Row],[Gender]]="Female"),"Yes","No")</f>
        <v>No</v>
      </c>
      <c r="T271" s="20" t="str">
        <f>IF(AND(TBL_Employees[[#This Row],[Gender]]="Female",TBL_Employees[[#This Row],[Ethnicity]]="Black"),"Female Black","Other")</f>
        <v>Other</v>
      </c>
    </row>
    <row r="272" spans="1:20" x14ac:dyDescent="0.25">
      <c r="A272" t="s">
        <v>124</v>
      </c>
      <c r="B272" t="s">
        <v>919</v>
      </c>
      <c r="C272" t="s">
        <v>61</v>
      </c>
      <c r="D272" t="s">
        <v>50</v>
      </c>
      <c r="E272" t="s">
        <v>36</v>
      </c>
      <c r="F272" t="s">
        <v>28</v>
      </c>
      <c r="G272" t="s">
        <v>24</v>
      </c>
      <c r="H272" t="str">
        <f>IF(TBL_Employees[[#This Row],[Gender]]="Female","F","M")</f>
        <v>M</v>
      </c>
      <c r="I272">
        <v>45</v>
      </c>
      <c r="J272" s="7">
        <v>39332</v>
      </c>
      <c r="K272" s="1">
        <v>151027</v>
      </c>
      <c r="L272" s="2">
        <v>0.1</v>
      </c>
      <c r="M272" t="s">
        <v>33</v>
      </c>
      <c r="N272" t="s">
        <v>74</v>
      </c>
      <c r="O272" s="7" t="s">
        <v>21</v>
      </c>
      <c r="P272" s="15">
        <f>TBL_Employees[[#This Row],[Annual Salary]]*TBL_Employees[[#This Row],[Bonus %]]</f>
        <v>15102.7</v>
      </c>
      <c r="Q272" s="16">
        <f>TBL_Employees[[#This Row],[Annual Salary]]+TBL_Employees[[#This Row],[Bonus %]]*TBL_Employees[[#This Row],[Annual Salary]]</f>
        <v>166129.70000000001</v>
      </c>
      <c r="R272" s="15">
        <f>SUM(TBL_Employees[[#This Row],[Annual Salary]],TBL_Employees[[#This Row],[Bonus amount]])</f>
        <v>166129.70000000001</v>
      </c>
      <c r="S272" t="str">
        <f>IF(AND(TBL_Employees[[#This Row],[Department]]="IT",TBL_Employees[[#This Row],[Gender]]="Female"),"Yes","No")</f>
        <v>No</v>
      </c>
      <c r="T272" s="20" t="str">
        <f>IF(AND(TBL_Employees[[#This Row],[Gender]]="Female",TBL_Employees[[#This Row],[Ethnicity]]="Black"),"Female Black","Other")</f>
        <v>Other</v>
      </c>
    </row>
    <row r="273" spans="1:20" x14ac:dyDescent="0.25">
      <c r="A273" t="s">
        <v>1888</v>
      </c>
      <c r="B273" t="s">
        <v>1889</v>
      </c>
      <c r="C273" t="s">
        <v>14</v>
      </c>
      <c r="D273" t="s">
        <v>23</v>
      </c>
      <c r="E273" t="s">
        <v>32</v>
      </c>
      <c r="F273" t="s">
        <v>28</v>
      </c>
      <c r="G273" t="s">
        <v>51</v>
      </c>
      <c r="H273" t="str">
        <f>IF(TBL_Employees[[#This Row],[Gender]]="Female","F","M")</f>
        <v>M</v>
      </c>
      <c r="I273">
        <v>44</v>
      </c>
      <c r="J273" s="7">
        <v>39335</v>
      </c>
      <c r="K273" s="1">
        <v>181247</v>
      </c>
      <c r="L273" s="2">
        <v>0.33</v>
      </c>
      <c r="M273" t="s">
        <v>52</v>
      </c>
      <c r="N273" t="s">
        <v>53</v>
      </c>
      <c r="O273" s="7" t="s">
        <v>21</v>
      </c>
      <c r="P273" s="15">
        <f>TBL_Employees[[#This Row],[Annual Salary]]*TBL_Employees[[#This Row],[Bonus %]]</f>
        <v>59811.51</v>
      </c>
      <c r="Q273" s="16">
        <f>TBL_Employees[[#This Row],[Annual Salary]]+TBL_Employees[[#This Row],[Bonus %]]*TBL_Employees[[#This Row],[Annual Salary]]</f>
        <v>241058.51</v>
      </c>
      <c r="R273" s="15">
        <f>SUM(TBL_Employees[[#This Row],[Annual Salary]],TBL_Employees[[#This Row],[Bonus amount]])</f>
        <v>241058.51</v>
      </c>
      <c r="S273" t="str">
        <f>IF(AND(TBL_Employees[[#This Row],[Department]]="IT",TBL_Employees[[#This Row],[Gender]]="Female"),"Yes","No")</f>
        <v>No</v>
      </c>
      <c r="T273" s="20" t="str">
        <f>IF(AND(TBL_Employees[[#This Row],[Gender]]="Female",TBL_Employees[[#This Row],[Ethnicity]]="Black"),"Female Black","Other")</f>
        <v>Other</v>
      </c>
    </row>
    <row r="274" spans="1:20" x14ac:dyDescent="0.25">
      <c r="A274" t="s">
        <v>269</v>
      </c>
      <c r="B274" t="s">
        <v>1556</v>
      </c>
      <c r="C274" t="s">
        <v>42</v>
      </c>
      <c r="D274" t="s">
        <v>43</v>
      </c>
      <c r="E274" t="s">
        <v>32</v>
      </c>
      <c r="F274" t="s">
        <v>28</v>
      </c>
      <c r="G274" t="s">
        <v>24</v>
      </c>
      <c r="H274" t="str">
        <f>IF(TBL_Employees[[#This Row],[Gender]]="Female","F","M")</f>
        <v>M</v>
      </c>
      <c r="I274">
        <v>45</v>
      </c>
      <c r="J274" s="7">
        <v>39347</v>
      </c>
      <c r="K274" s="1">
        <v>92293</v>
      </c>
      <c r="L274" s="2">
        <v>0</v>
      </c>
      <c r="M274" t="s">
        <v>33</v>
      </c>
      <c r="N274" t="s">
        <v>34</v>
      </c>
      <c r="O274" s="7" t="s">
        <v>21</v>
      </c>
      <c r="P274" s="15">
        <f>TBL_Employees[[#This Row],[Annual Salary]]*TBL_Employees[[#This Row],[Bonus %]]</f>
        <v>0</v>
      </c>
      <c r="Q274" s="16">
        <f>TBL_Employees[[#This Row],[Annual Salary]]+TBL_Employees[[#This Row],[Bonus %]]*TBL_Employees[[#This Row],[Annual Salary]]</f>
        <v>92293</v>
      </c>
      <c r="R274" s="15">
        <f>SUM(TBL_Employees[[#This Row],[Annual Salary]],TBL_Employees[[#This Row],[Bonus amount]])</f>
        <v>92293</v>
      </c>
      <c r="S274" t="str">
        <f>IF(AND(TBL_Employees[[#This Row],[Department]]="IT",TBL_Employees[[#This Row],[Gender]]="Female"),"Yes","No")</f>
        <v>No</v>
      </c>
      <c r="T274" s="20" t="str">
        <f>IF(AND(TBL_Employees[[#This Row],[Gender]]="Female",TBL_Employees[[#This Row],[Ethnicity]]="Black"),"Female Black","Other")</f>
        <v>Other</v>
      </c>
    </row>
    <row r="275" spans="1:20" x14ac:dyDescent="0.25">
      <c r="A275" t="s">
        <v>1389</v>
      </c>
      <c r="B275" t="s">
        <v>1390</v>
      </c>
      <c r="C275" t="s">
        <v>42</v>
      </c>
      <c r="D275" t="s">
        <v>50</v>
      </c>
      <c r="E275" t="s">
        <v>36</v>
      </c>
      <c r="F275" t="s">
        <v>17</v>
      </c>
      <c r="G275" t="s">
        <v>51</v>
      </c>
      <c r="H275" t="str">
        <f>IF(TBL_Employees[[#This Row],[Gender]]="Female","F","M")</f>
        <v>F</v>
      </c>
      <c r="I275">
        <v>57</v>
      </c>
      <c r="J275" s="7">
        <v>39357</v>
      </c>
      <c r="K275" s="1">
        <v>98150</v>
      </c>
      <c r="L275" s="2">
        <v>0</v>
      </c>
      <c r="M275" t="s">
        <v>52</v>
      </c>
      <c r="N275" t="s">
        <v>66</v>
      </c>
      <c r="O275" s="7" t="s">
        <v>21</v>
      </c>
      <c r="P275" s="15">
        <f>TBL_Employees[[#This Row],[Annual Salary]]*TBL_Employees[[#This Row],[Bonus %]]</f>
        <v>0</v>
      </c>
      <c r="Q275" s="16">
        <f>TBL_Employees[[#This Row],[Annual Salary]]+TBL_Employees[[#This Row],[Bonus %]]*TBL_Employees[[#This Row],[Annual Salary]]</f>
        <v>98150</v>
      </c>
      <c r="R275" s="15">
        <f>SUM(TBL_Employees[[#This Row],[Annual Salary]],TBL_Employees[[#This Row],[Bonus amount]])</f>
        <v>98150</v>
      </c>
      <c r="S275" t="str">
        <f>IF(AND(TBL_Employees[[#This Row],[Department]]="IT",TBL_Employees[[#This Row],[Gender]]="Female"),"Yes","No")</f>
        <v>No</v>
      </c>
      <c r="T275" s="20" t="str">
        <f>IF(AND(TBL_Employees[[#This Row],[Gender]]="Female",TBL_Employees[[#This Row],[Ethnicity]]="Black"),"Female Black","Other")</f>
        <v>Other</v>
      </c>
    </row>
    <row r="276" spans="1:20" x14ac:dyDescent="0.25">
      <c r="A276" t="s">
        <v>1196</v>
      </c>
      <c r="B276" t="s">
        <v>1197</v>
      </c>
      <c r="C276" t="s">
        <v>40</v>
      </c>
      <c r="D276" t="s">
        <v>15</v>
      </c>
      <c r="E276" t="s">
        <v>32</v>
      </c>
      <c r="F276" t="s">
        <v>28</v>
      </c>
      <c r="G276" t="s">
        <v>24</v>
      </c>
      <c r="H276" t="str">
        <f>IF(TBL_Employees[[#This Row],[Gender]]="Female","F","M")</f>
        <v>M</v>
      </c>
      <c r="I276">
        <v>58</v>
      </c>
      <c r="J276" s="7">
        <v>39367</v>
      </c>
      <c r="K276" s="1">
        <v>162038</v>
      </c>
      <c r="L276" s="2">
        <v>0.24</v>
      </c>
      <c r="M276" t="s">
        <v>33</v>
      </c>
      <c r="N276" t="s">
        <v>80</v>
      </c>
      <c r="O276" s="7" t="s">
        <v>21</v>
      </c>
      <c r="P276" s="15">
        <f>TBL_Employees[[#This Row],[Annual Salary]]*TBL_Employees[[#This Row],[Bonus %]]</f>
        <v>38889.119999999995</v>
      </c>
      <c r="Q276" s="16">
        <f>TBL_Employees[[#This Row],[Annual Salary]]+TBL_Employees[[#This Row],[Bonus %]]*TBL_Employees[[#This Row],[Annual Salary]]</f>
        <v>200927.12</v>
      </c>
      <c r="R276" s="15">
        <f>SUM(TBL_Employees[[#This Row],[Annual Salary]],TBL_Employees[[#This Row],[Bonus amount]])</f>
        <v>200927.12</v>
      </c>
      <c r="S276" t="str">
        <f>IF(AND(TBL_Employees[[#This Row],[Department]]="IT",TBL_Employees[[#This Row],[Gender]]="Female"),"Yes","No")</f>
        <v>No</v>
      </c>
      <c r="T276" s="20" t="str">
        <f>IF(AND(TBL_Employees[[#This Row],[Gender]]="Female",TBL_Employees[[#This Row],[Ethnicity]]="Black"),"Female Black","Other")</f>
        <v>Other</v>
      </c>
    </row>
    <row r="277" spans="1:20" x14ac:dyDescent="0.25">
      <c r="A277" t="s">
        <v>795</v>
      </c>
      <c r="B277" t="s">
        <v>796</v>
      </c>
      <c r="C277" t="s">
        <v>22</v>
      </c>
      <c r="D277" t="s">
        <v>23</v>
      </c>
      <c r="E277" t="s">
        <v>16</v>
      </c>
      <c r="F277" t="s">
        <v>28</v>
      </c>
      <c r="G277" t="s">
        <v>24</v>
      </c>
      <c r="H277" t="str">
        <f>IF(TBL_Employees[[#This Row],[Gender]]="Female","F","M")</f>
        <v>M</v>
      </c>
      <c r="I277">
        <v>41</v>
      </c>
      <c r="J277" s="7">
        <v>39379</v>
      </c>
      <c r="K277" s="1">
        <v>51630</v>
      </c>
      <c r="L277" s="2">
        <v>0</v>
      </c>
      <c r="M277" t="s">
        <v>33</v>
      </c>
      <c r="N277" t="s">
        <v>60</v>
      </c>
      <c r="O277" s="7" t="s">
        <v>21</v>
      </c>
      <c r="P277" s="15">
        <f>TBL_Employees[[#This Row],[Annual Salary]]*TBL_Employees[[#This Row],[Bonus %]]</f>
        <v>0</v>
      </c>
      <c r="Q277" s="16">
        <f>TBL_Employees[[#This Row],[Annual Salary]]+TBL_Employees[[#This Row],[Bonus %]]*TBL_Employees[[#This Row],[Annual Salary]]</f>
        <v>51630</v>
      </c>
      <c r="R277" s="15">
        <f>SUM(TBL_Employees[[#This Row],[Annual Salary]],TBL_Employees[[#This Row],[Bonus amount]])</f>
        <v>51630</v>
      </c>
      <c r="S277" t="str">
        <f>IF(AND(TBL_Employees[[#This Row],[Department]]="IT",TBL_Employees[[#This Row],[Gender]]="Female"),"Yes","No")</f>
        <v>No</v>
      </c>
      <c r="T277" s="20" t="str">
        <f>IF(AND(TBL_Employees[[#This Row],[Gender]]="Female",TBL_Employees[[#This Row],[Ethnicity]]="Black"),"Female Black","Other")</f>
        <v>Other</v>
      </c>
    </row>
    <row r="278" spans="1:20" x14ac:dyDescent="0.25">
      <c r="A278" t="s">
        <v>882</v>
      </c>
      <c r="B278" t="s">
        <v>883</v>
      </c>
      <c r="C278" t="s">
        <v>97</v>
      </c>
      <c r="D278" t="s">
        <v>31</v>
      </c>
      <c r="E278" t="s">
        <v>16</v>
      </c>
      <c r="F278" t="s">
        <v>28</v>
      </c>
      <c r="G278" t="s">
        <v>51</v>
      </c>
      <c r="H278" t="str">
        <f>IF(TBL_Employees[[#This Row],[Gender]]="Female","F","M")</f>
        <v>M</v>
      </c>
      <c r="I278">
        <v>54</v>
      </c>
      <c r="J278" s="7">
        <v>39382</v>
      </c>
      <c r="K278" s="1">
        <v>106313</v>
      </c>
      <c r="L278" s="2">
        <v>0.15</v>
      </c>
      <c r="M278" t="s">
        <v>19</v>
      </c>
      <c r="N278" t="s">
        <v>20</v>
      </c>
      <c r="O278" s="7" t="s">
        <v>21</v>
      </c>
      <c r="P278" s="15">
        <f>TBL_Employees[[#This Row],[Annual Salary]]*TBL_Employees[[#This Row],[Bonus %]]</f>
        <v>15946.949999999999</v>
      </c>
      <c r="Q278" s="16">
        <f>TBL_Employees[[#This Row],[Annual Salary]]+TBL_Employees[[#This Row],[Bonus %]]*TBL_Employees[[#This Row],[Annual Salary]]</f>
        <v>122259.95</v>
      </c>
      <c r="R278" s="15">
        <f>SUM(TBL_Employees[[#This Row],[Annual Salary]],TBL_Employees[[#This Row],[Bonus amount]])</f>
        <v>122259.95</v>
      </c>
      <c r="S278" t="str">
        <f>IF(AND(TBL_Employees[[#This Row],[Department]]="IT",TBL_Employees[[#This Row],[Gender]]="Female"),"Yes","No")</f>
        <v>No</v>
      </c>
      <c r="T278" s="20" t="str">
        <f>IF(AND(TBL_Employees[[#This Row],[Gender]]="Female",TBL_Employees[[#This Row],[Ethnicity]]="Black"),"Female Black","Other")</f>
        <v>Other</v>
      </c>
    </row>
    <row r="279" spans="1:20" x14ac:dyDescent="0.25">
      <c r="A279" t="s">
        <v>613</v>
      </c>
      <c r="B279" t="s">
        <v>614</v>
      </c>
      <c r="C279" t="s">
        <v>42</v>
      </c>
      <c r="D279" t="s">
        <v>43</v>
      </c>
      <c r="E279" t="s">
        <v>32</v>
      </c>
      <c r="F279" t="s">
        <v>17</v>
      </c>
      <c r="G279" t="s">
        <v>24</v>
      </c>
      <c r="H279" t="str">
        <f>IF(TBL_Employees[[#This Row],[Gender]]="Female","F","M")</f>
        <v>F</v>
      </c>
      <c r="I279">
        <v>39</v>
      </c>
      <c r="J279" s="7">
        <v>39391</v>
      </c>
      <c r="K279" s="1">
        <v>99017</v>
      </c>
      <c r="L279" s="2">
        <v>0</v>
      </c>
      <c r="M279" t="s">
        <v>33</v>
      </c>
      <c r="N279" t="s">
        <v>60</v>
      </c>
      <c r="O279" s="7" t="s">
        <v>21</v>
      </c>
      <c r="P279" s="15">
        <f>TBL_Employees[[#This Row],[Annual Salary]]*TBL_Employees[[#This Row],[Bonus %]]</f>
        <v>0</v>
      </c>
      <c r="Q279" s="16">
        <f>TBL_Employees[[#This Row],[Annual Salary]]+TBL_Employees[[#This Row],[Bonus %]]*TBL_Employees[[#This Row],[Annual Salary]]</f>
        <v>99017</v>
      </c>
      <c r="R279" s="15">
        <f>SUM(TBL_Employees[[#This Row],[Annual Salary]],TBL_Employees[[#This Row],[Bonus amount]])</f>
        <v>99017</v>
      </c>
      <c r="S279" t="str">
        <f>IF(AND(TBL_Employees[[#This Row],[Department]]="IT",TBL_Employees[[#This Row],[Gender]]="Female"),"Yes","No")</f>
        <v>No</v>
      </c>
      <c r="T279" s="20" t="str">
        <f>IF(AND(TBL_Employees[[#This Row],[Gender]]="Female",TBL_Employees[[#This Row],[Ethnicity]]="Black"),"Female Black","Other")</f>
        <v>Other</v>
      </c>
    </row>
    <row r="280" spans="1:20" x14ac:dyDescent="0.25">
      <c r="A280" t="s">
        <v>933</v>
      </c>
      <c r="B280" t="s">
        <v>934</v>
      </c>
      <c r="C280" t="s">
        <v>64</v>
      </c>
      <c r="D280" t="s">
        <v>15</v>
      </c>
      <c r="E280" t="s">
        <v>16</v>
      </c>
      <c r="F280" t="s">
        <v>17</v>
      </c>
      <c r="G280" t="s">
        <v>24</v>
      </c>
      <c r="H280" t="str">
        <f>IF(TBL_Employees[[#This Row],[Gender]]="Female","F","M")</f>
        <v>F</v>
      </c>
      <c r="I280">
        <v>55</v>
      </c>
      <c r="J280" s="7">
        <v>39418</v>
      </c>
      <c r="K280" s="1">
        <v>64494</v>
      </c>
      <c r="L280" s="2">
        <v>0</v>
      </c>
      <c r="M280" t="s">
        <v>19</v>
      </c>
      <c r="N280" t="s">
        <v>29</v>
      </c>
      <c r="O280" s="7" t="s">
        <v>21</v>
      </c>
      <c r="P280" s="15">
        <f>TBL_Employees[[#This Row],[Annual Salary]]*TBL_Employees[[#This Row],[Bonus %]]</f>
        <v>0</v>
      </c>
      <c r="Q280" s="16">
        <f>TBL_Employees[[#This Row],[Annual Salary]]+TBL_Employees[[#This Row],[Bonus %]]*TBL_Employees[[#This Row],[Annual Salary]]</f>
        <v>64494</v>
      </c>
      <c r="R280" s="15">
        <f>SUM(TBL_Employees[[#This Row],[Annual Salary]],TBL_Employees[[#This Row],[Bonus amount]])</f>
        <v>64494</v>
      </c>
      <c r="S280" t="str">
        <f>IF(AND(TBL_Employees[[#This Row],[Department]]="IT",TBL_Employees[[#This Row],[Gender]]="Female"),"Yes","No")</f>
        <v>No</v>
      </c>
      <c r="T280" s="20" t="str">
        <f>IF(AND(TBL_Employees[[#This Row],[Gender]]="Female",TBL_Employees[[#This Row],[Ethnicity]]="Black"),"Female Black","Other")</f>
        <v>Other</v>
      </c>
    </row>
    <row r="281" spans="1:20" x14ac:dyDescent="0.25">
      <c r="A281" t="s">
        <v>683</v>
      </c>
      <c r="B281" t="s">
        <v>684</v>
      </c>
      <c r="C281" t="s">
        <v>77</v>
      </c>
      <c r="D281" t="s">
        <v>23</v>
      </c>
      <c r="E281" t="s">
        <v>36</v>
      </c>
      <c r="F281" t="s">
        <v>17</v>
      </c>
      <c r="G281" t="s">
        <v>51</v>
      </c>
      <c r="H281" t="str">
        <f>IF(TBL_Employees[[#This Row],[Gender]]="Female","F","M")</f>
        <v>F</v>
      </c>
      <c r="I281">
        <v>45</v>
      </c>
      <c r="J281" s="7">
        <v>39437</v>
      </c>
      <c r="K281" s="1">
        <v>93840</v>
      </c>
      <c r="L281" s="2">
        <v>0</v>
      </c>
      <c r="M281" t="s">
        <v>52</v>
      </c>
      <c r="N281" t="s">
        <v>81</v>
      </c>
      <c r="O281" s="7" t="s">
        <v>21</v>
      </c>
      <c r="P281" s="15">
        <f>TBL_Employees[[#This Row],[Annual Salary]]*TBL_Employees[[#This Row],[Bonus %]]</f>
        <v>0</v>
      </c>
      <c r="Q281" s="16">
        <f>TBL_Employees[[#This Row],[Annual Salary]]+TBL_Employees[[#This Row],[Bonus %]]*TBL_Employees[[#This Row],[Annual Salary]]</f>
        <v>93840</v>
      </c>
      <c r="R281" s="15">
        <f>SUM(TBL_Employees[[#This Row],[Annual Salary]],TBL_Employees[[#This Row],[Bonus amount]])</f>
        <v>93840</v>
      </c>
      <c r="S281" t="str">
        <f>IF(AND(TBL_Employees[[#This Row],[Department]]="IT",TBL_Employees[[#This Row],[Gender]]="Female"),"Yes","No")</f>
        <v>No</v>
      </c>
      <c r="T281" s="20" t="str">
        <f>IF(AND(TBL_Employees[[#This Row],[Gender]]="Female",TBL_Employees[[#This Row],[Ethnicity]]="Black"),"Female Black","Other")</f>
        <v>Other</v>
      </c>
    </row>
    <row r="282" spans="1:20" x14ac:dyDescent="0.25">
      <c r="A282" t="s">
        <v>1058</v>
      </c>
      <c r="B282" t="s">
        <v>1059</v>
      </c>
      <c r="C282" t="s">
        <v>59</v>
      </c>
      <c r="D282" t="s">
        <v>31</v>
      </c>
      <c r="E282" t="s">
        <v>16</v>
      </c>
      <c r="F282" t="s">
        <v>17</v>
      </c>
      <c r="G282" t="s">
        <v>18</v>
      </c>
      <c r="H282" t="str">
        <f>IF(TBL_Employees[[#This Row],[Gender]]="Female","F","M")</f>
        <v>F</v>
      </c>
      <c r="I282">
        <v>46</v>
      </c>
      <c r="J282" s="7">
        <v>39471</v>
      </c>
      <c r="K282" s="1">
        <v>91621</v>
      </c>
      <c r="L282" s="2">
        <v>0</v>
      </c>
      <c r="M282" t="s">
        <v>19</v>
      </c>
      <c r="N282" t="s">
        <v>20</v>
      </c>
      <c r="O282" s="7" t="s">
        <v>21</v>
      </c>
      <c r="P282" s="15">
        <f>TBL_Employees[[#This Row],[Annual Salary]]*TBL_Employees[[#This Row],[Bonus %]]</f>
        <v>0</v>
      </c>
      <c r="Q282" s="16">
        <f>TBL_Employees[[#This Row],[Annual Salary]]+TBL_Employees[[#This Row],[Bonus %]]*TBL_Employees[[#This Row],[Annual Salary]]</f>
        <v>91621</v>
      </c>
      <c r="R282" s="15">
        <f>SUM(TBL_Employees[[#This Row],[Annual Salary]],TBL_Employees[[#This Row],[Bonus amount]])</f>
        <v>91621</v>
      </c>
      <c r="S282" t="str">
        <f>IF(AND(TBL_Employees[[#This Row],[Department]]="IT",TBL_Employees[[#This Row],[Gender]]="Female"),"Yes","No")</f>
        <v>No</v>
      </c>
      <c r="T282" s="20" t="str">
        <f>IF(AND(TBL_Employees[[#This Row],[Gender]]="Female",TBL_Employees[[#This Row],[Ethnicity]]="Black"),"Female Black","Other")</f>
        <v>Other</v>
      </c>
    </row>
    <row r="283" spans="1:20" x14ac:dyDescent="0.25">
      <c r="A283" t="s">
        <v>514</v>
      </c>
      <c r="B283" t="s">
        <v>404</v>
      </c>
      <c r="C283" t="s">
        <v>42</v>
      </c>
      <c r="D283" t="s">
        <v>50</v>
      </c>
      <c r="E283" t="s">
        <v>32</v>
      </c>
      <c r="F283" t="s">
        <v>17</v>
      </c>
      <c r="G283" t="s">
        <v>18</v>
      </c>
      <c r="H283" t="str">
        <f>IF(TBL_Employees[[#This Row],[Gender]]="Female","F","M")</f>
        <v>F</v>
      </c>
      <c r="I283">
        <v>38</v>
      </c>
      <c r="J283" s="7">
        <v>39474</v>
      </c>
      <c r="K283" s="1">
        <v>80024</v>
      </c>
      <c r="L283" s="2">
        <v>0</v>
      </c>
      <c r="M283" t="s">
        <v>19</v>
      </c>
      <c r="N283" t="s">
        <v>29</v>
      </c>
      <c r="O283" s="7" t="s">
        <v>21</v>
      </c>
      <c r="P283" s="15">
        <f>TBL_Employees[[#This Row],[Annual Salary]]*TBL_Employees[[#This Row],[Bonus %]]</f>
        <v>0</v>
      </c>
      <c r="Q283" s="16">
        <f>TBL_Employees[[#This Row],[Annual Salary]]+TBL_Employees[[#This Row],[Bonus %]]*TBL_Employees[[#This Row],[Annual Salary]]</f>
        <v>80024</v>
      </c>
      <c r="R283" s="15">
        <f>SUM(TBL_Employees[[#This Row],[Annual Salary]],TBL_Employees[[#This Row],[Bonus amount]])</f>
        <v>80024</v>
      </c>
      <c r="S283" t="str">
        <f>IF(AND(TBL_Employees[[#This Row],[Department]]="IT",TBL_Employees[[#This Row],[Gender]]="Female"),"Yes","No")</f>
        <v>No</v>
      </c>
      <c r="T283" s="20" t="str">
        <f>IF(AND(TBL_Employees[[#This Row],[Gender]]="Female",TBL_Employees[[#This Row],[Ethnicity]]="Black"),"Female Black","Other")</f>
        <v>Other</v>
      </c>
    </row>
    <row r="284" spans="1:20" x14ac:dyDescent="0.25">
      <c r="A284" t="s">
        <v>1111</v>
      </c>
      <c r="B284" t="s">
        <v>1112</v>
      </c>
      <c r="C284" t="s">
        <v>56</v>
      </c>
      <c r="D284" t="s">
        <v>27</v>
      </c>
      <c r="E284" t="s">
        <v>44</v>
      </c>
      <c r="F284" t="s">
        <v>28</v>
      </c>
      <c r="G284" t="s">
        <v>24</v>
      </c>
      <c r="H284" t="str">
        <f>IF(TBL_Employees[[#This Row],[Gender]]="Female","F","M")</f>
        <v>M</v>
      </c>
      <c r="I284">
        <v>53</v>
      </c>
      <c r="J284" s="7">
        <v>39487</v>
      </c>
      <c r="K284" s="1">
        <v>84193</v>
      </c>
      <c r="L284" s="2">
        <v>0.09</v>
      </c>
      <c r="M284" t="s">
        <v>33</v>
      </c>
      <c r="N284" t="s">
        <v>74</v>
      </c>
      <c r="O284" s="7" t="s">
        <v>21</v>
      </c>
      <c r="P284" s="15">
        <f>TBL_Employees[[#This Row],[Annual Salary]]*TBL_Employees[[#This Row],[Bonus %]]</f>
        <v>7577.37</v>
      </c>
      <c r="Q284" s="16">
        <f>TBL_Employees[[#This Row],[Annual Salary]]+TBL_Employees[[#This Row],[Bonus %]]*TBL_Employees[[#This Row],[Annual Salary]]</f>
        <v>91770.37</v>
      </c>
      <c r="R284" s="15">
        <f>SUM(TBL_Employees[[#This Row],[Annual Salary]],TBL_Employees[[#This Row],[Bonus amount]])</f>
        <v>91770.37</v>
      </c>
      <c r="S284" t="str">
        <f>IF(AND(TBL_Employees[[#This Row],[Department]]="IT",TBL_Employees[[#This Row],[Gender]]="Female"),"Yes","No")</f>
        <v>No</v>
      </c>
      <c r="T284" s="20" t="str">
        <f>IF(AND(TBL_Employees[[#This Row],[Gender]]="Female",TBL_Employees[[#This Row],[Ethnicity]]="Black"),"Female Black","Other")</f>
        <v>Other</v>
      </c>
    </row>
    <row r="285" spans="1:20" x14ac:dyDescent="0.25">
      <c r="A285" t="s">
        <v>512</v>
      </c>
      <c r="B285" t="s">
        <v>1382</v>
      </c>
      <c r="C285" t="s">
        <v>55</v>
      </c>
      <c r="D285" t="s">
        <v>27</v>
      </c>
      <c r="E285" t="s">
        <v>32</v>
      </c>
      <c r="F285" t="s">
        <v>28</v>
      </c>
      <c r="G285" t="s">
        <v>18</v>
      </c>
      <c r="H285" t="str">
        <f>IF(TBL_Employees[[#This Row],[Gender]]="Female","F","M")</f>
        <v>M</v>
      </c>
      <c r="I285">
        <v>37</v>
      </c>
      <c r="J285" s="7">
        <v>39493</v>
      </c>
      <c r="K285" s="1">
        <v>71695</v>
      </c>
      <c r="L285" s="2">
        <v>0</v>
      </c>
      <c r="M285" t="s">
        <v>19</v>
      </c>
      <c r="N285" t="s">
        <v>39</v>
      </c>
      <c r="O285" s="7" t="s">
        <v>21</v>
      </c>
      <c r="P285" s="15">
        <f>TBL_Employees[[#This Row],[Annual Salary]]*TBL_Employees[[#This Row],[Bonus %]]</f>
        <v>0</v>
      </c>
      <c r="Q285" s="16">
        <f>TBL_Employees[[#This Row],[Annual Salary]]+TBL_Employees[[#This Row],[Bonus %]]*TBL_Employees[[#This Row],[Annual Salary]]</f>
        <v>71695</v>
      </c>
      <c r="R285" s="15">
        <f>SUM(TBL_Employees[[#This Row],[Annual Salary]],TBL_Employees[[#This Row],[Bonus amount]])</f>
        <v>71695</v>
      </c>
      <c r="S285" t="str">
        <f>IF(AND(TBL_Employees[[#This Row],[Department]]="IT",TBL_Employees[[#This Row],[Gender]]="Female"),"Yes","No")</f>
        <v>No</v>
      </c>
      <c r="T285" s="20" t="str">
        <f>IF(AND(TBL_Employees[[#This Row],[Gender]]="Female",TBL_Employees[[#This Row],[Ethnicity]]="Black"),"Female Black","Other")</f>
        <v>Other</v>
      </c>
    </row>
    <row r="286" spans="1:20" x14ac:dyDescent="0.25">
      <c r="A286" t="s">
        <v>219</v>
      </c>
      <c r="B286" t="s">
        <v>756</v>
      </c>
      <c r="C286" t="s">
        <v>84</v>
      </c>
      <c r="D286" t="s">
        <v>31</v>
      </c>
      <c r="E286" t="s">
        <v>36</v>
      </c>
      <c r="F286" t="s">
        <v>28</v>
      </c>
      <c r="G286" t="s">
        <v>51</v>
      </c>
      <c r="H286" t="str">
        <f>IF(TBL_Employees[[#This Row],[Gender]]="Female","F","M")</f>
        <v>M</v>
      </c>
      <c r="I286">
        <v>40</v>
      </c>
      <c r="J286" s="7">
        <v>39506</v>
      </c>
      <c r="K286" s="1">
        <v>113987</v>
      </c>
      <c r="L286" s="2">
        <v>0</v>
      </c>
      <c r="M286" t="s">
        <v>52</v>
      </c>
      <c r="N286" t="s">
        <v>81</v>
      </c>
      <c r="O286" s="7" t="s">
        <v>21</v>
      </c>
      <c r="P286" s="15">
        <f>TBL_Employees[[#This Row],[Annual Salary]]*TBL_Employees[[#This Row],[Bonus %]]</f>
        <v>0</v>
      </c>
      <c r="Q286" s="16">
        <f>TBL_Employees[[#This Row],[Annual Salary]]+TBL_Employees[[#This Row],[Bonus %]]*TBL_Employees[[#This Row],[Annual Salary]]</f>
        <v>113987</v>
      </c>
      <c r="R286" s="15">
        <f>SUM(TBL_Employees[[#This Row],[Annual Salary]],TBL_Employees[[#This Row],[Bonus amount]])</f>
        <v>113987</v>
      </c>
      <c r="S286" t="str">
        <f>IF(AND(TBL_Employees[[#This Row],[Department]]="IT",TBL_Employees[[#This Row],[Gender]]="Female"),"Yes","No")</f>
        <v>No</v>
      </c>
      <c r="T286" s="20" t="str">
        <f>IF(AND(TBL_Employees[[#This Row],[Gender]]="Female",TBL_Employees[[#This Row],[Ethnicity]]="Black"),"Female Black","Other")</f>
        <v>Other</v>
      </c>
    </row>
    <row r="287" spans="1:20" x14ac:dyDescent="0.25">
      <c r="A287" t="s">
        <v>1411</v>
      </c>
      <c r="B287" t="s">
        <v>1412</v>
      </c>
      <c r="C287" t="s">
        <v>40</v>
      </c>
      <c r="D287" t="s">
        <v>43</v>
      </c>
      <c r="E287" t="s">
        <v>36</v>
      </c>
      <c r="F287" t="s">
        <v>17</v>
      </c>
      <c r="G287" t="s">
        <v>47</v>
      </c>
      <c r="H287" t="str">
        <f>IF(TBL_Employees[[#This Row],[Gender]]="Female","F","M")</f>
        <v>F</v>
      </c>
      <c r="I287">
        <v>45</v>
      </c>
      <c r="J287" s="7">
        <v>39507</v>
      </c>
      <c r="K287" s="1">
        <v>150577</v>
      </c>
      <c r="L287" s="2">
        <v>0.25</v>
      </c>
      <c r="M287" t="s">
        <v>19</v>
      </c>
      <c r="N287" t="s">
        <v>45</v>
      </c>
      <c r="O287" s="7" t="s">
        <v>21</v>
      </c>
      <c r="P287" s="15">
        <f>TBL_Employees[[#This Row],[Annual Salary]]*TBL_Employees[[#This Row],[Bonus %]]</f>
        <v>37644.25</v>
      </c>
      <c r="Q287" s="16">
        <f>TBL_Employees[[#This Row],[Annual Salary]]+TBL_Employees[[#This Row],[Bonus %]]*TBL_Employees[[#This Row],[Annual Salary]]</f>
        <v>188221.25</v>
      </c>
      <c r="R287" s="15">
        <f>SUM(TBL_Employees[[#This Row],[Annual Salary]],TBL_Employees[[#This Row],[Bonus amount]])</f>
        <v>188221.25</v>
      </c>
      <c r="S287" t="str">
        <f>IF(AND(TBL_Employees[[#This Row],[Department]]="IT",TBL_Employees[[#This Row],[Gender]]="Female"),"Yes","No")</f>
        <v>No</v>
      </c>
      <c r="T287" s="20" t="str">
        <f>IF(AND(TBL_Employees[[#This Row],[Gender]]="Female",TBL_Employees[[#This Row],[Ethnicity]]="Black"),"Female Black","Other")</f>
        <v>Female Black</v>
      </c>
    </row>
    <row r="288" spans="1:20" x14ac:dyDescent="0.25">
      <c r="A288" t="s">
        <v>352</v>
      </c>
      <c r="B288" t="s">
        <v>1370</v>
      </c>
      <c r="C288" t="s">
        <v>40</v>
      </c>
      <c r="D288" t="s">
        <v>43</v>
      </c>
      <c r="E288" t="s">
        <v>32</v>
      </c>
      <c r="F288" t="s">
        <v>28</v>
      </c>
      <c r="G288" t="s">
        <v>24</v>
      </c>
      <c r="H288" t="str">
        <f>IF(TBL_Employees[[#This Row],[Gender]]="Female","F","M")</f>
        <v>M</v>
      </c>
      <c r="I288">
        <v>45</v>
      </c>
      <c r="J288" s="7">
        <v>39519</v>
      </c>
      <c r="K288" s="1">
        <v>186138</v>
      </c>
      <c r="L288" s="2">
        <v>0.28000000000000003</v>
      </c>
      <c r="M288" t="s">
        <v>33</v>
      </c>
      <c r="N288" t="s">
        <v>80</v>
      </c>
      <c r="O288" s="7" t="s">
        <v>21</v>
      </c>
      <c r="P288" s="15">
        <f>TBL_Employees[[#This Row],[Annual Salary]]*TBL_Employees[[#This Row],[Bonus %]]</f>
        <v>52118.640000000007</v>
      </c>
      <c r="Q288" s="16">
        <f>TBL_Employees[[#This Row],[Annual Salary]]+TBL_Employees[[#This Row],[Bonus %]]*TBL_Employees[[#This Row],[Annual Salary]]</f>
        <v>238256.64000000001</v>
      </c>
      <c r="R288" s="15">
        <f>SUM(TBL_Employees[[#This Row],[Annual Salary]],TBL_Employees[[#This Row],[Bonus amount]])</f>
        <v>238256.64000000001</v>
      </c>
      <c r="S288" t="str">
        <f>IF(AND(TBL_Employees[[#This Row],[Department]]="IT",TBL_Employees[[#This Row],[Gender]]="Female"),"Yes","No")</f>
        <v>No</v>
      </c>
      <c r="T288" s="20" t="str">
        <f>IF(AND(TBL_Employees[[#This Row],[Gender]]="Female",TBL_Employees[[#This Row],[Ethnicity]]="Black"),"Female Black","Other")</f>
        <v>Other</v>
      </c>
    </row>
    <row r="289" spans="1:20" x14ac:dyDescent="0.25">
      <c r="A289" t="s">
        <v>991</v>
      </c>
      <c r="B289" t="s">
        <v>992</v>
      </c>
      <c r="C289" t="s">
        <v>40</v>
      </c>
      <c r="D289" t="s">
        <v>31</v>
      </c>
      <c r="E289" t="s">
        <v>16</v>
      </c>
      <c r="F289" t="s">
        <v>17</v>
      </c>
      <c r="G289" t="s">
        <v>51</v>
      </c>
      <c r="H289" t="str">
        <f>IF(TBL_Employees[[#This Row],[Gender]]="Female","F","M")</f>
        <v>F</v>
      </c>
      <c r="I289">
        <v>37</v>
      </c>
      <c r="J289" s="7">
        <v>39528</v>
      </c>
      <c r="K289" s="1">
        <v>156277</v>
      </c>
      <c r="L289" s="2">
        <v>0.22</v>
      </c>
      <c r="M289" t="s">
        <v>52</v>
      </c>
      <c r="N289" t="s">
        <v>81</v>
      </c>
      <c r="O289" s="7" t="s">
        <v>21</v>
      </c>
      <c r="P289" s="15">
        <f>TBL_Employees[[#This Row],[Annual Salary]]*TBL_Employees[[#This Row],[Bonus %]]</f>
        <v>34380.94</v>
      </c>
      <c r="Q289" s="16">
        <f>TBL_Employees[[#This Row],[Annual Salary]]+TBL_Employees[[#This Row],[Bonus %]]*TBL_Employees[[#This Row],[Annual Salary]]</f>
        <v>190657.94</v>
      </c>
      <c r="R289" s="15">
        <f>SUM(TBL_Employees[[#This Row],[Annual Salary]],TBL_Employees[[#This Row],[Bonus amount]])</f>
        <v>190657.94</v>
      </c>
      <c r="S289" t="str">
        <f>IF(AND(TBL_Employees[[#This Row],[Department]]="IT",TBL_Employees[[#This Row],[Gender]]="Female"),"Yes","No")</f>
        <v>No</v>
      </c>
      <c r="T289" s="20" t="str">
        <f>IF(AND(TBL_Employees[[#This Row],[Gender]]="Female",TBL_Employees[[#This Row],[Ethnicity]]="Black"),"Female Black","Other")</f>
        <v>Other</v>
      </c>
    </row>
    <row r="290" spans="1:20" x14ac:dyDescent="0.25">
      <c r="A290" t="s">
        <v>365</v>
      </c>
      <c r="B290" t="s">
        <v>1605</v>
      </c>
      <c r="C290" t="s">
        <v>129</v>
      </c>
      <c r="D290" t="s">
        <v>31</v>
      </c>
      <c r="E290" t="s">
        <v>44</v>
      </c>
      <c r="F290" t="s">
        <v>17</v>
      </c>
      <c r="G290" t="s">
        <v>51</v>
      </c>
      <c r="H290" t="str">
        <f>IF(TBL_Employees[[#This Row],[Gender]]="Female","F","M")</f>
        <v>F</v>
      </c>
      <c r="I290">
        <v>52</v>
      </c>
      <c r="J290" s="7">
        <v>39532</v>
      </c>
      <c r="K290" s="1">
        <v>97398</v>
      </c>
      <c r="L290" s="2">
        <v>0</v>
      </c>
      <c r="M290" t="s">
        <v>52</v>
      </c>
      <c r="N290" t="s">
        <v>81</v>
      </c>
      <c r="O290" s="7" t="s">
        <v>21</v>
      </c>
      <c r="P290" s="15">
        <f>TBL_Employees[[#This Row],[Annual Salary]]*TBL_Employees[[#This Row],[Bonus %]]</f>
        <v>0</v>
      </c>
      <c r="Q290" s="16">
        <f>TBL_Employees[[#This Row],[Annual Salary]]+TBL_Employees[[#This Row],[Bonus %]]*TBL_Employees[[#This Row],[Annual Salary]]</f>
        <v>97398</v>
      </c>
      <c r="R290" s="15">
        <f>SUM(TBL_Employees[[#This Row],[Annual Salary]],TBL_Employees[[#This Row],[Bonus amount]])</f>
        <v>97398</v>
      </c>
      <c r="S290" t="str">
        <f>IF(AND(TBL_Employees[[#This Row],[Department]]="IT",TBL_Employees[[#This Row],[Gender]]="Female"),"Yes","No")</f>
        <v>No</v>
      </c>
      <c r="T290" s="20" t="str">
        <f>IF(AND(TBL_Employees[[#This Row],[Gender]]="Female",TBL_Employees[[#This Row],[Ethnicity]]="Black"),"Female Black","Other")</f>
        <v>Other</v>
      </c>
    </row>
    <row r="291" spans="1:20" x14ac:dyDescent="0.25">
      <c r="A291" t="s">
        <v>807</v>
      </c>
      <c r="B291" t="s">
        <v>808</v>
      </c>
      <c r="C291" t="s">
        <v>62</v>
      </c>
      <c r="D291" t="s">
        <v>43</v>
      </c>
      <c r="E291" t="s">
        <v>36</v>
      </c>
      <c r="F291" t="s">
        <v>28</v>
      </c>
      <c r="G291" t="s">
        <v>18</v>
      </c>
      <c r="H291" t="str">
        <f>IF(TBL_Employees[[#This Row],[Gender]]="Female","F","M")</f>
        <v>M</v>
      </c>
      <c r="I291">
        <v>38</v>
      </c>
      <c r="J291" s="7">
        <v>39544</v>
      </c>
      <c r="K291" s="1">
        <v>126856</v>
      </c>
      <c r="L291" s="2">
        <v>0.06</v>
      </c>
      <c r="M291" t="s">
        <v>19</v>
      </c>
      <c r="N291" t="s">
        <v>29</v>
      </c>
      <c r="O291" s="7" t="s">
        <v>21</v>
      </c>
      <c r="P291" s="15">
        <f>TBL_Employees[[#This Row],[Annual Salary]]*TBL_Employees[[#This Row],[Bonus %]]</f>
        <v>7611.36</v>
      </c>
      <c r="Q291" s="16">
        <f>TBL_Employees[[#This Row],[Annual Salary]]+TBL_Employees[[#This Row],[Bonus %]]*TBL_Employees[[#This Row],[Annual Salary]]</f>
        <v>134467.35999999999</v>
      </c>
      <c r="R291" s="15">
        <f>SUM(TBL_Employees[[#This Row],[Annual Salary]],TBL_Employees[[#This Row],[Bonus amount]])</f>
        <v>134467.35999999999</v>
      </c>
      <c r="S291" t="str">
        <f>IF(AND(TBL_Employees[[#This Row],[Department]]="IT",TBL_Employees[[#This Row],[Gender]]="Female"),"Yes","No")</f>
        <v>No</v>
      </c>
      <c r="T291" s="20" t="str">
        <f>IF(AND(TBL_Employees[[#This Row],[Gender]]="Female",TBL_Employees[[#This Row],[Ethnicity]]="Black"),"Female Black","Other")</f>
        <v>Other</v>
      </c>
    </row>
    <row r="292" spans="1:20" x14ac:dyDescent="0.25">
      <c r="A292" t="s">
        <v>230</v>
      </c>
      <c r="B292" t="s">
        <v>644</v>
      </c>
      <c r="C292" t="s">
        <v>55</v>
      </c>
      <c r="D292" t="s">
        <v>27</v>
      </c>
      <c r="E292" t="s">
        <v>16</v>
      </c>
      <c r="F292" t="s">
        <v>28</v>
      </c>
      <c r="G292" t="s">
        <v>51</v>
      </c>
      <c r="H292" t="str">
        <f>IF(TBL_Employees[[#This Row],[Gender]]="Female","F","M")</f>
        <v>M</v>
      </c>
      <c r="I292">
        <v>51</v>
      </c>
      <c r="J292" s="7">
        <v>39553</v>
      </c>
      <c r="K292" s="1">
        <v>86431</v>
      </c>
      <c r="L292" s="2">
        <v>0</v>
      </c>
      <c r="M292" t="s">
        <v>19</v>
      </c>
      <c r="N292" t="s">
        <v>29</v>
      </c>
      <c r="O292" s="7" t="s">
        <v>21</v>
      </c>
      <c r="P292" s="15">
        <f>TBL_Employees[[#This Row],[Annual Salary]]*TBL_Employees[[#This Row],[Bonus %]]</f>
        <v>0</v>
      </c>
      <c r="Q292" s="16">
        <f>TBL_Employees[[#This Row],[Annual Salary]]+TBL_Employees[[#This Row],[Bonus %]]*TBL_Employees[[#This Row],[Annual Salary]]</f>
        <v>86431</v>
      </c>
      <c r="R292" s="15">
        <f>SUM(TBL_Employees[[#This Row],[Annual Salary]],TBL_Employees[[#This Row],[Bonus amount]])</f>
        <v>86431</v>
      </c>
      <c r="S292" t="str">
        <f>IF(AND(TBL_Employees[[#This Row],[Department]]="IT",TBL_Employees[[#This Row],[Gender]]="Female"),"Yes","No")</f>
        <v>No</v>
      </c>
      <c r="T292" s="20" t="str">
        <f>IF(AND(TBL_Employees[[#This Row],[Gender]]="Female",TBL_Employees[[#This Row],[Ethnicity]]="Black"),"Female Black","Other")</f>
        <v>Other</v>
      </c>
    </row>
    <row r="293" spans="1:20" x14ac:dyDescent="0.25">
      <c r="A293" t="s">
        <v>801</v>
      </c>
      <c r="B293" t="s">
        <v>802</v>
      </c>
      <c r="C293" t="s">
        <v>14</v>
      </c>
      <c r="D293" t="s">
        <v>27</v>
      </c>
      <c r="E293" t="s">
        <v>32</v>
      </c>
      <c r="F293" t="s">
        <v>17</v>
      </c>
      <c r="G293" t="s">
        <v>24</v>
      </c>
      <c r="H293" t="str">
        <f>IF(TBL_Employees[[#This Row],[Gender]]="Female","F","M")</f>
        <v>F</v>
      </c>
      <c r="I293">
        <v>53</v>
      </c>
      <c r="J293" s="7">
        <v>39568</v>
      </c>
      <c r="K293" s="1">
        <v>182202</v>
      </c>
      <c r="L293" s="2">
        <v>0.3</v>
      </c>
      <c r="M293" t="s">
        <v>19</v>
      </c>
      <c r="N293" t="s">
        <v>25</v>
      </c>
      <c r="O293" s="7" t="s">
        <v>21</v>
      </c>
      <c r="P293" s="15">
        <f>TBL_Employees[[#This Row],[Annual Salary]]*TBL_Employees[[#This Row],[Bonus %]]</f>
        <v>54660.6</v>
      </c>
      <c r="Q293" s="16">
        <f>TBL_Employees[[#This Row],[Annual Salary]]+TBL_Employees[[#This Row],[Bonus %]]*TBL_Employees[[#This Row],[Annual Salary]]</f>
        <v>236862.6</v>
      </c>
      <c r="R293" s="15">
        <f>SUM(TBL_Employees[[#This Row],[Annual Salary]],TBL_Employees[[#This Row],[Bonus amount]])</f>
        <v>236862.6</v>
      </c>
      <c r="S293" t="str">
        <f>IF(AND(TBL_Employees[[#This Row],[Department]]="IT",TBL_Employees[[#This Row],[Gender]]="Female"),"Yes","No")</f>
        <v>Yes</v>
      </c>
      <c r="T293" s="20" t="str">
        <f>IF(AND(TBL_Employees[[#This Row],[Gender]]="Female",TBL_Employees[[#This Row],[Ethnicity]]="Black"),"Female Black","Other")</f>
        <v>Other</v>
      </c>
    </row>
    <row r="294" spans="1:20" x14ac:dyDescent="0.25">
      <c r="A294" t="s">
        <v>1325</v>
      </c>
      <c r="B294" t="s">
        <v>1326</v>
      </c>
      <c r="C294" t="s">
        <v>64</v>
      </c>
      <c r="D294" t="s">
        <v>43</v>
      </c>
      <c r="E294" t="s">
        <v>16</v>
      </c>
      <c r="F294" t="s">
        <v>28</v>
      </c>
      <c r="G294" t="s">
        <v>51</v>
      </c>
      <c r="H294" t="str">
        <f>IF(TBL_Employees[[#This Row],[Gender]]="Female","F","M")</f>
        <v>M</v>
      </c>
      <c r="I294">
        <v>61</v>
      </c>
      <c r="J294" s="7">
        <v>39568</v>
      </c>
      <c r="K294" s="1">
        <v>69352</v>
      </c>
      <c r="L294" s="2">
        <v>0</v>
      </c>
      <c r="M294" t="s">
        <v>52</v>
      </c>
      <c r="N294" t="s">
        <v>66</v>
      </c>
      <c r="O294" s="7" t="s">
        <v>21</v>
      </c>
      <c r="P294" s="15">
        <f>TBL_Employees[[#This Row],[Annual Salary]]*TBL_Employees[[#This Row],[Bonus %]]</f>
        <v>0</v>
      </c>
      <c r="Q294" s="16">
        <f>TBL_Employees[[#This Row],[Annual Salary]]+TBL_Employees[[#This Row],[Bonus %]]*TBL_Employees[[#This Row],[Annual Salary]]</f>
        <v>69352</v>
      </c>
      <c r="R294" s="15">
        <f>SUM(TBL_Employees[[#This Row],[Annual Salary]],TBL_Employees[[#This Row],[Bonus amount]])</f>
        <v>69352</v>
      </c>
      <c r="S294" t="str">
        <f>IF(AND(TBL_Employees[[#This Row],[Department]]="IT",TBL_Employees[[#This Row],[Gender]]="Female"),"Yes","No")</f>
        <v>No</v>
      </c>
      <c r="T294" s="20" t="str">
        <f>IF(AND(TBL_Employees[[#This Row],[Gender]]="Female",TBL_Employees[[#This Row],[Ethnicity]]="Black"),"Female Black","Other")</f>
        <v>Other</v>
      </c>
    </row>
    <row r="295" spans="1:20" x14ac:dyDescent="0.25">
      <c r="A295" t="s">
        <v>854</v>
      </c>
      <c r="B295" t="s">
        <v>855</v>
      </c>
      <c r="C295" t="s">
        <v>42</v>
      </c>
      <c r="D295" t="s">
        <v>65</v>
      </c>
      <c r="E295" t="s">
        <v>36</v>
      </c>
      <c r="F295" t="s">
        <v>28</v>
      </c>
      <c r="G295" t="s">
        <v>51</v>
      </c>
      <c r="H295" t="str">
        <f>IF(TBL_Employees[[#This Row],[Gender]]="Female","F","M")</f>
        <v>M</v>
      </c>
      <c r="I295">
        <v>38</v>
      </c>
      <c r="J295" s="7">
        <v>39634</v>
      </c>
      <c r="K295" s="1">
        <v>78056</v>
      </c>
      <c r="L295" s="2">
        <v>0</v>
      </c>
      <c r="M295" t="s">
        <v>52</v>
      </c>
      <c r="N295" t="s">
        <v>53</v>
      </c>
      <c r="O295" s="7" t="s">
        <v>21</v>
      </c>
      <c r="P295" s="15">
        <f>TBL_Employees[[#This Row],[Annual Salary]]*TBL_Employees[[#This Row],[Bonus %]]</f>
        <v>0</v>
      </c>
      <c r="Q295" s="16">
        <f>TBL_Employees[[#This Row],[Annual Salary]]+TBL_Employees[[#This Row],[Bonus %]]*TBL_Employees[[#This Row],[Annual Salary]]</f>
        <v>78056</v>
      </c>
      <c r="R295" s="15">
        <f>SUM(TBL_Employees[[#This Row],[Annual Salary]],TBL_Employees[[#This Row],[Bonus amount]])</f>
        <v>78056</v>
      </c>
      <c r="S295" t="str">
        <f>IF(AND(TBL_Employees[[#This Row],[Department]]="IT",TBL_Employees[[#This Row],[Gender]]="Female"),"Yes","No")</f>
        <v>No</v>
      </c>
      <c r="T295" s="20" t="str">
        <f>IF(AND(TBL_Employees[[#This Row],[Gender]]="Female",TBL_Employees[[#This Row],[Ethnicity]]="Black"),"Female Black","Other")</f>
        <v>Other</v>
      </c>
    </row>
    <row r="296" spans="1:20" x14ac:dyDescent="0.25">
      <c r="A296" t="s">
        <v>153</v>
      </c>
      <c r="B296" t="s">
        <v>1947</v>
      </c>
      <c r="C296" t="s">
        <v>91</v>
      </c>
      <c r="D296" t="s">
        <v>27</v>
      </c>
      <c r="E296" t="s">
        <v>32</v>
      </c>
      <c r="F296" t="s">
        <v>28</v>
      </c>
      <c r="G296" t="s">
        <v>51</v>
      </c>
      <c r="H296" t="str">
        <f>IF(TBL_Employees[[#This Row],[Gender]]="Female","F","M")</f>
        <v>M</v>
      </c>
      <c r="I296">
        <v>48</v>
      </c>
      <c r="J296" s="7">
        <v>39635</v>
      </c>
      <c r="K296" s="1">
        <v>94815</v>
      </c>
      <c r="L296" s="2">
        <v>0</v>
      </c>
      <c r="M296" t="s">
        <v>19</v>
      </c>
      <c r="N296" t="s">
        <v>20</v>
      </c>
      <c r="O296" s="7" t="s">
        <v>21</v>
      </c>
      <c r="P296" s="15">
        <f>TBL_Employees[[#This Row],[Annual Salary]]*TBL_Employees[[#This Row],[Bonus %]]</f>
        <v>0</v>
      </c>
      <c r="Q296" s="16">
        <f>TBL_Employees[[#This Row],[Annual Salary]]+TBL_Employees[[#This Row],[Bonus %]]*TBL_Employees[[#This Row],[Annual Salary]]</f>
        <v>94815</v>
      </c>
      <c r="R296" s="15">
        <f>SUM(TBL_Employees[[#This Row],[Annual Salary]],TBL_Employees[[#This Row],[Bonus amount]])</f>
        <v>94815</v>
      </c>
      <c r="S296" t="str">
        <f>IF(AND(TBL_Employees[[#This Row],[Department]]="IT",TBL_Employees[[#This Row],[Gender]]="Female"),"Yes","No")</f>
        <v>No</v>
      </c>
      <c r="T296" s="20" t="str">
        <f>IF(AND(TBL_Employees[[#This Row],[Gender]]="Female",TBL_Employees[[#This Row],[Ethnicity]]="Black"),"Female Black","Other")</f>
        <v>Other</v>
      </c>
    </row>
    <row r="297" spans="1:20" x14ac:dyDescent="0.25">
      <c r="A297" t="s">
        <v>54</v>
      </c>
      <c r="B297" t="s">
        <v>460</v>
      </c>
      <c r="C297" t="s">
        <v>64</v>
      </c>
      <c r="D297" t="s">
        <v>50</v>
      </c>
      <c r="E297" t="s">
        <v>16</v>
      </c>
      <c r="F297" t="s">
        <v>28</v>
      </c>
      <c r="G297" t="s">
        <v>18</v>
      </c>
      <c r="H297" t="str">
        <f>IF(TBL_Employees[[#This Row],[Gender]]="Female","F","M")</f>
        <v>M</v>
      </c>
      <c r="I297">
        <v>61</v>
      </c>
      <c r="J297" s="7">
        <v>39640</v>
      </c>
      <c r="K297" s="1">
        <v>66521</v>
      </c>
      <c r="L297" s="2">
        <v>0</v>
      </c>
      <c r="M297" t="s">
        <v>19</v>
      </c>
      <c r="N297" t="s">
        <v>63</v>
      </c>
      <c r="O297" s="7" t="s">
        <v>21</v>
      </c>
      <c r="P297" s="15">
        <f>TBL_Employees[[#This Row],[Annual Salary]]*TBL_Employees[[#This Row],[Bonus %]]</f>
        <v>0</v>
      </c>
      <c r="Q297" s="16">
        <f>TBL_Employees[[#This Row],[Annual Salary]]+TBL_Employees[[#This Row],[Bonus %]]*TBL_Employees[[#This Row],[Annual Salary]]</f>
        <v>66521</v>
      </c>
      <c r="R297" s="15">
        <f>SUM(TBL_Employees[[#This Row],[Annual Salary]],TBL_Employees[[#This Row],[Bonus amount]])</f>
        <v>66521</v>
      </c>
      <c r="S297" t="str">
        <f>IF(AND(TBL_Employees[[#This Row],[Department]]="IT",TBL_Employees[[#This Row],[Gender]]="Female"),"Yes","No")</f>
        <v>No</v>
      </c>
      <c r="T297" s="20" t="str">
        <f>IF(AND(TBL_Employees[[#This Row],[Gender]]="Female",TBL_Employees[[#This Row],[Ethnicity]]="Black"),"Female Black","Other")</f>
        <v>Other</v>
      </c>
    </row>
    <row r="298" spans="1:20" x14ac:dyDescent="0.25">
      <c r="A298" t="s">
        <v>503</v>
      </c>
      <c r="B298" t="s">
        <v>504</v>
      </c>
      <c r="C298" t="s">
        <v>83</v>
      </c>
      <c r="D298" t="s">
        <v>23</v>
      </c>
      <c r="E298" t="s">
        <v>36</v>
      </c>
      <c r="F298" t="s">
        <v>17</v>
      </c>
      <c r="G298" t="s">
        <v>47</v>
      </c>
      <c r="H298" t="str">
        <f>IF(TBL_Employees[[#This Row],[Gender]]="Female","F","M")</f>
        <v>F</v>
      </c>
      <c r="I298">
        <v>46</v>
      </c>
      <c r="J298" s="7">
        <v>39681</v>
      </c>
      <c r="K298" s="1">
        <v>59067</v>
      </c>
      <c r="L298" s="2">
        <v>0</v>
      </c>
      <c r="M298" t="s">
        <v>19</v>
      </c>
      <c r="N298" t="s">
        <v>45</v>
      </c>
      <c r="O298" s="7" t="s">
        <v>21</v>
      </c>
      <c r="P298" s="15">
        <f>TBL_Employees[[#This Row],[Annual Salary]]*TBL_Employees[[#This Row],[Bonus %]]</f>
        <v>0</v>
      </c>
      <c r="Q298" s="16">
        <f>TBL_Employees[[#This Row],[Annual Salary]]+TBL_Employees[[#This Row],[Bonus %]]*TBL_Employees[[#This Row],[Annual Salary]]</f>
        <v>59067</v>
      </c>
      <c r="R298" s="15">
        <f>SUM(TBL_Employees[[#This Row],[Annual Salary]],TBL_Employees[[#This Row],[Bonus amount]])</f>
        <v>59067</v>
      </c>
      <c r="S298" t="str">
        <f>IF(AND(TBL_Employees[[#This Row],[Department]]="IT",TBL_Employees[[#This Row],[Gender]]="Female"),"Yes","No")</f>
        <v>No</v>
      </c>
      <c r="T298" s="20" t="str">
        <f>IF(AND(TBL_Employees[[#This Row],[Gender]]="Female",TBL_Employees[[#This Row],[Ethnicity]]="Black"),"Female Black","Other")</f>
        <v>Female Black</v>
      </c>
    </row>
    <row r="299" spans="1:20" x14ac:dyDescent="0.25">
      <c r="A299" t="s">
        <v>908</v>
      </c>
      <c r="B299" t="s">
        <v>909</v>
      </c>
      <c r="C299" t="s">
        <v>61</v>
      </c>
      <c r="D299" t="s">
        <v>43</v>
      </c>
      <c r="E299" t="s">
        <v>32</v>
      </c>
      <c r="F299" t="s">
        <v>17</v>
      </c>
      <c r="G299" t="s">
        <v>24</v>
      </c>
      <c r="H299" t="str">
        <f>IF(TBL_Employees[[#This Row],[Gender]]="Female","F","M")</f>
        <v>F</v>
      </c>
      <c r="I299">
        <v>59</v>
      </c>
      <c r="J299" s="7">
        <v>39689</v>
      </c>
      <c r="K299" s="1">
        <v>157969</v>
      </c>
      <c r="L299" s="2">
        <v>0.1</v>
      </c>
      <c r="M299" t="s">
        <v>33</v>
      </c>
      <c r="N299" t="s">
        <v>80</v>
      </c>
      <c r="O299" s="7" t="s">
        <v>21</v>
      </c>
      <c r="P299" s="15">
        <f>TBL_Employees[[#This Row],[Annual Salary]]*TBL_Employees[[#This Row],[Bonus %]]</f>
        <v>15796.900000000001</v>
      </c>
      <c r="Q299" s="16">
        <f>TBL_Employees[[#This Row],[Annual Salary]]+TBL_Employees[[#This Row],[Bonus %]]*TBL_Employees[[#This Row],[Annual Salary]]</f>
        <v>173765.9</v>
      </c>
      <c r="R299" s="15">
        <f>SUM(TBL_Employees[[#This Row],[Annual Salary]],TBL_Employees[[#This Row],[Bonus amount]])</f>
        <v>173765.9</v>
      </c>
      <c r="S299" t="str">
        <f>IF(AND(TBL_Employees[[#This Row],[Department]]="IT",TBL_Employees[[#This Row],[Gender]]="Female"),"Yes","No")</f>
        <v>No</v>
      </c>
      <c r="T299" s="20" t="str">
        <f>IF(AND(TBL_Employees[[#This Row],[Gender]]="Female",TBL_Employees[[#This Row],[Ethnicity]]="Black"),"Female Black","Other")</f>
        <v>Other</v>
      </c>
    </row>
    <row r="300" spans="1:20" x14ac:dyDescent="0.25">
      <c r="A300" t="s">
        <v>1724</v>
      </c>
      <c r="B300" t="s">
        <v>1725</v>
      </c>
      <c r="C300" t="s">
        <v>69</v>
      </c>
      <c r="D300" t="s">
        <v>31</v>
      </c>
      <c r="E300" t="s">
        <v>32</v>
      </c>
      <c r="F300" t="s">
        <v>28</v>
      </c>
      <c r="G300" t="s">
        <v>51</v>
      </c>
      <c r="H300" t="str">
        <f>IF(TBL_Employees[[#This Row],[Gender]]="Female","F","M")</f>
        <v>M</v>
      </c>
      <c r="I300">
        <v>59</v>
      </c>
      <c r="J300" s="7">
        <v>39701</v>
      </c>
      <c r="K300" s="1">
        <v>96313</v>
      </c>
      <c r="L300" s="2">
        <v>0</v>
      </c>
      <c r="M300" t="s">
        <v>19</v>
      </c>
      <c r="N300" t="s">
        <v>25</v>
      </c>
      <c r="O300" s="7" t="s">
        <v>21</v>
      </c>
      <c r="P300" s="15">
        <f>TBL_Employees[[#This Row],[Annual Salary]]*TBL_Employees[[#This Row],[Bonus %]]</f>
        <v>0</v>
      </c>
      <c r="Q300" s="16">
        <f>TBL_Employees[[#This Row],[Annual Salary]]+TBL_Employees[[#This Row],[Bonus %]]*TBL_Employees[[#This Row],[Annual Salary]]</f>
        <v>96313</v>
      </c>
      <c r="R300" s="15">
        <f>SUM(TBL_Employees[[#This Row],[Annual Salary]],TBL_Employees[[#This Row],[Bonus amount]])</f>
        <v>96313</v>
      </c>
      <c r="S300" t="str">
        <f>IF(AND(TBL_Employees[[#This Row],[Department]]="IT",TBL_Employees[[#This Row],[Gender]]="Female"),"Yes","No")</f>
        <v>No</v>
      </c>
      <c r="T300" s="20" t="str">
        <f>IF(AND(TBL_Employees[[#This Row],[Gender]]="Female",TBL_Employees[[#This Row],[Ethnicity]]="Black"),"Female Black","Other")</f>
        <v>Other</v>
      </c>
    </row>
    <row r="301" spans="1:20" x14ac:dyDescent="0.25">
      <c r="A301" t="s">
        <v>1906</v>
      </c>
      <c r="B301" t="s">
        <v>1907</v>
      </c>
      <c r="C301" t="s">
        <v>64</v>
      </c>
      <c r="D301" t="s">
        <v>15</v>
      </c>
      <c r="E301" t="s">
        <v>36</v>
      </c>
      <c r="F301" t="s">
        <v>28</v>
      </c>
      <c r="G301" t="s">
        <v>51</v>
      </c>
      <c r="H301" t="str">
        <f>IF(TBL_Employees[[#This Row],[Gender]]="Female","F","M")</f>
        <v>M</v>
      </c>
      <c r="I301">
        <v>39</v>
      </c>
      <c r="J301" s="7">
        <v>39708</v>
      </c>
      <c r="K301" s="1">
        <v>62861</v>
      </c>
      <c r="L301" s="2">
        <v>0</v>
      </c>
      <c r="M301" t="s">
        <v>19</v>
      </c>
      <c r="N301" t="s">
        <v>63</v>
      </c>
      <c r="O301" s="7" t="s">
        <v>21</v>
      </c>
      <c r="P301" s="15">
        <f>TBL_Employees[[#This Row],[Annual Salary]]*TBL_Employees[[#This Row],[Bonus %]]</f>
        <v>0</v>
      </c>
      <c r="Q301" s="16">
        <f>TBL_Employees[[#This Row],[Annual Salary]]+TBL_Employees[[#This Row],[Bonus %]]*TBL_Employees[[#This Row],[Annual Salary]]</f>
        <v>62861</v>
      </c>
      <c r="R301" s="15">
        <f>SUM(TBL_Employees[[#This Row],[Annual Salary]],TBL_Employees[[#This Row],[Bonus amount]])</f>
        <v>62861</v>
      </c>
      <c r="S301" t="str">
        <f>IF(AND(TBL_Employees[[#This Row],[Department]]="IT",TBL_Employees[[#This Row],[Gender]]="Female"),"Yes","No")</f>
        <v>No</v>
      </c>
      <c r="T301" s="20" t="str">
        <f>IF(AND(TBL_Employees[[#This Row],[Gender]]="Female",TBL_Employees[[#This Row],[Ethnicity]]="Black"),"Female Black","Other")</f>
        <v>Other</v>
      </c>
    </row>
    <row r="302" spans="1:20" x14ac:dyDescent="0.25">
      <c r="A302" t="s">
        <v>1131</v>
      </c>
      <c r="B302" t="s">
        <v>1132</v>
      </c>
      <c r="C302" t="s">
        <v>40</v>
      </c>
      <c r="D302" t="s">
        <v>15</v>
      </c>
      <c r="E302" t="s">
        <v>16</v>
      </c>
      <c r="F302" t="s">
        <v>17</v>
      </c>
      <c r="G302" t="s">
        <v>51</v>
      </c>
      <c r="H302" t="str">
        <f>IF(TBL_Employees[[#This Row],[Gender]]="Female","F","M")</f>
        <v>F</v>
      </c>
      <c r="I302">
        <v>65</v>
      </c>
      <c r="J302" s="7">
        <v>39728</v>
      </c>
      <c r="K302" s="1">
        <v>170221</v>
      </c>
      <c r="L302" s="2">
        <v>0.15</v>
      </c>
      <c r="M302" t="s">
        <v>52</v>
      </c>
      <c r="N302" t="s">
        <v>81</v>
      </c>
      <c r="O302" s="7" t="s">
        <v>21</v>
      </c>
      <c r="P302" s="15">
        <f>TBL_Employees[[#This Row],[Annual Salary]]*TBL_Employees[[#This Row],[Bonus %]]</f>
        <v>25533.149999999998</v>
      </c>
      <c r="Q302" s="16">
        <f>TBL_Employees[[#This Row],[Annual Salary]]+TBL_Employees[[#This Row],[Bonus %]]*TBL_Employees[[#This Row],[Annual Salary]]</f>
        <v>195754.15</v>
      </c>
      <c r="R302" s="15">
        <f>SUM(TBL_Employees[[#This Row],[Annual Salary]],TBL_Employees[[#This Row],[Bonus amount]])</f>
        <v>195754.15</v>
      </c>
      <c r="S302" t="str">
        <f>IF(AND(TBL_Employees[[#This Row],[Department]]="IT",TBL_Employees[[#This Row],[Gender]]="Female"),"Yes","No")</f>
        <v>No</v>
      </c>
      <c r="T302" s="20" t="str">
        <f>IF(AND(TBL_Employees[[#This Row],[Gender]]="Female",TBL_Employees[[#This Row],[Ethnicity]]="Black"),"Female Black","Other")</f>
        <v>Other</v>
      </c>
    </row>
    <row r="303" spans="1:20" x14ac:dyDescent="0.25">
      <c r="A303" t="s">
        <v>149</v>
      </c>
      <c r="B303" t="s">
        <v>1065</v>
      </c>
      <c r="C303" t="s">
        <v>14</v>
      </c>
      <c r="D303" t="s">
        <v>31</v>
      </c>
      <c r="E303" t="s">
        <v>36</v>
      </c>
      <c r="F303" t="s">
        <v>17</v>
      </c>
      <c r="G303" t="s">
        <v>24</v>
      </c>
      <c r="H303" t="str">
        <f>IF(TBL_Employees[[#This Row],[Gender]]="Female","F","M")</f>
        <v>F</v>
      </c>
      <c r="I303">
        <v>50</v>
      </c>
      <c r="J303" s="7">
        <v>39734</v>
      </c>
      <c r="K303" s="1">
        <v>181801</v>
      </c>
      <c r="L303" s="2">
        <v>0.4</v>
      </c>
      <c r="M303" t="s">
        <v>33</v>
      </c>
      <c r="N303" t="s">
        <v>80</v>
      </c>
      <c r="O303" s="7">
        <v>43810</v>
      </c>
      <c r="P303" s="15">
        <f>TBL_Employees[[#This Row],[Annual Salary]]*TBL_Employees[[#This Row],[Bonus %]]</f>
        <v>72720.400000000009</v>
      </c>
      <c r="Q303" s="16">
        <f>TBL_Employees[[#This Row],[Annual Salary]]+TBL_Employees[[#This Row],[Bonus %]]*TBL_Employees[[#This Row],[Annual Salary]]</f>
        <v>254521.40000000002</v>
      </c>
      <c r="R303" s="15">
        <f>SUM(TBL_Employees[[#This Row],[Annual Salary]],TBL_Employees[[#This Row],[Bonus amount]])</f>
        <v>254521.40000000002</v>
      </c>
      <c r="S303" t="str">
        <f>IF(AND(TBL_Employees[[#This Row],[Department]]="IT",TBL_Employees[[#This Row],[Gender]]="Female"),"Yes","No")</f>
        <v>No</v>
      </c>
      <c r="T303" s="20" t="str">
        <f>IF(AND(TBL_Employees[[#This Row],[Gender]]="Female",TBL_Employees[[#This Row],[Ethnicity]]="Black"),"Female Black","Other")</f>
        <v>Other</v>
      </c>
    </row>
    <row r="304" spans="1:20" x14ac:dyDescent="0.25">
      <c r="A304" t="s">
        <v>1192</v>
      </c>
      <c r="B304" t="s">
        <v>1193</v>
      </c>
      <c r="C304" t="s">
        <v>61</v>
      </c>
      <c r="D304" t="s">
        <v>23</v>
      </c>
      <c r="E304" t="s">
        <v>32</v>
      </c>
      <c r="F304" t="s">
        <v>17</v>
      </c>
      <c r="G304" t="s">
        <v>18</v>
      </c>
      <c r="H304" t="str">
        <f>IF(TBL_Employees[[#This Row],[Gender]]="Female","F","M")</f>
        <v>F</v>
      </c>
      <c r="I304">
        <v>60</v>
      </c>
      <c r="J304" s="7">
        <v>39739</v>
      </c>
      <c r="K304" s="1">
        <v>150855</v>
      </c>
      <c r="L304" s="2">
        <v>0.11</v>
      </c>
      <c r="M304" t="s">
        <v>19</v>
      </c>
      <c r="N304" t="s">
        <v>39</v>
      </c>
      <c r="O304" s="7" t="s">
        <v>21</v>
      </c>
      <c r="P304" s="15">
        <f>TBL_Employees[[#This Row],[Annual Salary]]*TBL_Employees[[#This Row],[Bonus %]]</f>
        <v>16594.05</v>
      </c>
      <c r="Q304" s="16">
        <f>TBL_Employees[[#This Row],[Annual Salary]]+TBL_Employees[[#This Row],[Bonus %]]*TBL_Employees[[#This Row],[Annual Salary]]</f>
        <v>167449.04999999999</v>
      </c>
      <c r="R304" s="15">
        <f>SUM(TBL_Employees[[#This Row],[Annual Salary]],TBL_Employees[[#This Row],[Bonus amount]])</f>
        <v>167449.04999999999</v>
      </c>
      <c r="S304" t="str">
        <f>IF(AND(TBL_Employees[[#This Row],[Department]]="IT",TBL_Employees[[#This Row],[Gender]]="Female"),"Yes","No")</f>
        <v>No</v>
      </c>
      <c r="T304" s="20" t="str">
        <f>IF(AND(TBL_Employees[[#This Row],[Gender]]="Female",TBL_Employees[[#This Row],[Ethnicity]]="Black"),"Female Black","Other")</f>
        <v>Other</v>
      </c>
    </row>
    <row r="305" spans="1:20" x14ac:dyDescent="0.25">
      <c r="A305" t="s">
        <v>878</v>
      </c>
      <c r="B305" t="s">
        <v>1032</v>
      </c>
      <c r="C305" t="s">
        <v>61</v>
      </c>
      <c r="D305" t="s">
        <v>23</v>
      </c>
      <c r="E305" t="s">
        <v>44</v>
      </c>
      <c r="F305" t="s">
        <v>17</v>
      </c>
      <c r="G305" t="s">
        <v>18</v>
      </c>
      <c r="H305" t="str">
        <f>IF(TBL_Employees[[#This Row],[Gender]]="Female","F","M")</f>
        <v>F</v>
      </c>
      <c r="I305">
        <v>41</v>
      </c>
      <c r="J305" s="7">
        <v>39747</v>
      </c>
      <c r="K305" s="1">
        <v>131841</v>
      </c>
      <c r="L305" s="2">
        <v>0.13</v>
      </c>
      <c r="M305" t="s">
        <v>19</v>
      </c>
      <c r="N305" t="s">
        <v>29</v>
      </c>
      <c r="O305" s="7" t="s">
        <v>21</v>
      </c>
      <c r="P305" s="15">
        <f>TBL_Employees[[#This Row],[Annual Salary]]*TBL_Employees[[#This Row],[Bonus %]]</f>
        <v>17139.330000000002</v>
      </c>
      <c r="Q305" s="16">
        <f>TBL_Employees[[#This Row],[Annual Salary]]+TBL_Employees[[#This Row],[Bonus %]]*TBL_Employees[[#This Row],[Annual Salary]]</f>
        <v>148980.33000000002</v>
      </c>
      <c r="R305" s="15">
        <f>SUM(TBL_Employees[[#This Row],[Annual Salary]],TBL_Employees[[#This Row],[Bonus amount]])</f>
        <v>148980.33000000002</v>
      </c>
      <c r="S305" t="str">
        <f>IF(AND(TBL_Employees[[#This Row],[Department]]="IT",TBL_Employees[[#This Row],[Gender]]="Female"),"Yes","No")</f>
        <v>No</v>
      </c>
      <c r="T305" s="20" t="str">
        <f>IF(AND(TBL_Employees[[#This Row],[Gender]]="Female",TBL_Employees[[#This Row],[Ethnicity]]="Black"),"Female Black","Other")</f>
        <v>Other</v>
      </c>
    </row>
    <row r="306" spans="1:20" x14ac:dyDescent="0.25">
      <c r="A306" t="s">
        <v>509</v>
      </c>
      <c r="B306" t="s">
        <v>510</v>
      </c>
      <c r="C306" t="s">
        <v>97</v>
      </c>
      <c r="D306" t="s">
        <v>31</v>
      </c>
      <c r="E306" t="s">
        <v>32</v>
      </c>
      <c r="F306" t="s">
        <v>17</v>
      </c>
      <c r="G306" t="s">
        <v>51</v>
      </c>
      <c r="H306" t="str">
        <f>IF(TBL_Employees[[#This Row],[Gender]]="Female","F","M")</f>
        <v>F</v>
      </c>
      <c r="I306">
        <v>44</v>
      </c>
      <c r="J306" s="7">
        <v>39800</v>
      </c>
      <c r="K306" s="1">
        <v>92753</v>
      </c>
      <c r="L306" s="2">
        <v>0.13</v>
      </c>
      <c r="M306" t="s">
        <v>19</v>
      </c>
      <c r="N306" t="s">
        <v>25</v>
      </c>
      <c r="O306" s="7">
        <v>44371</v>
      </c>
      <c r="P306" s="15">
        <f>TBL_Employees[[#This Row],[Annual Salary]]*TBL_Employees[[#This Row],[Bonus %]]</f>
        <v>12057.890000000001</v>
      </c>
      <c r="Q306" s="16">
        <f>TBL_Employees[[#This Row],[Annual Salary]]+TBL_Employees[[#This Row],[Bonus %]]*TBL_Employees[[#This Row],[Annual Salary]]</f>
        <v>104810.89</v>
      </c>
      <c r="R306" s="15">
        <f>SUM(TBL_Employees[[#This Row],[Annual Salary]],TBL_Employees[[#This Row],[Bonus amount]])</f>
        <v>104810.89</v>
      </c>
      <c r="S306" t="str">
        <f>IF(AND(TBL_Employees[[#This Row],[Department]]="IT",TBL_Employees[[#This Row],[Gender]]="Female"),"Yes","No")</f>
        <v>No</v>
      </c>
      <c r="T306" s="20" t="str">
        <f>IF(AND(TBL_Employees[[#This Row],[Gender]]="Female",TBL_Employees[[#This Row],[Ethnicity]]="Black"),"Female Black","Other")</f>
        <v>Other</v>
      </c>
    </row>
    <row r="307" spans="1:20" x14ac:dyDescent="0.25">
      <c r="A307" t="s">
        <v>1971</v>
      </c>
      <c r="B307" t="s">
        <v>1972</v>
      </c>
      <c r="C307" t="s">
        <v>76</v>
      </c>
      <c r="D307" t="s">
        <v>27</v>
      </c>
      <c r="E307" t="s">
        <v>32</v>
      </c>
      <c r="F307" t="s">
        <v>17</v>
      </c>
      <c r="G307" t="s">
        <v>24</v>
      </c>
      <c r="H307" t="str">
        <f>IF(TBL_Employees[[#This Row],[Gender]]="Female","F","M")</f>
        <v>F</v>
      </c>
      <c r="I307">
        <v>55</v>
      </c>
      <c r="J307" s="7">
        <v>39820</v>
      </c>
      <c r="K307" s="1">
        <v>47032</v>
      </c>
      <c r="L307" s="2">
        <v>0</v>
      </c>
      <c r="M307" t="s">
        <v>19</v>
      </c>
      <c r="N307" t="s">
        <v>29</v>
      </c>
      <c r="O307" s="7" t="s">
        <v>21</v>
      </c>
      <c r="P307" s="15">
        <f>TBL_Employees[[#This Row],[Annual Salary]]*TBL_Employees[[#This Row],[Bonus %]]</f>
        <v>0</v>
      </c>
      <c r="Q307" s="16">
        <f>TBL_Employees[[#This Row],[Annual Salary]]+TBL_Employees[[#This Row],[Bonus %]]*TBL_Employees[[#This Row],[Annual Salary]]</f>
        <v>47032</v>
      </c>
      <c r="R307" s="15">
        <f>SUM(TBL_Employees[[#This Row],[Annual Salary]],TBL_Employees[[#This Row],[Bonus amount]])</f>
        <v>47032</v>
      </c>
      <c r="S307" t="str">
        <f>IF(AND(TBL_Employees[[#This Row],[Department]]="IT",TBL_Employees[[#This Row],[Gender]]="Female"),"Yes","No")</f>
        <v>Yes</v>
      </c>
      <c r="T307" s="20" t="str">
        <f>IF(AND(TBL_Employees[[#This Row],[Gender]]="Female",TBL_Employees[[#This Row],[Ethnicity]]="Black"),"Female Black","Other")</f>
        <v>Other</v>
      </c>
    </row>
    <row r="308" spans="1:20" x14ac:dyDescent="0.25">
      <c r="A308" t="s">
        <v>1873</v>
      </c>
      <c r="B308" t="s">
        <v>1874</v>
      </c>
      <c r="C308" t="s">
        <v>14</v>
      </c>
      <c r="D308" t="s">
        <v>15</v>
      </c>
      <c r="E308" t="s">
        <v>32</v>
      </c>
      <c r="F308" t="s">
        <v>28</v>
      </c>
      <c r="G308" t="s">
        <v>18</v>
      </c>
      <c r="H308" t="str">
        <f>IF(TBL_Employees[[#This Row],[Gender]]="Female","F","M")</f>
        <v>M</v>
      </c>
      <c r="I308">
        <v>36</v>
      </c>
      <c r="J308" s="7">
        <v>39830</v>
      </c>
      <c r="K308" s="1">
        <v>238236</v>
      </c>
      <c r="L308" s="2">
        <v>0.31</v>
      </c>
      <c r="M308" t="s">
        <v>19</v>
      </c>
      <c r="N308" t="s">
        <v>63</v>
      </c>
      <c r="O308" s="7" t="s">
        <v>21</v>
      </c>
      <c r="P308" s="15">
        <f>TBL_Employees[[#This Row],[Annual Salary]]*TBL_Employees[[#This Row],[Bonus %]]</f>
        <v>73853.16</v>
      </c>
      <c r="Q308" s="16">
        <f>TBL_Employees[[#This Row],[Annual Salary]]+TBL_Employees[[#This Row],[Bonus %]]*TBL_Employees[[#This Row],[Annual Salary]]</f>
        <v>312089.16000000003</v>
      </c>
      <c r="R308" s="15">
        <f>SUM(TBL_Employees[[#This Row],[Annual Salary]],TBL_Employees[[#This Row],[Bonus amount]])</f>
        <v>312089.16000000003</v>
      </c>
      <c r="S308" t="str">
        <f>IF(AND(TBL_Employees[[#This Row],[Department]]="IT",TBL_Employees[[#This Row],[Gender]]="Female"),"Yes","No")</f>
        <v>No</v>
      </c>
      <c r="T308" s="20" t="str">
        <f>IF(AND(TBL_Employees[[#This Row],[Gender]]="Female",TBL_Employees[[#This Row],[Ethnicity]]="Black"),"Female Black","Other")</f>
        <v>Other</v>
      </c>
    </row>
    <row r="309" spans="1:20" x14ac:dyDescent="0.25">
      <c r="A309" t="s">
        <v>1352</v>
      </c>
      <c r="B309" t="s">
        <v>1353</v>
      </c>
      <c r="C309" t="s">
        <v>22</v>
      </c>
      <c r="D309" t="s">
        <v>23</v>
      </c>
      <c r="E309" t="s">
        <v>36</v>
      </c>
      <c r="F309" t="s">
        <v>17</v>
      </c>
      <c r="G309" t="s">
        <v>24</v>
      </c>
      <c r="H309" t="str">
        <f>IF(TBL_Employees[[#This Row],[Gender]]="Female","F","M")</f>
        <v>F</v>
      </c>
      <c r="I309">
        <v>44</v>
      </c>
      <c r="J309" s="7">
        <v>39841</v>
      </c>
      <c r="K309" s="1">
        <v>53301</v>
      </c>
      <c r="L309" s="2">
        <v>0</v>
      </c>
      <c r="M309" t="s">
        <v>19</v>
      </c>
      <c r="N309" t="s">
        <v>63</v>
      </c>
      <c r="O309" s="7" t="s">
        <v>21</v>
      </c>
      <c r="P309" s="15">
        <f>TBL_Employees[[#This Row],[Annual Salary]]*TBL_Employees[[#This Row],[Bonus %]]</f>
        <v>0</v>
      </c>
      <c r="Q309" s="16">
        <f>TBL_Employees[[#This Row],[Annual Salary]]+TBL_Employees[[#This Row],[Bonus %]]*TBL_Employees[[#This Row],[Annual Salary]]</f>
        <v>53301</v>
      </c>
      <c r="R309" s="15">
        <f>SUM(TBL_Employees[[#This Row],[Annual Salary]],TBL_Employees[[#This Row],[Bonus amount]])</f>
        <v>53301</v>
      </c>
      <c r="S309" t="str">
        <f>IF(AND(TBL_Employees[[#This Row],[Department]]="IT",TBL_Employees[[#This Row],[Gender]]="Female"),"Yes","No")</f>
        <v>No</v>
      </c>
      <c r="T309" s="20" t="str">
        <f>IF(AND(TBL_Employees[[#This Row],[Gender]]="Female",TBL_Employees[[#This Row],[Ethnicity]]="Black"),"Female Black","Other")</f>
        <v>Other</v>
      </c>
    </row>
    <row r="310" spans="1:20" x14ac:dyDescent="0.25">
      <c r="A310" t="s">
        <v>112</v>
      </c>
      <c r="B310" t="s">
        <v>1541</v>
      </c>
      <c r="C310" t="s">
        <v>61</v>
      </c>
      <c r="D310" t="s">
        <v>65</v>
      </c>
      <c r="E310" t="s">
        <v>32</v>
      </c>
      <c r="F310" t="s">
        <v>17</v>
      </c>
      <c r="G310" t="s">
        <v>18</v>
      </c>
      <c r="H310" t="str">
        <f>IF(TBL_Employees[[#This Row],[Gender]]="Female","F","M")</f>
        <v>F</v>
      </c>
      <c r="I310">
        <v>62</v>
      </c>
      <c r="J310" s="7">
        <v>39843</v>
      </c>
      <c r="K310" s="1">
        <v>150555</v>
      </c>
      <c r="L310" s="2">
        <v>0.13</v>
      </c>
      <c r="M310" t="s">
        <v>19</v>
      </c>
      <c r="N310" t="s">
        <v>39</v>
      </c>
      <c r="O310" s="7" t="s">
        <v>21</v>
      </c>
      <c r="P310" s="15">
        <f>TBL_Employees[[#This Row],[Annual Salary]]*TBL_Employees[[#This Row],[Bonus %]]</f>
        <v>19572.150000000001</v>
      </c>
      <c r="Q310" s="16">
        <f>TBL_Employees[[#This Row],[Annual Salary]]+TBL_Employees[[#This Row],[Bonus %]]*TBL_Employees[[#This Row],[Annual Salary]]</f>
        <v>170127.15</v>
      </c>
      <c r="R310" s="15">
        <f>SUM(TBL_Employees[[#This Row],[Annual Salary]],TBL_Employees[[#This Row],[Bonus amount]])</f>
        <v>170127.15</v>
      </c>
      <c r="S310" t="str">
        <f>IF(AND(TBL_Employees[[#This Row],[Department]]="IT",TBL_Employees[[#This Row],[Gender]]="Female"),"Yes","No")</f>
        <v>No</v>
      </c>
      <c r="T310" s="20" t="str">
        <f>IF(AND(TBL_Employees[[#This Row],[Gender]]="Female",TBL_Employees[[#This Row],[Ethnicity]]="Black"),"Female Black","Other")</f>
        <v>Other</v>
      </c>
    </row>
    <row r="311" spans="1:20" x14ac:dyDescent="0.25">
      <c r="A311" t="s">
        <v>174</v>
      </c>
      <c r="B311" t="s">
        <v>424</v>
      </c>
      <c r="C311" t="s">
        <v>61</v>
      </c>
      <c r="D311" t="s">
        <v>23</v>
      </c>
      <c r="E311" t="s">
        <v>36</v>
      </c>
      <c r="F311" t="s">
        <v>17</v>
      </c>
      <c r="G311" t="s">
        <v>24</v>
      </c>
      <c r="H311" t="str">
        <f>IF(TBL_Employees[[#This Row],[Gender]]="Female","F","M")</f>
        <v>F</v>
      </c>
      <c r="I311">
        <v>36</v>
      </c>
      <c r="J311" s="7">
        <v>39855</v>
      </c>
      <c r="K311" s="1">
        <v>157333</v>
      </c>
      <c r="L311" s="2">
        <v>0.15</v>
      </c>
      <c r="M311" t="s">
        <v>19</v>
      </c>
      <c r="N311" t="s">
        <v>45</v>
      </c>
      <c r="O311" s="7" t="s">
        <v>21</v>
      </c>
      <c r="P311" s="15">
        <f>TBL_Employees[[#This Row],[Annual Salary]]*TBL_Employees[[#This Row],[Bonus %]]</f>
        <v>23599.95</v>
      </c>
      <c r="Q311" s="16">
        <f>TBL_Employees[[#This Row],[Annual Salary]]+TBL_Employees[[#This Row],[Bonus %]]*TBL_Employees[[#This Row],[Annual Salary]]</f>
        <v>180932.95</v>
      </c>
      <c r="R311" s="15">
        <f>SUM(TBL_Employees[[#This Row],[Annual Salary]],TBL_Employees[[#This Row],[Bonus amount]])</f>
        <v>180932.95</v>
      </c>
      <c r="S311" t="str">
        <f>IF(AND(TBL_Employees[[#This Row],[Department]]="IT",TBL_Employees[[#This Row],[Gender]]="Female"),"Yes","No")</f>
        <v>No</v>
      </c>
      <c r="T311" s="20" t="str">
        <f>IF(AND(TBL_Employees[[#This Row],[Gender]]="Female",TBL_Employees[[#This Row],[Ethnicity]]="Black"),"Female Black","Other")</f>
        <v>Other</v>
      </c>
    </row>
    <row r="312" spans="1:20" x14ac:dyDescent="0.25">
      <c r="A312" t="s">
        <v>272</v>
      </c>
      <c r="B312" t="s">
        <v>676</v>
      </c>
      <c r="C312" t="s">
        <v>14</v>
      </c>
      <c r="D312" t="s">
        <v>43</v>
      </c>
      <c r="E312" t="s">
        <v>44</v>
      </c>
      <c r="F312" t="s">
        <v>28</v>
      </c>
      <c r="G312" t="s">
        <v>24</v>
      </c>
      <c r="H312" t="str">
        <f>IF(TBL_Employees[[#This Row],[Gender]]="Female","F","M")</f>
        <v>M</v>
      </c>
      <c r="I312">
        <v>40</v>
      </c>
      <c r="J312" s="7">
        <v>39872</v>
      </c>
      <c r="K312" s="1">
        <v>242919</v>
      </c>
      <c r="L312" s="2">
        <v>0.31</v>
      </c>
      <c r="M312" t="s">
        <v>33</v>
      </c>
      <c r="N312" t="s">
        <v>80</v>
      </c>
      <c r="O312" s="7" t="s">
        <v>21</v>
      </c>
      <c r="P312" s="15">
        <f>TBL_Employees[[#This Row],[Annual Salary]]*TBL_Employees[[#This Row],[Bonus %]]</f>
        <v>75304.89</v>
      </c>
      <c r="Q312" s="16">
        <f>TBL_Employees[[#This Row],[Annual Salary]]+TBL_Employees[[#This Row],[Bonus %]]*TBL_Employees[[#This Row],[Annual Salary]]</f>
        <v>318223.89</v>
      </c>
      <c r="R312" s="15">
        <f>SUM(TBL_Employees[[#This Row],[Annual Salary]],TBL_Employees[[#This Row],[Bonus amount]])</f>
        <v>318223.89</v>
      </c>
      <c r="S312" t="str">
        <f>IF(AND(TBL_Employees[[#This Row],[Department]]="IT",TBL_Employees[[#This Row],[Gender]]="Female"),"Yes","No")</f>
        <v>No</v>
      </c>
      <c r="T312" s="20" t="str">
        <f>IF(AND(TBL_Employees[[#This Row],[Gender]]="Female",TBL_Employees[[#This Row],[Ethnicity]]="Black"),"Female Black","Other")</f>
        <v>Other</v>
      </c>
    </row>
    <row r="313" spans="1:20" x14ac:dyDescent="0.25">
      <c r="A313" t="s">
        <v>1708</v>
      </c>
      <c r="B313" t="s">
        <v>1709</v>
      </c>
      <c r="C313" t="s">
        <v>38</v>
      </c>
      <c r="D313" t="s">
        <v>27</v>
      </c>
      <c r="E313" t="s">
        <v>36</v>
      </c>
      <c r="F313" t="s">
        <v>17</v>
      </c>
      <c r="G313" t="s">
        <v>51</v>
      </c>
      <c r="H313" t="str">
        <f>IF(TBL_Employees[[#This Row],[Gender]]="Female","F","M")</f>
        <v>F</v>
      </c>
      <c r="I313">
        <v>43</v>
      </c>
      <c r="J313" s="7">
        <v>39885</v>
      </c>
      <c r="K313" s="1">
        <v>62335</v>
      </c>
      <c r="L313" s="2">
        <v>0</v>
      </c>
      <c r="M313" t="s">
        <v>52</v>
      </c>
      <c r="N313" t="s">
        <v>81</v>
      </c>
      <c r="O313" s="7" t="s">
        <v>21</v>
      </c>
      <c r="P313" s="15">
        <f>TBL_Employees[[#This Row],[Annual Salary]]*TBL_Employees[[#This Row],[Bonus %]]</f>
        <v>0</v>
      </c>
      <c r="Q313" s="16">
        <f>TBL_Employees[[#This Row],[Annual Salary]]+TBL_Employees[[#This Row],[Bonus %]]*TBL_Employees[[#This Row],[Annual Salary]]</f>
        <v>62335</v>
      </c>
      <c r="R313" s="15">
        <f>SUM(TBL_Employees[[#This Row],[Annual Salary]],TBL_Employees[[#This Row],[Bonus amount]])</f>
        <v>62335</v>
      </c>
      <c r="S313" t="str">
        <f>IF(AND(TBL_Employees[[#This Row],[Department]]="IT",TBL_Employees[[#This Row],[Gender]]="Female"),"Yes","No")</f>
        <v>Yes</v>
      </c>
      <c r="T313" s="20" t="str">
        <f>IF(AND(TBL_Employees[[#This Row],[Gender]]="Female",TBL_Employees[[#This Row],[Ethnicity]]="Black"),"Female Black","Other")</f>
        <v>Other</v>
      </c>
    </row>
    <row r="314" spans="1:20" x14ac:dyDescent="0.25">
      <c r="A314" t="s">
        <v>245</v>
      </c>
      <c r="B314" t="s">
        <v>658</v>
      </c>
      <c r="C314" t="s">
        <v>26</v>
      </c>
      <c r="D314" t="s">
        <v>27</v>
      </c>
      <c r="E314" t="s">
        <v>36</v>
      </c>
      <c r="F314" t="s">
        <v>17</v>
      </c>
      <c r="G314" t="s">
        <v>24</v>
      </c>
      <c r="H314" t="str">
        <f>IF(TBL_Employees[[#This Row],[Gender]]="Female","F","M")</f>
        <v>F</v>
      </c>
      <c r="I314">
        <v>62</v>
      </c>
      <c r="J314" s="7">
        <v>39887</v>
      </c>
      <c r="K314" s="1">
        <v>82839</v>
      </c>
      <c r="L314" s="2">
        <v>0</v>
      </c>
      <c r="M314" t="s">
        <v>19</v>
      </c>
      <c r="N314" t="s">
        <v>45</v>
      </c>
      <c r="O314" s="7" t="s">
        <v>21</v>
      </c>
      <c r="P314" s="15">
        <f>TBL_Employees[[#This Row],[Annual Salary]]*TBL_Employees[[#This Row],[Bonus %]]</f>
        <v>0</v>
      </c>
      <c r="Q314" s="16">
        <f>TBL_Employees[[#This Row],[Annual Salary]]+TBL_Employees[[#This Row],[Bonus %]]*TBL_Employees[[#This Row],[Annual Salary]]</f>
        <v>82839</v>
      </c>
      <c r="R314" s="15">
        <f>SUM(TBL_Employees[[#This Row],[Annual Salary]],TBL_Employees[[#This Row],[Bonus amount]])</f>
        <v>82839</v>
      </c>
      <c r="S314" t="str">
        <f>IF(AND(TBL_Employees[[#This Row],[Department]]="IT",TBL_Employees[[#This Row],[Gender]]="Female"),"Yes","No")</f>
        <v>Yes</v>
      </c>
      <c r="T314" s="20" t="str">
        <f>IF(AND(TBL_Employees[[#This Row],[Gender]]="Female",TBL_Employees[[#This Row],[Ethnicity]]="Black"),"Female Black","Other")</f>
        <v>Other</v>
      </c>
    </row>
    <row r="315" spans="1:20" x14ac:dyDescent="0.25">
      <c r="A315" t="s">
        <v>1856</v>
      </c>
      <c r="B315" t="s">
        <v>1857</v>
      </c>
      <c r="C315" t="s">
        <v>26</v>
      </c>
      <c r="D315" t="s">
        <v>27</v>
      </c>
      <c r="E315" t="s">
        <v>16</v>
      </c>
      <c r="F315" t="s">
        <v>17</v>
      </c>
      <c r="G315" t="s">
        <v>18</v>
      </c>
      <c r="H315" t="str">
        <f>IF(TBL_Employees[[#This Row],[Gender]]="Female","F","M")</f>
        <v>F</v>
      </c>
      <c r="I315">
        <v>45</v>
      </c>
      <c r="J315" s="7">
        <v>39908</v>
      </c>
      <c r="K315" s="1">
        <v>64505</v>
      </c>
      <c r="L315" s="2">
        <v>0</v>
      </c>
      <c r="M315" t="s">
        <v>19</v>
      </c>
      <c r="N315" t="s">
        <v>45</v>
      </c>
      <c r="O315" s="7" t="s">
        <v>21</v>
      </c>
      <c r="P315" s="15">
        <f>TBL_Employees[[#This Row],[Annual Salary]]*TBL_Employees[[#This Row],[Bonus %]]</f>
        <v>0</v>
      </c>
      <c r="Q315" s="16">
        <f>TBL_Employees[[#This Row],[Annual Salary]]+TBL_Employees[[#This Row],[Bonus %]]*TBL_Employees[[#This Row],[Annual Salary]]</f>
        <v>64505</v>
      </c>
      <c r="R315" s="15">
        <f>SUM(TBL_Employees[[#This Row],[Annual Salary]],TBL_Employees[[#This Row],[Bonus amount]])</f>
        <v>64505</v>
      </c>
      <c r="S315" t="str">
        <f>IF(AND(TBL_Employees[[#This Row],[Department]]="IT",TBL_Employees[[#This Row],[Gender]]="Female"),"Yes","No")</f>
        <v>Yes</v>
      </c>
      <c r="T315" s="20" t="str">
        <f>IF(AND(TBL_Employees[[#This Row],[Gender]]="Female",TBL_Employees[[#This Row],[Ethnicity]]="Black"),"Female Black","Other")</f>
        <v>Other</v>
      </c>
    </row>
    <row r="316" spans="1:20" x14ac:dyDescent="0.25">
      <c r="A316" t="s">
        <v>96</v>
      </c>
      <c r="B316" t="s">
        <v>799</v>
      </c>
      <c r="C316" t="s">
        <v>58</v>
      </c>
      <c r="D316" t="s">
        <v>31</v>
      </c>
      <c r="E316" t="s">
        <v>36</v>
      </c>
      <c r="F316" t="s">
        <v>28</v>
      </c>
      <c r="G316" t="s">
        <v>51</v>
      </c>
      <c r="H316" t="str">
        <f>IF(TBL_Employees[[#This Row],[Gender]]="Female","F","M")</f>
        <v>M</v>
      </c>
      <c r="I316">
        <v>36</v>
      </c>
      <c r="J316" s="7">
        <v>39912</v>
      </c>
      <c r="K316" s="1">
        <v>60055</v>
      </c>
      <c r="L316" s="2">
        <v>0</v>
      </c>
      <c r="M316" t="s">
        <v>19</v>
      </c>
      <c r="N316" t="s">
        <v>63</v>
      </c>
      <c r="O316" s="7" t="s">
        <v>21</v>
      </c>
      <c r="P316" s="15">
        <f>TBL_Employees[[#This Row],[Annual Salary]]*TBL_Employees[[#This Row],[Bonus %]]</f>
        <v>0</v>
      </c>
      <c r="Q316" s="16">
        <f>TBL_Employees[[#This Row],[Annual Salary]]+TBL_Employees[[#This Row],[Bonus %]]*TBL_Employees[[#This Row],[Annual Salary]]</f>
        <v>60055</v>
      </c>
      <c r="R316" s="15">
        <f>SUM(TBL_Employees[[#This Row],[Annual Salary]],TBL_Employees[[#This Row],[Bonus amount]])</f>
        <v>60055</v>
      </c>
      <c r="S316" t="str">
        <f>IF(AND(TBL_Employees[[#This Row],[Department]]="IT",TBL_Employees[[#This Row],[Gender]]="Female"),"Yes","No")</f>
        <v>No</v>
      </c>
      <c r="T316" s="20" t="str">
        <f>IF(AND(TBL_Employees[[#This Row],[Gender]]="Female",TBL_Employees[[#This Row],[Ethnicity]]="Black"),"Female Black","Other")</f>
        <v>Other</v>
      </c>
    </row>
    <row r="317" spans="1:20" x14ac:dyDescent="0.25">
      <c r="A317" t="s">
        <v>1173</v>
      </c>
      <c r="B317" t="s">
        <v>1174</v>
      </c>
      <c r="C317" t="s">
        <v>42</v>
      </c>
      <c r="D317" t="s">
        <v>50</v>
      </c>
      <c r="E317" t="s">
        <v>16</v>
      </c>
      <c r="F317" t="s">
        <v>28</v>
      </c>
      <c r="G317" t="s">
        <v>51</v>
      </c>
      <c r="H317" t="str">
        <f>IF(TBL_Employees[[#This Row],[Gender]]="Female","F","M")</f>
        <v>M</v>
      </c>
      <c r="I317">
        <v>58</v>
      </c>
      <c r="J317" s="7">
        <v>39930</v>
      </c>
      <c r="K317" s="1">
        <v>76802</v>
      </c>
      <c r="L317" s="2">
        <v>0</v>
      </c>
      <c r="M317" t="s">
        <v>52</v>
      </c>
      <c r="N317" t="s">
        <v>81</v>
      </c>
      <c r="O317" s="7" t="s">
        <v>21</v>
      </c>
      <c r="P317" s="15">
        <f>TBL_Employees[[#This Row],[Annual Salary]]*TBL_Employees[[#This Row],[Bonus %]]</f>
        <v>0</v>
      </c>
      <c r="Q317" s="16">
        <f>TBL_Employees[[#This Row],[Annual Salary]]+TBL_Employees[[#This Row],[Bonus %]]*TBL_Employees[[#This Row],[Annual Salary]]</f>
        <v>76802</v>
      </c>
      <c r="R317" s="15">
        <f>SUM(TBL_Employees[[#This Row],[Annual Salary]],TBL_Employees[[#This Row],[Bonus amount]])</f>
        <v>76802</v>
      </c>
      <c r="S317" t="str">
        <f>IF(AND(TBL_Employees[[#This Row],[Department]]="IT",TBL_Employees[[#This Row],[Gender]]="Female"),"Yes","No")</f>
        <v>No</v>
      </c>
      <c r="T317" s="20" t="str">
        <f>IF(AND(TBL_Employees[[#This Row],[Gender]]="Female",TBL_Employees[[#This Row],[Ethnicity]]="Black"),"Female Black","Other")</f>
        <v>Other</v>
      </c>
    </row>
    <row r="318" spans="1:20" x14ac:dyDescent="0.25">
      <c r="A318" t="s">
        <v>308</v>
      </c>
      <c r="B318" t="s">
        <v>551</v>
      </c>
      <c r="C318" t="s">
        <v>38</v>
      </c>
      <c r="D318" t="s">
        <v>27</v>
      </c>
      <c r="E318" t="s">
        <v>32</v>
      </c>
      <c r="F318" t="s">
        <v>17</v>
      </c>
      <c r="G318" t="s">
        <v>51</v>
      </c>
      <c r="H318" t="str">
        <f>IF(TBL_Employees[[#This Row],[Gender]]="Female","F","M")</f>
        <v>F</v>
      </c>
      <c r="I318">
        <v>41</v>
      </c>
      <c r="J318" s="7">
        <v>39931</v>
      </c>
      <c r="K318" s="1">
        <v>69803</v>
      </c>
      <c r="L318" s="2">
        <v>0</v>
      </c>
      <c r="M318" t="s">
        <v>52</v>
      </c>
      <c r="N318" t="s">
        <v>81</v>
      </c>
      <c r="O318" s="7" t="s">
        <v>21</v>
      </c>
      <c r="P318" s="15">
        <f>TBL_Employees[[#This Row],[Annual Salary]]*TBL_Employees[[#This Row],[Bonus %]]</f>
        <v>0</v>
      </c>
      <c r="Q318" s="16">
        <f>TBL_Employees[[#This Row],[Annual Salary]]+TBL_Employees[[#This Row],[Bonus %]]*TBL_Employees[[#This Row],[Annual Salary]]</f>
        <v>69803</v>
      </c>
      <c r="R318" s="15">
        <f>SUM(TBL_Employees[[#This Row],[Annual Salary]],TBL_Employees[[#This Row],[Bonus amount]])</f>
        <v>69803</v>
      </c>
      <c r="S318" t="str">
        <f>IF(AND(TBL_Employees[[#This Row],[Department]]="IT",TBL_Employees[[#This Row],[Gender]]="Female"),"Yes","No")</f>
        <v>Yes</v>
      </c>
      <c r="T318" s="20" t="str">
        <f>IF(AND(TBL_Employees[[#This Row],[Gender]]="Female",TBL_Employees[[#This Row],[Ethnicity]]="Black"),"Female Black","Other")</f>
        <v>Other</v>
      </c>
    </row>
    <row r="319" spans="1:20" x14ac:dyDescent="0.25">
      <c r="A319" t="s">
        <v>338</v>
      </c>
      <c r="B319" t="s">
        <v>1269</v>
      </c>
      <c r="C319" t="s">
        <v>86</v>
      </c>
      <c r="D319" t="s">
        <v>31</v>
      </c>
      <c r="E319" t="s">
        <v>36</v>
      </c>
      <c r="F319" t="s">
        <v>28</v>
      </c>
      <c r="G319" t="s">
        <v>24</v>
      </c>
      <c r="H319" t="str">
        <f>IF(TBL_Employees[[#This Row],[Gender]]="Female","F","M")</f>
        <v>M</v>
      </c>
      <c r="I319">
        <v>60</v>
      </c>
      <c r="J319" s="7">
        <v>39944</v>
      </c>
      <c r="K319" s="1">
        <v>62239</v>
      </c>
      <c r="L319" s="2">
        <v>0</v>
      </c>
      <c r="M319" t="s">
        <v>33</v>
      </c>
      <c r="N319" t="s">
        <v>60</v>
      </c>
      <c r="O319" s="7" t="s">
        <v>21</v>
      </c>
      <c r="P319" s="15">
        <f>TBL_Employees[[#This Row],[Annual Salary]]*TBL_Employees[[#This Row],[Bonus %]]</f>
        <v>0</v>
      </c>
      <c r="Q319" s="16">
        <f>TBL_Employees[[#This Row],[Annual Salary]]+TBL_Employees[[#This Row],[Bonus %]]*TBL_Employees[[#This Row],[Annual Salary]]</f>
        <v>62239</v>
      </c>
      <c r="R319" s="15">
        <f>SUM(TBL_Employees[[#This Row],[Annual Salary]],TBL_Employees[[#This Row],[Bonus amount]])</f>
        <v>62239</v>
      </c>
      <c r="S319" t="str">
        <f>IF(AND(TBL_Employees[[#This Row],[Department]]="IT",TBL_Employees[[#This Row],[Gender]]="Female"),"Yes","No")</f>
        <v>No</v>
      </c>
      <c r="T319" s="20" t="str">
        <f>IF(AND(TBL_Employees[[#This Row],[Gender]]="Female",TBL_Employees[[#This Row],[Ethnicity]]="Black"),"Female Black","Other")</f>
        <v>Other</v>
      </c>
    </row>
    <row r="320" spans="1:20" x14ac:dyDescent="0.25">
      <c r="A320" t="s">
        <v>171</v>
      </c>
      <c r="B320" t="s">
        <v>1827</v>
      </c>
      <c r="C320" t="s">
        <v>94</v>
      </c>
      <c r="D320" t="s">
        <v>50</v>
      </c>
      <c r="E320" t="s">
        <v>16</v>
      </c>
      <c r="F320" t="s">
        <v>17</v>
      </c>
      <c r="G320" t="s">
        <v>47</v>
      </c>
      <c r="H320" t="str">
        <f>IF(TBL_Employees[[#This Row],[Gender]]="Female","F","M")</f>
        <v>F</v>
      </c>
      <c r="I320">
        <v>40</v>
      </c>
      <c r="J320" s="7">
        <v>39960</v>
      </c>
      <c r="K320" s="1">
        <v>62411</v>
      </c>
      <c r="L320" s="2">
        <v>0</v>
      </c>
      <c r="M320" t="s">
        <v>19</v>
      </c>
      <c r="N320" t="s">
        <v>45</v>
      </c>
      <c r="O320" s="7">
        <v>44422</v>
      </c>
      <c r="P320" s="15">
        <f>TBL_Employees[[#This Row],[Annual Salary]]*TBL_Employees[[#This Row],[Bonus %]]</f>
        <v>0</v>
      </c>
      <c r="Q320" s="16">
        <f>TBL_Employees[[#This Row],[Annual Salary]]+TBL_Employees[[#This Row],[Bonus %]]*TBL_Employees[[#This Row],[Annual Salary]]</f>
        <v>62411</v>
      </c>
      <c r="R320" s="15">
        <f>SUM(TBL_Employees[[#This Row],[Annual Salary]],TBL_Employees[[#This Row],[Bonus amount]])</f>
        <v>62411</v>
      </c>
      <c r="S320" t="str">
        <f>IF(AND(TBL_Employees[[#This Row],[Department]]="IT",TBL_Employees[[#This Row],[Gender]]="Female"),"Yes","No")</f>
        <v>No</v>
      </c>
      <c r="T320" s="20" t="str">
        <f>IF(AND(TBL_Employees[[#This Row],[Gender]]="Female",TBL_Employees[[#This Row],[Ethnicity]]="Black"),"Female Black","Other")</f>
        <v>Female Black</v>
      </c>
    </row>
    <row r="321" spans="1:20" x14ac:dyDescent="0.25">
      <c r="A321" t="s">
        <v>139</v>
      </c>
      <c r="B321" t="s">
        <v>1620</v>
      </c>
      <c r="C321" t="s">
        <v>40</v>
      </c>
      <c r="D321" t="s">
        <v>65</v>
      </c>
      <c r="E321" t="s">
        <v>16</v>
      </c>
      <c r="F321" t="s">
        <v>17</v>
      </c>
      <c r="G321" t="s">
        <v>18</v>
      </c>
      <c r="H321" t="str">
        <f>IF(TBL_Employees[[#This Row],[Gender]]="Female","F","M")</f>
        <v>F</v>
      </c>
      <c r="I321">
        <v>42</v>
      </c>
      <c r="J321" s="7">
        <v>39968</v>
      </c>
      <c r="K321" s="1">
        <v>174099</v>
      </c>
      <c r="L321" s="2">
        <v>0.26</v>
      </c>
      <c r="M321" t="s">
        <v>19</v>
      </c>
      <c r="N321" t="s">
        <v>25</v>
      </c>
      <c r="O321" s="7" t="s">
        <v>21</v>
      </c>
      <c r="P321" s="15">
        <f>TBL_Employees[[#This Row],[Annual Salary]]*TBL_Employees[[#This Row],[Bonus %]]</f>
        <v>45265.74</v>
      </c>
      <c r="Q321" s="16">
        <f>TBL_Employees[[#This Row],[Annual Salary]]+TBL_Employees[[#This Row],[Bonus %]]*TBL_Employees[[#This Row],[Annual Salary]]</f>
        <v>219364.74</v>
      </c>
      <c r="R321" s="15">
        <f>SUM(TBL_Employees[[#This Row],[Annual Salary]],TBL_Employees[[#This Row],[Bonus amount]])</f>
        <v>219364.74</v>
      </c>
      <c r="S321" t="str">
        <f>IF(AND(TBL_Employees[[#This Row],[Department]]="IT",TBL_Employees[[#This Row],[Gender]]="Female"),"Yes","No")</f>
        <v>No</v>
      </c>
      <c r="T321" s="20" t="str">
        <f>IF(AND(TBL_Employees[[#This Row],[Gender]]="Female",TBL_Employees[[#This Row],[Ethnicity]]="Black"),"Female Black","Other")</f>
        <v>Other</v>
      </c>
    </row>
    <row r="322" spans="1:20" x14ac:dyDescent="0.25">
      <c r="A322" t="s">
        <v>1279</v>
      </c>
      <c r="B322" t="s">
        <v>1280</v>
      </c>
      <c r="C322" t="s">
        <v>58</v>
      </c>
      <c r="D322" t="s">
        <v>31</v>
      </c>
      <c r="E322" t="s">
        <v>44</v>
      </c>
      <c r="F322" t="s">
        <v>17</v>
      </c>
      <c r="G322" t="s">
        <v>51</v>
      </c>
      <c r="H322" t="str">
        <f>IF(TBL_Employees[[#This Row],[Gender]]="Female","F","M")</f>
        <v>F</v>
      </c>
      <c r="I322">
        <v>48</v>
      </c>
      <c r="J322" s="7">
        <v>39991</v>
      </c>
      <c r="K322" s="1">
        <v>82907</v>
      </c>
      <c r="L322" s="2">
        <v>0</v>
      </c>
      <c r="M322" t="s">
        <v>19</v>
      </c>
      <c r="N322" t="s">
        <v>63</v>
      </c>
      <c r="O322" s="7" t="s">
        <v>21</v>
      </c>
      <c r="P322" s="15">
        <f>TBL_Employees[[#This Row],[Annual Salary]]*TBL_Employees[[#This Row],[Bonus %]]</f>
        <v>0</v>
      </c>
      <c r="Q322" s="16">
        <f>TBL_Employees[[#This Row],[Annual Salary]]+TBL_Employees[[#This Row],[Bonus %]]*TBL_Employees[[#This Row],[Annual Salary]]</f>
        <v>82907</v>
      </c>
      <c r="R322" s="15">
        <f>SUM(TBL_Employees[[#This Row],[Annual Salary]],TBL_Employees[[#This Row],[Bonus amount]])</f>
        <v>82907</v>
      </c>
      <c r="S322" t="str">
        <f>IF(AND(TBL_Employees[[#This Row],[Department]]="IT",TBL_Employees[[#This Row],[Gender]]="Female"),"Yes","No")</f>
        <v>No</v>
      </c>
      <c r="T322" s="20" t="str">
        <f>IF(AND(TBL_Employees[[#This Row],[Gender]]="Female",TBL_Employees[[#This Row],[Ethnicity]]="Black"),"Female Black","Other")</f>
        <v>Other</v>
      </c>
    </row>
    <row r="323" spans="1:20" x14ac:dyDescent="0.25">
      <c r="A323" t="s">
        <v>289</v>
      </c>
      <c r="B323" t="s">
        <v>956</v>
      </c>
      <c r="C323" t="s">
        <v>68</v>
      </c>
      <c r="D323" t="s">
        <v>15</v>
      </c>
      <c r="E323" t="s">
        <v>32</v>
      </c>
      <c r="F323" t="s">
        <v>17</v>
      </c>
      <c r="G323" t="s">
        <v>51</v>
      </c>
      <c r="H323" t="str">
        <f>IF(TBL_Employees[[#This Row],[Gender]]="Female","F","M")</f>
        <v>F</v>
      </c>
      <c r="I323">
        <v>36</v>
      </c>
      <c r="J323" s="7">
        <v>39994</v>
      </c>
      <c r="K323" s="1">
        <v>43363</v>
      </c>
      <c r="L323" s="2">
        <v>0</v>
      </c>
      <c r="M323" t="s">
        <v>19</v>
      </c>
      <c r="N323" t="s">
        <v>25</v>
      </c>
      <c r="O323" s="7" t="s">
        <v>21</v>
      </c>
      <c r="P323" s="15">
        <f>TBL_Employees[[#This Row],[Annual Salary]]*TBL_Employees[[#This Row],[Bonus %]]</f>
        <v>0</v>
      </c>
      <c r="Q323" s="16">
        <f>TBL_Employees[[#This Row],[Annual Salary]]+TBL_Employees[[#This Row],[Bonus %]]*TBL_Employees[[#This Row],[Annual Salary]]</f>
        <v>43363</v>
      </c>
      <c r="R323" s="15">
        <f>SUM(TBL_Employees[[#This Row],[Annual Salary]],TBL_Employees[[#This Row],[Bonus amount]])</f>
        <v>43363</v>
      </c>
      <c r="S323" t="str">
        <f>IF(AND(TBL_Employees[[#This Row],[Department]]="IT",TBL_Employees[[#This Row],[Gender]]="Female"),"Yes","No")</f>
        <v>No</v>
      </c>
      <c r="T323" s="20" t="str">
        <f>IF(AND(TBL_Employees[[#This Row],[Gender]]="Female",TBL_Employees[[#This Row],[Ethnicity]]="Black"),"Female Black","Other")</f>
        <v>Other</v>
      </c>
    </row>
    <row r="324" spans="1:20" x14ac:dyDescent="0.25">
      <c r="A324" t="s">
        <v>177</v>
      </c>
      <c r="B324" t="s">
        <v>518</v>
      </c>
      <c r="C324" t="s">
        <v>14</v>
      </c>
      <c r="D324" t="s">
        <v>27</v>
      </c>
      <c r="E324" t="s">
        <v>44</v>
      </c>
      <c r="F324" t="s">
        <v>17</v>
      </c>
      <c r="G324" t="s">
        <v>51</v>
      </c>
      <c r="H324" t="str">
        <f>IF(TBL_Employees[[#This Row],[Gender]]="Female","F","M")</f>
        <v>F</v>
      </c>
      <c r="I324">
        <v>43</v>
      </c>
      <c r="J324" s="7">
        <v>40029</v>
      </c>
      <c r="K324" s="1">
        <v>208415</v>
      </c>
      <c r="L324" s="2">
        <v>0.35</v>
      </c>
      <c r="M324" t="s">
        <v>19</v>
      </c>
      <c r="N324" t="s">
        <v>63</v>
      </c>
      <c r="O324" s="7" t="s">
        <v>21</v>
      </c>
      <c r="P324" s="15">
        <f>TBL_Employees[[#This Row],[Annual Salary]]*TBL_Employees[[#This Row],[Bonus %]]</f>
        <v>72945.25</v>
      </c>
      <c r="Q324" s="16">
        <f>TBL_Employees[[#This Row],[Annual Salary]]+TBL_Employees[[#This Row],[Bonus %]]*TBL_Employees[[#This Row],[Annual Salary]]</f>
        <v>281360.25</v>
      </c>
      <c r="R324" s="15">
        <f>SUM(TBL_Employees[[#This Row],[Annual Salary]],TBL_Employees[[#This Row],[Bonus amount]])</f>
        <v>281360.25</v>
      </c>
      <c r="S324" t="str">
        <f>IF(AND(TBL_Employees[[#This Row],[Department]]="IT",TBL_Employees[[#This Row],[Gender]]="Female"),"Yes","No")</f>
        <v>Yes</v>
      </c>
      <c r="T324" s="20" t="str">
        <f>IF(AND(TBL_Employees[[#This Row],[Gender]]="Female",TBL_Employees[[#This Row],[Ethnicity]]="Black"),"Female Black","Other")</f>
        <v>Other</v>
      </c>
    </row>
    <row r="325" spans="1:20" x14ac:dyDescent="0.25">
      <c r="A325" t="s">
        <v>1428</v>
      </c>
      <c r="B325" t="s">
        <v>1429</v>
      </c>
      <c r="C325" t="s">
        <v>14</v>
      </c>
      <c r="D325" t="s">
        <v>27</v>
      </c>
      <c r="E325" t="s">
        <v>44</v>
      </c>
      <c r="F325" t="s">
        <v>28</v>
      </c>
      <c r="G325" t="s">
        <v>51</v>
      </c>
      <c r="H325" t="str">
        <f>IF(TBL_Employees[[#This Row],[Gender]]="Female","F","M")</f>
        <v>M</v>
      </c>
      <c r="I325">
        <v>54</v>
      </c>
      <c r="J325" s="7">
        <v>40040</v>
      </c>
      <c r="K325" s="1">
        <v>241083</v>
      </c>
      <c r="L325" s="2">
        <v>0.39</v>
      </c>
      <c r="M325" t="s">
        <v>19</v>
      </c>
      <c r="N325" t="s">
        <v>29</v>
      </c>
      <c r="O325" s="7" t="s">
        <v>21</v>
      </c>
      <c r="P325" s="15">
        <f>TBL_Employees[[#This Row],[Annual Salary]]*TBL_Employees[[#This Row],[Bonus %]]</f>
        <v>94022.37000000001</v>
      </c>
      <c r="Q325" s="16">
        <f>TBL_Employees[[#This Row],[Annual Salary]]+TBL_Employees[[#This Row],[Bonus %]]*TBL_Employees[[#This Row],[Annual Salary]]</f>
        <v>335105.37</v>
      </c>
      <c r="R325" s="15">
        <f>SUM(TBL_Employees[[#This Row],[Annual Salary]],TBL_Employees[[#This Row],[Bonus amount]])</f>
        <v>335105.37</v>
      </c>
      <c r="S325" t="str">
        <f>IF(AND(TBL_Employees[[#This Row],[Department]]="IT",TBL_Employees[[#This Row],[Gender]]="Female"),"Yes","No")</f>
        <v>No</v>
      </c>
      <c r="T325" s="20" t="str">
        <f>IF(AND(TBL_Employees[[#This Row],[Gender]]="Female",TBL_Employees[[#This Row],[Ethnicity]]="Black"),"Female Black","Other")</f>
        <v>Other</v>
      </c>
    </row>
    <row r="326" spans="1:20" x14ac:dyDescent="0.25">
      <c r="A326" t="s">
        <v>1749</v>
      </c>
      <c r="B326" t="s">
        <v>1750</v>
      </c>
      <c r="C326" t="s">
        <v>83</v>
      </c>
      <c r="D326" t="s">
        <v>23</v>
      </c>
      <c r="E326" t="s">
        <v>16</v>
      </c>
      <c r="F326" t="s">
        <v>17</v>
      </c>
      <c r="G326" t="s">
        <v>18</v>
      </c>
      <c r="H326" t="str">
        <f>IF(TBL_Employees[[#This Row],[Gender]]="Female","F","M")</f>
        <v>F</v>
      </c>
      <c r="I326">
        <v>56</v>
      </c>
      <c r="J326" s="7">
        <v>40045</v>
      </c>
      <c r="K326" s="1">
        <v>52800</v>
      </c>
      <c r="L326" s="2">
        <v>0</v>
      </c>
      <c r="M326" t="s">
        <v>19</v>
      </c>
      <c r="N326" t="s">
        <v>39</v>
      </c>
      <c r="O326" s="7" t="s">
        <v>21</v>
      </c>
      <c r="P326" s="15">
        <f>TBL_Employees[[#This Row],[Annual Salary]]*TBL_Employees[[#This Row],[Bonus %]]</f>
        <v>0</v>
      </c>
      <c r="Q326" s="16">
        <f>TBL_Employees[[#This Row],[Annual Salary]]+TBL_Employees[[#This Row],[Bonus %]]*TBL_Employees[[#This Row],[Annual Salary]]</f>
        <v>52800</v>
      </c>
      <c r="R326" s="15">
        <f>SUM(TBL_Employees[[#This Row],[Annual Salary]],TBL_Employees[[#This Row],[Bonus amount]])</f>
        <v>52800</v>
      </c>
      <c r="S326" t="str">
        <f>IF(AND(TBL_Employees[[#This Row],[Department]]="IT",TBL_Employees[[#This Row],[Gender]]="Female"),"Yes","No")</f>
        <v>No</v>
      </c>
      <c r="T326" s="20" t="str">
        <f>IF(AND(TBL_Employees[[#This Row],[Gender]]="Female",TBL_Employees[[#This Row],[Ethnicity]]="Black"),"Female Black","Other")</f>
        <v>Other</v>
      </c>
    </row>
    <row r="327" spans="1:20" x14ac:dyDescent="0.25">
      <c r="A327" t="s">
        <v>777</v>
      </c>
      <c r="B327" t="s">
        <v>778</v>
      </c>
      <c r="C327" t="s">
        <v>86</v>
      </c>
      <c r="D327" t="s">
        <v>31</v>
      </c>
      <c r="E327" t="s">
        <v>16</v>
      </c>
      <c r="F327" t="s">
        <v>17</v>
      </c>
      <c r="G327" t="s">
        <v>18</v>
      </c>
      <c r="H327" t="str">
        <f>IF(TBL_Employees[[#This Row],[Gender]]="Female","F","M")</f>
        <v>F</v>
      </c>
      <c r="I327">
        <v>44</v>
      </c>
      <c r="J327" s="7">
        <v>40060</v>
      </c>
      <c r="K327" s="1">
        <v>89695</v>
      </c>
      <c r="L327" s="2">
        <v>0</v>
      </c>
      <c r="M327" t="s">
        <v>19</v>
      </c>
      <c r="N327" t="s">
        <v>25</v>
      </c>
      <c r="O327" s="7" t="s">
        <v>21</v>
      </c>
      <c r="P327" s="15">
        <f>TBL_Employees[[#This Row],[Annual Salary]]*TBL_Employees[[#This Row],[Bonus %]]</f>
        <v>0</v>
      </c>
      <c r="Q327" s="16">
        <f>TBL_Employees[[#This Row],[Annual Salary]]+TBL_Employees[[#This Row],[Bonus %]]*TBL_Employees[[#This Row],[Annual Salary]]</f>
        <v>89695</v>
      </c>
      <c r="R327" s="15">
        <f>SUM(TBL_Employees[[#This Row],[Annual Salary]],TBL_Employees[[#This Row],[Bonus amount]])</f>
        <v>89695</v>
      </c>
      <c r="S327" t="str">
        <f>IF(AND(TBL_Employees[[#This Row],[Department]]="IT",TBL_Employees[[#This Row],[Gender]]="Female"),"Yes","No")</f>
        <v>No</v>
      </c>
      <c r="T327" s="20" t="str">
        <f>IF(AND(TBL_Employees[[#This Row],[Gender]]="Female",TBL_Employees[[#This Row],[Ethnicity]]="Black"),"Female Black","Other")</f>
        <v>Other</v>
      </c>
    </row>
    <row r="328" spans="1:20" x14ac:dyDescent="0.25">
      <c r="A328" t="s">
        <v>483</v>
      </c>
      <c r="B328" t="s">
        <v>484</v>
      </c>
      <c r="C328" t="s">
        <v>40</v>
      </c>
      <c r="D328" t="s">
        <v>27</v>
      </c>
      <c r="E328" t="s">
        <v>16</v>
      </c>
      <c r="F328" t="s">
        <v>17</v>
      </c>
      <c r="G328" t="s">
        <v>47</v>
      </c>
      <c r="H328" t="str">
        <f>IF(TBL_Employees[[#This Row],[Gender]]="Female","F","M")</f>
        <v>F</v>
      </c>
      <c r="I328">
        <v>37</v>
      </c>
      <c r="J328" s="7">
        <v>40076</v>
      </c>
      <c r="K328" s="1">
        <v>167199</v>
      </c>
      <c r="L328" s="2">
        <v>0.2</v>
      </c>
      <c r="M328" t="s">
        <v>19</v>
      </c>
      <c r="N328" t="s">
        <v>63</v>
      </c>
      <c r="O328" s="7" t="s">
        <v>21</v>
      </c>
      <c r="P328" s="15">
        <f>TBL_Employees[[#This Row],[Annual Salary]]*TBL_Employees[[#This Row],[Bonus %]]</f>
        <v>33439.800000000003</v>
      </c>
      <c r="Q328" s="16">
        <f>TBL_Employees[[#This Row],[Annual Salary]]+TBL_Employees[[#This Row],[Bonus %]]*TBL_Employees[[#This Row],[Annual Salary]]</f>
        <v>200638.8</v>
      </c>
      <c r="R328" s="15">
        <f>SUM(TBL_Employees[[#This Row],[Annual Salary]],TBL_Employees[[#This Row],[Bonus amount]])</f>
        <v>200638.8</v>
      </c>
      <c r="S328" t="str">
        <f>IF(AND(TBL_Employees[[#This Row],[Department]]="IT",TBL_Employees[[#This Row],[Gender]]="Female"),"Yes","No")</f>
        <v>Yes</v>
      </c>
      <c r="T328" s="20" t="str">
        <f>IF(AND(TBL_Employees[[#This Row],[Gender]]="Female",TBL_Employees[[#This Row],[Ethnicity]]="Black"),"Female Black","Other")</f>
        <v>Female Black</v>
      </c>
    </row>
    <row r="329" spans="1:20" x14ac:dyDescent="0.25">
      <c r="A329" t="s">
        <v>1142</v>
      </c>
      <c r="B329" t="s">
        <v>1143</v>
      </c>
      <c r="C329" t="s">
        <v>61</v>
      </c>
      <c r="D329" t="s">
        <v>23</v>
      </c>
      <c r="E329" t="s">
        <v>32</v>
      </c>
      <c r="F329" t="s">
        <v>28</v>
      </c>
      <c r="G329" t="s">
        <v>51</v>
      </c>
      <c r="H329" t="str">
        <f>IF(TBL_Employees[[#This Row],[Gender]]="Female","F","M")</f>
        <v>M</v>
      </c>
      <c r="I329">
        <v>38</v>
      </c>
      <c r="J329" s="7">
        <v>40083</v>
      </c>
      <c r="K329" s="1">
        <v>127801</v>
      </c>
      <c r="L329" s="2">
        <v>0.15</v>
      </c>
      <c r="M329" t="s">
        <v>19</v>
      </c>
      <c r="N329" t="s">
        <v>39</v>
      </c>
      <c r="O329" s="7" t="s">
        <v>21</v>
      </c>
      <c r="P329" s="15">
        <f>TBL_Employees[[#This Row],[Annual Salary]]*TBL_Employees[[#This Row],[Bonus %]]</f>
        <v>19170.149999999998</v>
      </c>
      <c r="Q329" s="16">
        <f>TBL_Employees[[#This Row],[Annual Salary]]+TBL_Employees[[#This Row],[Bonus %]]*TBL_Employees[[#This Row],[Annual Salary]]</f>
        <v>146971.15</v>
      </c>
      <c r="R329" s="15">
        <f>SUM(TBL_Employees[[#This Row],[Annual Salary]],TBL_Employees[[#This Row],[Bonus amount]])</f>
        <v>146971.15</v>
      </c>
      <c r="S329" t="str">
        <f>IF(AND(TBL_Employees[[#This Row],[Department]]="IT",TBL_Employees[[#This Row],[Gender]]="Female"),"Yes","No")</f>
        <v>No</v>
      </c>
      <c r="T329" s="20" t="str">
        <f>IF(AND(TBL_Employees[[#This Row],[Gender]]="Female",TBL_Employees[[#This Row],[Ethnicity]]="Black"),"Female Black","Other")</f>
        <v>Other</v>
      </c>
    </row>
    <row r="330" spans="1:20" x14ac:dyDescent="0.25">
      <c r="A330" t="s">
        <v>246</v>
      </c>
      <c r="B330" t="s">
        <v>1542</v>
      </c>
      <c r="C330" t="s">
        <v>62</v>
      </c>
      <c r="D330" t="s">
        <v>15</v>
      </c>
      <c r="E330" t="s">
        <v>32</v>
      </c>
      <c r="F330" t="s">
        <v>28</v>
      </c>
      <c r="G330" t="s">
        <v>24</v>
      </c>
      <c r="H330" t="str">
        <f>IF(TBL_Employees[[#This Row],[Gender]]="Female","F","M")</f>
        <v>M</v>
      </c>
      <c r="I330">
        <v>52</v>
      </c>
      <c r="J330" s="7">
        <v>40091</v>
      </c>
      <c r="K330" s="1">
        <v>122890</v>
      </c>
      <c r="L330" s="2">
        <v>7.0000000000000007E-2</v>
      </c>
      <c r="M330" t="s">
        <v>33</v>
      </c>
      <c r="N330" t="s">
        <v>74</v>
      </c>
      <c r="O330" s="7" t="s">
        <v>21</v>
      </c>
      <c r="P330" s="15">
        <f>TBL_Employees[[#This Row],[Annual Salary]]*TBL_Employees[[#This Row],[Bonus %]]</f>
        <v>8602.3000000000011</v>
      </c>
      <c r="Q330" s="16">
        <f>TBL_Employees[[#This Row],[Annual Salary]]+TBL_Employees[[#This Row],[Bonus %]]*TBL_Employees[[#This Row],[Annual Salary]]</f>
        <v>131492.29999999999</v>
      </c>
      <c r="R330" s="15">
        <f>SUM(TBL_Employees[[#This Row],[Annual Salary]],TBL_Employees[[#This Row],[Bonus amount]])</f>
        <v>131492.29999999999</v>
      </c>
      <c r="S330" t="str">
        <f>IF(AND(TBL_Employees[[#This Row],[Department]]="IT",TBL_Employees[[#This Row],[Gender]]="Female"),"Yes","No")</f>
        <v>No</v>
      </c>
      <c r="T330" s="20" t="str">
        <f>IF(AND(TBL_Employees[[#This Row],[Gender]]="Female",TBL_Employees[[#This Row],[Ethnicity]]="Black"),"Female Black","Other")</f>
        <v>Other</v>
      </c>
    </row>
    <row r="331" spans="1:20" x14ac:dyDescent="0.25">
      <c r="A331" t="s">
        <v>325</v>
      </c>
      <c r="B331" t="s">
        <v>1898</v>
      </c>
      <c r="C331" t="s">
        <v>62</v>
      </c>
      <c r="D331" t="s">
        <v>15</v>
      </c>
      <c r="E331" t="s">
        <v>32</v>
      </c>
      <c r="F331" t="s">
        <v>17</v>
      </c>
      <c r="G331" t="s">
        <v>24</v>
      </c>
      <c r="H331" t="str">
        <f>IF(TBL_Employees[[#This Row],[Gender]]="Female","F","M")</f>
        <v>F</v>
      </c>
      <c r="I331">
        <v>61</v>
      </c>
      <c r="J331" s="7">
        <v>40092</v>
      </c>
      <c r="K331" s="1">
        <v>103096</v>
      </c>
      <c r="L331" s="2">
        <v>7.0000000000000007E-2</v>
      </c>
      <c r="M331" t="s">
        <v>33</v>
      </c>
      <c r="N331" t="s">
        <v>60</v>
      </c>
      <c r="O331" s="7" t="s">
        <v>21</v>
      </c>
      <c r="P331" s="15">
        <f>TBL_Employees[[#This Row],[Annual Salary]]*TBL_Employees[[#This Row],[Bonus %]]</f>
        <v>7216.72</v>
      </c>
      <c r="Q331" s="16">
        <f>TBL_Employees[[#This Row],[Annual Salary]]+TBL_Employees[[#This Row],[Bonus %]]*TBL_Employees[[#This Row],[Annual Salary]]</f>
        <v>110312.72</v>
      </c>
      <c r="R331" s="15">
        <f>SUM(TBL_Employees[[#This Row],[Annual Salary]],TBL_Employees[[#This Row],[Bonus amount]])</f>
        <v>110312.72</v>
      </c>
      <c r="S331" t="str">
        <f>IF(AND(TBL_Employees[[#This Row],[Department]]="IT",TBL_Employees[[#This Row],[Gender]]="Female"),"Yes","No")</f>
        <v>No</v>
      </c>
      <c r="T331" s="20" t="str">
        <f>IF(AND(TBL_Employees[[#This Row],[Gender]]="Female",TBL_Employees[[#This Row],[Ethnicity]]="Black"),"Female Black","Other")</f>
        <v>Other</v>
      </c>
    </row>
    <row r="332" spans="1:20" x14ac:dyDescent="0.25">
      <c r="A332" t="s">
        <v>1792</v>
      </c>
      <c r="B332" t="s">
        <v>1793</v>
      </c>
      <c r="C332" t="s">
        <v>42</v>
      </c>
      <c r="D332" t="s">
        <v>65</v>
      </c>
      <c r="E332" t="s">
        <v>16</v>
      </c>
      <c r="F332" t="s">
        <v>28</v>
      </c>
      <c r="G332" t="s">
        <v>24</v>
      </c>
      <c r="H332" t="str">
        <f>IF(TBL_Employees[[#This Row],[Gender]]="Female","F","M")</f>
        <v>M</v>
      </c>
      <c r="I332">
        <v>50</v>
      </c>
      <c r="J332" s="7">
        <v>40109</v>
      </c>
      <c r="K332" s="1">
        <v>79447</v>
      </c>
      <c r="L332" s="2">
        <v>0</v>
      </c>
      <c r="M332" t="s">
        <v>33</v>
      </c>
      <c r="N332" t="s">
        <v>74</v>
      </c>
      <c r="O332" s="7" t="s">
        <v>21</v>
      </c>
      <c r="P332" s="15">
        <f>TBL_Employees[[#This Row],[Annual Salary]]*TBL_Employees[[#This Row],[Bonus %]]</f>
        <v>0</v>
      </c>
      <c r="Q332" s="16">
        <f>TBL_Employees[[#This Row],[Annual Salary]]+TBL_Employees[[#This Row],[Bonus %]]*TBL_Employees[[#This Row],[Annual Salary]]</f>
        <v>79447</v>
      </c>
      <c r="R332" s="15">
        <f>SUM(TBL_Employees[[#This Row],[Annual Salary]],TBL_Employees[[#This Row],[Bonus amount]])</f>
        <v>79447</v>
      </c>
      <c r="S332" t="str">
        <f>IF(AND(TBL_Employees[[#This Row],[Department]]="IT",TBL_Employees[[#This Row],[Gender]]="Female"),"Yes","No")</f>
        <v>No</v>
      </c>
      <c r="T332" s="20" t="str">
        <f>IF(AND(TBL_Employees[[#This Row],[Gender]]="Female",TBL_Employees[[#This Row],[Ethnicity]]="Black"),"Female Black","Other")</f>
        <v>Other</v>
      </c>
    </row>
    <row r="333" spans="1:20" x14ac:dyDescent="0.25">
      <c r="A333" t="s">
        <v>375</v>
      </c>
      <c r="B333" t="s">
        <v>515</v>
      </c>
      <c r="C333" t="s">
        <v>22</v>
      </c>
      <c r="D333" t="s">
        <v>23</v>
      </c>
      <c r="E333" t="s">
        <v>44</v>
      </c>
      <c r="F333" t="s">
        <v>17</v>
      </c>
      <c r="G333" t="s">
        <v>18</v>
      </c>
      <c r="H333" t="str">
        <f>IF(TBL_Employees[[#This Row],[Gender]]="Female","F","M")</f>
        <v>F</v>
      </c>
      <c r="I333">
        <v>41</v>
      </c>
      <c r="J333" s="7">
        <v>40109</v>
      </c>
      <c r="K333" s="1">
        <v>54415</v>
      </c>
      <c r="L333" s="2">
        <v>0</v>
      </c>
      <c r="M333" t="s">
        <v>19</v>
      </c>
      <c r="N333" t="s">
        <v>63</v>
      </c>
      <c r="O333" s="7">
        <v>41661</v>
      </c>
      <c r="P333" s="15">
        <f>TBL_Employees[[#This Row],[Annual Salary]]*TBL_Employees[[#This Row],[Bonus %]]</f>
        <v>0</v>
      </c>
      <c r="Q333" s="16">
        <f>TBL_Employees[[#This Row],[Annual Salary]]+TBL_Employees[[#This Row],[Bonus %]]*TBL_Employees[[#This Row],[Annual Salary]]</f>
        <v>54415</v>
      </c>
      <c r="R333" s="15">
        <f>SUM(TBL_Employees[[#This Row],[Annual Salary]],TBL_Employees[[#This Row],[Bonus amount]])</f>
        <v>54415</v>
      </c>
      <c r="S333" t="str">
        <f>IF(AND(TBL_Employees[[#This Row],[Department]]="IT",TBL_Employees[[#This Row],[Gender]]="Female"),"Yes","No")</f>
        <v>No</v>
      </c>
      <c r="T333" s="20" t="str">
        <f>IF(AND(TBL_Employees[[#This Row],[Gender]]="Female",TBL_Employees[[#This Row],[Ethnicity]]="Black"),"Female Black","Other")</f>
        <v>Other</v>
      </c>
    </row>
    <row r="334" spans="1:20" x14ac:dyDescent="0.25">
      <c r="A334" t="s">
        <v>1089</v>
      </c>
      <c r="B334" t="s">
        <v>1090</v>
      </c>
      <c r="C334" t="s">
        <v>62</v>
      </c>
      <c r="D334" t="s">
        <v>23</v>
      </c>
      <c r="E334" t="s">
        <v>36</v>
      </c>
      <c r="F334" t="s">
        <v>28</v>
      </c>
      <c r="G334" t="s">
        <v>24</v>
      </c>
      <c r="H334" t="str">
        <f>IF(TBL_Employees[[#This Row],[Gender]]="Female","F","M")</f>
        <v>M</v>
      </c>
      <c r="I334">
        <v>42</v>
      </c>
      <c r="J334" s="7">
        <v>40159</v>
      </c>
      <c r="K334" s="1">
        <v>114242</v>
      </c>
      <c r="L334" s="2">
        <v>0.08</v>
      </c>
      <c r="M334" t="s">
        <v>19</v>
      </c>
      <c r="N334" t="s">
        <v>39</v>
      </c>
      <c r="O334" s="7" t="s">
        <v>21</v>
      </c>
      <c r="P334" s="15">
        <f>TBL_Employees[[#This Row],[Annual Salary]]*TBL_Employees[[#This Row],[Bonus %]]</f>
        <v>9139.36</v>
      </c>
      <c r="Q334" s="16">
        <f>TBL_Employees[[#This Row],[Annual Salary]]+TBL_Employees[[#This Row],[Bonus %]]*TBL_Employees[[#This Row],[Annual Salary]]</f>
        <v>123381.36</v>
      </c>
      <c r="R334" s="15">
        <f>SUM(TBL_Employees[[#This Row],[Annual Salary]],TBL_Employees[[#This Row],[Bonus amount]])</f>
        <v>123381.36</v>
      </c>
      <c r="S334" t="str">
        <f>IF(AND(TBL_Employees[[#This Row],[Department]]="IT",TBL_Employees[[#This Row],[Gender]]="Female"),"Yes","No")</f>
        <v>No</v>
      </c>
      <c r="T334" s="20" t="str">
        <f>IF(AND(TBL_Employees[[#This Row],[Gender]]="Female",TBL_Employees[[#This Row],[Ethnicity]]="Black"),"Female Black","Other")</f>
        <v>Other</v>
      </c>
    </row>
    <row r="335" spans="1:20" x14ac:dyDescent="0.25">
      <c r="A335" t="s">
        <v>1340</v>
      </c>
      <c r="B335" t="s">
        <v>1341</v>
      </c>
      <c r="C335" t="s">
        <v>30</v>
      </c>
      <c r="D335" t="s">
        <v>31</v>
      </c>
      <c r="E335" t="s">
        <v>16</v>
      </c>
      <c r="F335" t="s">
        <v>28</v>
      </c>
      <c r="G335" t="s">
        <v>24</v>
      </c>
      <c r="H335" t="str">
        <f>IF(TBL_Employees[[#This Row],[Gender]]="Female","F","M")</f>
        <v>M</v>
      </c>
      <c r="I335">
        <v>59</v>
      </c>
      <c r="J335" s="7">
        <v>40170</v>
      </c>
      <c r="K335" s="1">
        <v>78006</v>
      </c>
      <c r="L335" s="2">
        <v>0</v>
      </c>
      <c r="M335" t="s">
        <v>19</v>
      </c>
      <c r="N335" t="s">
        <v>45</v>
      </c>
      <c r="O335" s="7" t="s">
        <v>21</v>
      </c>
      <c r="P335" s="15">
        <f>TBL_Employees[[#This Row],[Annual Salary]]*TBL_Employees[[#This Row],[Bonus %]]</f>
        <v>0</v>
      </c>
      <c r="Q335" s="16">
        <f>TBL_Employees[[#This Row],[Annual Salary]]+TBL_Employees[[#This Row],[Bonus %]]*TBL_Employees[[#This Row],[Annual Salary]]</f>
        <v>78006</v>
      </c>
      <c r="R335" s="15">
        <f>SUM(TBL_Employees[[#This Row],[Annual Salary]],TBL_Employees[[#This Row],[Bonus amount]])</f>
        <v>78006</v>
      </c>
      <c r="S335" t="str">
        <f>IF(AND(TBL_Employees[[#This Row],[Department]]="IT",TBL_Employees[[#This Row],[Gender]]="Female"),"Yes","No")</f>
        <v>No</v>
      </c>
      <c r="T335" s="20" t="str">
        <f>IF(AND(TBL_Employees[[#This Row],[Gender]]="Female",TBL_Employees[[#This Row],[Ethnicity]]="Black"),"Female Black","Other")</f>
        <v>Other</v>
      </c>
    </row>
    <row r="336" spans="1:20" x14ac:dyDescent="0.25">
      <c r="A336" t="s">
        <v>602</v>
      </c>
      <c r="B336" t="s">
        <v>603</v>
      </c>
      <c r="C336" t="s">
        <v>62</v>
      </c>
      <c r="D336" t="s">
        <v>15</v>
      </c>
      <c r="E336" t="s">
        <v>32</v>
      </c>
      <c r="F336" t="s">
        <v>28</v>
      </c>
      <c r="G336" t="s">
        <v>24</v>
      </c>
      <c r="H336" t="str">
        <f>IF(TBL_Employees[[#This Row],[Gender]]="Female","F","M")</f>
        <v>M</v>
      </c>
      <c r="I336">
        <v>39</v>
      </c>
      <c r="J336" s="7">
        <v>40192</v>
      </c>
      <c r="K336" s="1">
        <v>103504</v>
      </c>
      <c r="L336" s="2">
        <v>7.0000000000000007E-2</v>
      </c>
      <c r="M336" t="s">
        <v>33</v>
      </c>
      <c r="N336" t="s">
        <v>34</v>
      </c>
      <c r="O336" s="7" t="s">
        <v>21</v>
      </c>
      <c r="P336" s="15">
        <f>TBL_Employees[[#This Row],[Annual Salary]]*TBL_Employees[[#This Row],[Bonus %]]</f>
        <v>7245.2800000000007</v>
      </c>
      <c r="Q336" s="16">
        <f>TBL_Employees[[#This Row],[Annual Salary]]+TBL_Employees[[#This Row],[Bonus %]]*TBL_Employees[[#This Row],[Annual Salary]]</f>
        <v>110749.28</v>
      </c>
      <c r="R336" s="15">
        <f>SUM(TBL_Employees[[#This Row],[Annual Salary]],TBL_Employees[[#This Row],[Bonus amount]])</f>
        <v>110749.28</v>
      </c>
      <c r="S336" t="str">
        <f>IF(AND(TBL_Employees[[#This Row],[Department]]="IT",TBL_Employees[[#This Row],[Gender]]="Female"),"Yes","No")</f>
        <v>No</v>
      </c>
      <c r="T336" s="20" t="str">
        <f>IF(AND(TBL_Employees[[#This Row],[Gender]]="Female",TBL_Employees[[#This Row],[Ethnicity]]="Black"),"Female Black","Other")</f>
        <v>Other</v>
      </c>
    </row>
    <row r="337" spans="1:20" x14ac:dyDescent="0.25">
      <c r="A337" t="s">
        <v>1013</v>
      </c>
      <c r="B337" t="s">
        <v>1014</v>
      </c>
      <c r="C337" t="s">
        <v>97</v>
      </c>
      <c r="D337" t="s">
        <v>31</v>
      </c>
      <c r="E337" t="s">
        <v>16</v>
      </c>
      <c r="F337" t="s">
        <v>17</v>
      </c>
      <c r="G337" t="s">
        <v>18</v>
      </c>
      <c r="H337" t="str">
        <f>IF(TBL_Employees[[#This Row],[Gender]]="Female","F","M")</f>
        <v>F</v>
      </c>
      <c r="I337">
        <v>61</v>
      </c>
      <c r="J337" s="7">
        <v>40193</v>
      </c>
      <c r="K337" s="1">
        <v>98110</v>
      </c>
      <c r="L337" s="2">
        <v>0.13</v>
      </c>
      <c r="M337" t="s">
        <v>19</v>
      </c>
      <c r="N337" t="s">
        <v>20</v>
      </c>
      <c r="O337" s="7" t="s">
        <v>21</v>
      </c>
      <c r="P337" s="15">
        <f>TBL_Employees[[#This Row],[Annual Salary]]*TBL_Employees[[#This Row],[Bonus %]]</f>
        <v>12754.300000000001</v>
      </c>
      <c r="Q337" s="16">
        <f>TBL_Employees[[#This Row],[Annual Salary]]+TBL_Employees[[#This Row],[Bonus %]]*TBL_Employees[[#This Row],[Annual Salary]]</f>
        <v>110864.3</v>
      </c>
      <c r="R337" s="15">
        <f>SUM(TBL_Employees[[#This Row],[Annual Salary]],TBL_Employees[[#This Row],[Bonus amount]])</f>
        <v>110864.3</v>
      </c>
      <c r="S337" t="str">
        <f>IF(AND(TBL_Employees[[#This Row],[Department]]="IT",TBL_Employees[[#This Row],[Gender]]="Female"),"Yes","No")</f>
        <v>No</v>
      </c>
      <c r="T337" s="20" t="str">
        <f>IF(AND(TBL_Employees[[#This Row],[Gender]]="Female",TBL_Employees[[#This Row],[Ethnicity]]="Black"),"Female Black","Other")</f>
        <v>Other</v>
      </c>
    </row>
    <row r="338" spans="1:20" x14ac:dyDescent="0.25">
      <c r="A338" t="s">
        <v>1359</v>
      </c>
      <c r="B338" t="s">
        <v>1360</v>
      </c>
      <c r="C338" t="s">
        <v>62</v>
      </c>
      <c r="D338" t="s">
        <v>23</v>
      </c>
      <c r="E338" t="s">
        <v>44</v>
      </c>
      <c r="F338" t="s">
        <v>17</v>
      </c>
      <c r="G338" t="s">
        <v>51</v>
      </c>
      <c r="H338" t="str">
        <f>IF(TBL_Employees[[#This Row],[Gender]]="Female","F","M")</f>
        <v>F</v>
      </c>
      <c r="I338">
        <v>55</v>
      </c>
      <c r="J338" s="7">
        <v>40233</v>
      </c>
      <c r="K338" s="1">
        <v>102839</v>
      </c>
      <c r="L338" s="2">
        <v>0.05</v>
      </c>
      <c r="M338" t="s">
        <v>19</v>
      </c>
      <c r="N338" t="s">
        <v>45</v>
      </c>
      <c r="O338" s="7" t="s">
        <v>21</v>
      </c>
      <c r="P338" s="15">
        <f>TBL_Employees[[#This Row],[Annual Salary]]*TBL_Employees[[#This Row],[Bonus %]]</f>
        <v>5141.9500000000007</v>
      </c>
      <c r="Q338" s="16">
        <f>TBL_Employees[[#This Row],[Annual Salary]]+TBL_Employees[[#This Row],[Bonus %]]*TBL_Employees[[#This Row],[Annual Salary]]</f>
        <v>107980.95</v>
      </c>
      <c r="R338" s="15">
        <f>SUM(TBL_Employees[[#This Row],[Annual Salary]],TBL_Employees[[#This Row],[Bonus amount]])</f>
        <v>107980.95</v>
      </c>
      <c r="S338" t="str">
        <f>IF(AND(TBL_Employees[[#This Row],[Department]]="IT",TBL_Employees[[#This Row],[Gender]]="Female"),"Yes","No")</f>
        <v>No</v>
      </c>
      <c r="T338" s="20" t="str">
        <f>IF(AND(TBL_Employees[[#This Row],[Gender]]="Female",TBL_Employees[[#This Row],[Ethnicity]]="Black"),"Female Black","Other")</f>
        <v>Other</v>
      </c>
    </row>
    <row r="339" spans="1:20" x14ac:dyDescent="0.25">
      <c r="A339" t="s">
        <v>339</v>
      </c>
      <c r="B339" t="s">
        <v>1164</v>
      </c>
      <c r="C339" t="s">
        <v>89</v>
      </c>
      <c r="D339" t="s">
        <v>27</v>
      </c>
      <c r="E339" t="s">
        <v>16</v>
      </c>
      <c r="F339" t="s">
        <v>28</v>
      </c>
      <c r="G339" t="s">
        <v>24</v>
      </c>
      <c r="H339" t="str">
        <f>IF(TBL_Employees[[#This Row],[Gender]]="Female","F","M")</f>
        <v>M</v>
      </c>
      <c r="I339">
        <v>45</v>
      </c>
      <c r="J339" s="7">
        <v>40235</v>
      </c>
      <c r="K339" s="1">
        <v>90770</v>
      </c>
      <c r="L339" s="2">
        <v>0</v>
      </c>
      <c r="M339" t="s">
        <v>19</v>
      </c>
      <c r="N339" t="s">
        <v>29</v>
      </c>
      <c r="O339" s="7" t="s">
        <v>21</v>
      </c>
      <c r="P339" s="15">
        <f>TBL_Employees[[#This Row],[Annual Salary]]*TBL_Employees[[#This Row],[Bonus %]]</f>
        <v>0</v>
      </c>
      <c r="Q339" s="16">
        <f>TBL_Employees[[#This Row],[Annual Salary]]+TBL_Employees[[#This Row],[Bonus %]]*TBL_Employees[[#This Row],[Annual Salary]]</f>
        <v>90770</v>
      </c>
      <c r="R339" s="15">
        <f>SUM(TBL_Employees[[#This Row],[Annual Salary]],TBL_Employees[[#This Row],[Bonus amount]])</f>
        <v>90770</v>
      </c>
      <c r="S339" t="str">
        <f>IF(AND(TBL_Employees[[#This Row],[Department]]="IT",TBL_Employees[[#This Row],[Gender]]="Female"),"Yes","No")</f>
        <v>No</v>
      </c>
      <c r="T339" s="20" t="str">
        <f>IF(AND(TBL_Employees[[#This Row],[Gender]]="Female",TBL_Employees[[#This Row],[Ethnicity]]="Black"),"Female Black","Other")</f>
        <v>Other</v>
      </c>
    </row>
    <row r="340" spans="1:20" x14ac:dyDescent="0.25">
      <c r="A340" t="s">
        <v>407</v>
      </c>
      <c r="B340" t="s">
        <v>1897</v>
      </c>
      <c r="C340" t="s">
        <v>61</v>
      </c>
      <c r="D340" t="s">
        <v>23</v>
      </c>
      <c r="E340" t="s">
        <v>44</v>
      </c>
      <c r="F340" t="s">
        <v>17</v>
      </c>
      <c r="G340" t="s">
        <v>24</v>
      </c>
      <c r="H340" t="str">
        <f>IF(TBL_Employees[[#This Row],[Gender]]="Female","F","M")</f>
        <v>F</v>
      </c>
      <c r="I340">
        <v>36</v>
      </c>
      <c r="J340" s="7">
        <v>40248</v>
      </c>
      <c r="K340" s="1">
        <v>134006</v>
      </c>
      <c r="L340" s="2">
        <v>0.13</v>
      </c>
      <c r="M340" t="s">
        <v>33</v>
      </c>
      <c r="N340" t="s">
        <v>60</v>
      </c>
      <c r="O340" s="7" t="s">
        <v>21</v>
      </c>
      <c r="P340" s="15">
        <f>TBL_Employees[[#This Row],[Annual Salary]]*TBL_Employees[[#This Row],[Bonus %]]</f>
        <v>17420.78</v>
      </c>
      <c r="Q340" s="16">
        <f>TBL_Employees[[#This Row],[Annual Salary]]+TBL_Employees[[#This Row],[Bonus %]]*TBL_Employees[[#This Row],[Annual Salary]]</f>
        <v>151426.78</v>
      </c>
      <c r="R340" s="15">
        <f>SUM(TBL_Employees[[#This Row],[Annual Salary]],TBL_Employees[[#This Row],[Bonus amount]])</f>
        <v>151426.78</v>
      </c>
      <c r="S340" t="str">
        <f>IF(AND(TBL_Employees[[#This Row],[Department]]="IT",TBL_Employees[[#This Row],[Gender]]="Female"),"Yes","No")</f>
        <v>No</v>
      </c>
      <c r="T340" s="20" t="str">
        <f>IF(AND(TBL_Employees[[#This Row],[Gender]]="Female",TBL_Employees[[#This Row],[Ethnicity]]="Black"),"Female Black","Other")</f>
        <v>Other</v>
      </c>
    </row>
    <row r="341" spans="1:20" x14ac:dyDescent="0.25">
      <c r="A341" t="s">
        <v>1770</v>
      </c>
      <c r="B341" t="s">
        <v>1771</v>
      </c>
      <c r="C341" t="s">
        <v>82</v>
      </c>
      <c r="D341" t="s">
        <v>27</v>
      </c>
      <c r="E341" t="s">
        <v>36</v>
      </c>
      <c r="F341" t="s">
        <v>28</v>
      </c>
      <c r="G341" t="s">
        <v>24</v>
      </c>
      <c r="H341" t="str">
        <f>IF(TBL_Employees[[#This Row],[Gender]]="Female","F","M")</f>
        <v>M</v>
      </c>
      <c r="I341">
        <v>45</v>
      </c>
      <c r="J341" s="7">
        <v>40253</v>
      </c>
      <c r="K341" s="1">
        <v>88182</v>
      </c>
      <c r="L341" s="2">
        <v>0</v>
      </c>
      <c r="M341" t="s">
        <v>33</v>
      </c>
      <c r="N341" t="s">
        <v>34</v>
      </c>
      <c r="O341" s="7" t="s">
        <v>21</v>
      </c>
      <c r="P341" s="15">
        <f>TBL_Employees[[#This Row],[Annual Salary]]*TBL_Employees[[#This Row],[Bonus %]]</f>
        <v>0</v>
      </c>
      <c r="Q341" s="16">
        <f>TBL_Employees[[#This Row],[Annual Salary]]+TBL_Employees[[#This Row],[Bonus %]]*TBL_Employees[[#This Row],[Annual Salary]]</f>
        <v>88182</v>
      </c>
      <c r="R341" s="15">
        <f>SUM(TBL_Employees[[#This Row],[Annual Salary]],TBL_Employees[[#This Row],[Bonus amount]])</f>
        <v>88182</v>
      </c>
      <c r="S341" t="str">
        <f>IF(AND(TBL_Employees[[#This Row],[Department]]="IT",TBL_Employees[[#This Row],[Gender]]="Female"),"Yes","No")</f>
        <v>No</v>
      </c>
      <c r="T341" s="20" t="str">
        <f>IF(AND(TBL_Employees[[#This Row],[Gender]]="Female",TBL_Employees[[#This Row],[Ethnicity]]="Black"),"Female Black","Other")</f>
        <v>Other</v>
      </c>
    </row>
    <row r="342" spans="1:20" x14ac:dyDescent="0.25">
      <c r="A342" t="s">
        <v>1152</v>
      </c>
      <c r="B342" t="s">
        <v>1153</v>
      </c>
      <c r="C342" t="s">
        <v>55</v>
      </c>
      <c r="D342" t="s">
        <v>27</v>
      </c>
      <c r="E342" t="s">
        <v>44</v>
      </c>
      <c r="F342" t="s">
        <v>17</v>
      </c>
      <c r="G342" t="s">
        <v>18</v>
      </c>
      <c r="H342" t="str">
        <f>IF(TBL_Employees[[#This Row],[Gender]]="Female","F","M")</f>
        <v>F</v>
      </c>
      <c r="I342">
        <v>59</v>
      </c>
      <c r="J342" s="7">
        <v>40272</v>
      </c>
      <c r="K342" s="1">
        <v>76027</v>
      </c>
      <c r="L342" s="2">
        <v>0</v>
      </c>
      <c r="M342" t="s">
        <v>19</v>
      </c>
      <c r="N342" t="s">
        <v>63</v>
      </c>
      <c r="O342" s="7" t="s">
        <v>21</v>
      </c>
      <c r="P342" s="15">
        <f>TBL_Employees[[#This Row],[Annual Salary]]*TBL_Employees[[#This Row],[Bonus %]]</f>
        <v>0</v>
      </c>
      <c r="Q342" s="16">
        <f>TBL_Employees[[#This Row],[Annual Salary]]+TBL_Employees[[#This Row],[Bonus %]]*TBL_Employees[[#This Row],[Annual Salary]]</f>
        <v>76027</v>
      </c>
      <c r="R342" s="15">
        <f>SUM(TBL_Employees[[#This Row],[Annual Salary]],TBL_Employees[[#This Row],[Bonus amount]])</f>
        <v>76027</v>
      </c>
      <c r="S342" t="str">
        <f>IF(AND(TBL_Employees[[#This Row],[Department]]="IT",TBL_Employees[[#This Row],[Gender]]="Female"),"Yes","No")</f>
        <v>Yes</v>
      </c>
      <c r="T342" s="20" t="str">
        <f>IF(AND(TBL_Employees[[#This Row],[Gender]]="Female",TBL_Employees[[#This Row],[Ethnicity]]="Black"),"Female Black","Other")</f>
        <v>Other</v>
      </c>
    </row>
    <row r="343" spans="1:20" x14ac:dyDescent="0.25">
      <c r="A343" t="s">
        <v>1574</v>
      </c>
      <c r="B343" t="s">
        <v>1575</v>
      </c>
      <c r="C343" t="s">
        <v>61</v>
      </c>
      <c r="D343" t="s">
        <v>15</v>
      </c>
      <c r="E343" t="s">
        <v>44</v>
      </c>
      <c r="F343" t="s">
        <v>28</v>
      </c>
      <c r="G343" t="s">
        <v>24</v>
      </c>
      <c r="H343" t="str">
        <f>IF(TBL_Employees[[#This Row],[Gender]]="Female","F","M")</f>
        <v>M</v>
      </c>
      <c r="I343">
        <v>44</v>
      </c>
      <c r="J343" s="7">
        <v>40274</v>
      </c>
      <c r="K343" s="1">
        <v>142878</v>
      </c>
      <c r="L343" s="2">
        <v>0.12</v>
      </c>
      <c r="M343" t="s">
        <v>19</v>
      </c>
      <c r="N343" t="s">
        <v>29</v>
      </c>
      <c r="O343" s="7" t="s">
        <v>21</v>
      </c>
      <c r="P343" s="15">
        <f>TBL_Employees[[#This Row],[Annual Salary]]*TBL_Employees[[#This Row],[Bonus %]]</f>
        <v>17145.36</v>
      </c>
      <c r="Q343" s="16">
        <f>TBL_Employees[[#This Row],[Annual Salary]]+TBL_Employees[[#This Row],[Bonus %]]*TBL_Employees[[#This Row],[Annual Salary]]</f>
        <v>160023.35999999999</v>
      </c>
      <c r="R343" s="15">
        <f>SUM(TBL_Employees[[#This Row],[Annual Salary]],TBL_Employees[[#This Row],[Bonus amount]])</f>
        <v>160023.35999999999</v>
      </c>
      <c r="S343" t="str">
        <f>IF(AND(TBL_Employees[[#This Row],[Department]]="IT",TBL_Employees[[#This Row],[Gender]]="Female"),"Yes","No")</f>
        <v>No</v>
      </c>
      <c r="T343" s="20" t="str">
        <f>IF(AND(TBL_Employees[[#This Row],[Gender]]="Female",TBL_Employees[[#This Row],[Ethnicity]]="Black"),"Female Black","Other")</f>
        <v>Other</v>
      </c>
    </row>
    <row r="344" spans="1:20" x14ac:dyDescent="0.25">
      <c r="A344" t="s">
        <v>1371</v>
      </c>
      <c r="B344" t="s">
        <v>1372</v>
      </c>
      <c r="C344" t="s">
        <v>68</v>
      </c>
      <c r="D344" t="s">
        <v>65</v>
      </c>
      <c r="E344" t="s">
        <v>36</v>
      </c>
      <c r="F344" t="s">
        <v>28</v>
      </c>
      <c r="G344" t="s">
        <v>51</v>
      </c>
      <c r="H344" t="str">
        <f>IF(TBL_Employees[[#This Row],[Gender]]="Female","F","M")</f>
        <v>M</v>
      </c>
      <c r="I344">
        <v>58</v>
      </c>
      <c r="J344" s="7">
        <v>40287</v>
      </c>
      <c r="K344" s="1">
        <v>56350</v>
      </c>
      <c r="L344" s="2">
        <v>0</v>
      </c>
      <c r="M344" t="s">
        <v>52</v>
      </c>
      <c r="N344" t="s">
        <v>66</v>
      </c>
      <c r="O344" s="7" t="s">
        <v>21</v>
      </c>
      <c r="P344" s="15">
        <f>TBL_Employees[[#This Row],[Annual Salary]]*TBL_Employees[[#This Row],[Bonus %]]</f>
        <v>0</v>
      </c>
      <c r="Q344" s="16">
        <f>TBL_Employees[[#This Row],[Annual Salary]]+TBL_Employees[[#This Row],[Bonus %]]*TBL_Employees[[#This Row],[Annual Salary]]</f>
        <v>56350</v>
      </c>
      <c r="R344" s="15">
        <f>SUM(TBL_Employees[[#This Row],[Annual Salary]],TBL_Employees[[#This Row],[Bonus amount]])</f>
        <v>56350</v>
      </c>
      <c r="S344" t="str">
        <f>IF(AND(TBL_Employees[[#This Row],[Department]]="IT",TBL_Employees[[#This Row],[Gender]]="Female"),"Yes","No")</f>
        <v>No</v>
      </c>
      <c r="T344" s="20" t="str">
        <f>IF(AND(TBL_Employees[[#This Row],[Gender]]="Female",TBL_Employees[[#This Row],[Ethnicity]]="Black"),"Female Black","Other")</f>
        <v>Other</v>
      </c>
    </row>
    <row r="345" spans="1:20" x14ac:dyDescent="0.25">
      <c r="A345" t="s">
        <v>1523</v>
      </c>
      <c r="B345" t="s">
        <v>306</v>
      </c>
      <c r="C345" t="s">
        <v>88</v>
      </c>
      <c r="D345" t="s">
        <v>27</v>
      </c>
      <c r="E345" t="s">
        <v>44</v>
      </c>
      <c r="F345" t="s">
        <v>17</v>
      </c>
      <c r="G345" t="s">
        <v>51</v>
      </c>
      <c r="H345" t="str">
        <f>IF(TBL_Employees[[#This Row],[Gender]]="Female","F","M")</f>
        <v>F</v>
      </c>
      <c r="I345">
        <v>43</v>
      </c>
      <c r="J345" s="7">
        <v>40290</v>
      </c>
      <c r="K345" s="1">
        <v>76912</v>
      </c>
      <c r="L345" s="2">
        <v>0</v>
      </c>
      <c r="M345" t="s">
        <v>52</v>
      </c>
      <c r="N345" t="s">
        <v>53</v>
      </c>
      <c r="O345" s="7" t="s">
        <v>21</v>
      </c>
      <c r="P345" s="15">
        <f>TBL_Employees[[#This Row],[Annual Salary]]*TBL_Employees[[#This Row],[Bonus %]]</f>
        <v>0</v>
      </c>
      <c r="Q345" s="16">
        <f>TBL_Employees[[#This Row],[Annual Salary]]+TBL_Employees[[#This Row],[Bonus %]]*TBL_Employees[[#This Row],[Annual Salary]]</f>
        <v>76912</v>
      </c>
      <c r="R345" s="15">
        <f>SUM(TBL_Employees[[#This Row],[Annual Salary]],TBL_Employees[[#This Row],[Bonus amount]])</f>
        <v>76912</v>
      </c>
      <c r="S345" t="str">
        <f>IF(AND(TBL_Employees[[#This Row],[Department]]="IT",TBL_Employees[[#This Row],[Gender]]="Female"),"Yes","No")</f>
        <v>Yes</v>
      </c>
      <c r="T345" s="20" t="str">
        <f>IF(AND(TBL_Employees[[#This Row],[Gender]]="Female",TBL_Employees[[#This Row],[Ethnicity]]="Black"),"Female Black","Other")</f>
        <v>Other</v>
      </c>
    </row>
    <row r="346" spans="1:20" x14ac:dyDescent="0.25">
      <c r="A346" t="s">
        <v>1659</v>
      </c>
      <c r="B346" t="s">
        <v>1660</v>
      </c>
      <c r="C346" t="s">
        <v>64</v>
      </c>
      <c r="D346" t="s">
        <v>50</v>
      </c>
      <c r="E346" t="s">
        <v>16</v>
      </c>
      <c r="F346" t="s">
        <v>28</v>
      </c>
      <c r="G346" t="s">
        <v>18</v>
      </c>
      <c r="H346" t="str">
        <f>IF(TBL_Employees[[#This Row],[Gender]]="Female","F","M")</f>
        <v>M</v>
      </c>
      <c r="I346">
        <v>37</v>
      </c>
      <c r="J346" s="7">
        <v>40291</v>
      </c>
      <c r="K346" s="1">
        <v>57531</v>
      </c>
      <c r="L346" s="2">
        <v>0</v>
      </c>
      <c r="M346" t="s">
        <v>19</v>
      </c>
      <c r="N346" t="s">
        <v>20</v>
      </c>
      <c r="O346" s="7" t="s">
        <v>21</v>
      </c>
      <c r="P346" s="15">
        <f>TBL_Employees[[#This Row],[Annual Salary]]*TBL_Employees[[#This Row],[Bonus %]]</f>
        <v>0</v>
      </c>
      <c r="Q346" s="16">
        <f>TBL_Employees[[#This Row],[Annual Salary]]+TBL_Employees[[#This Row],[Bonus %]]*TBL_Employees[[#This Row],[Annual Salary]]</f>
        <v>57531</v>
      </c>
      <c r="R346" s="15">
        <f>SUM(TBL_Employees[[#This Row],[Annual Salary]],TBL_Employees[[#This Row],[Bonus amount]])</f>
        <v>57531</v>
      </c>
      <c r="S346" t="str">
        <f>IF(AND(TBL_Employees[[#This Row],[Department]]="IT",TBL_Employees[[#This Row],[Gender]]="Female"),"Yes","No")</f>
        <v>No</v>
      </c>
      <c r="T346" s="20" t="str">
        <f>IF(AND(TBL_Employees[[#This Row],[Gender]]="Female",TBL_Employees[[#This Row],[Ethnicity]]="Black"),"Female Black","Other")</f>
        <v>Other</v>
      </c>
    </row>
    <row r="347" spans="1:20" x14ac:dyDescent="0.25">
      <c r="A347" t="s">
        <v>1215</v>
      </c>
      <c r="B347" t="s">
        <v>1216</v>
      </c>
      <c r="C347" t="s">
        <v>62</v>
      </c>
      <c r="D347" t="s">
        <v>65</v>
      </c>
      <c r="E347" t="s">
        <v>44</v>
      </c>
      <c r="F347" t="s">
        <v>17</v>
      </c>
      <c r="G347" t="s">
        <v>51</v>
      </c>
      <c r="H347" t="str">
        <f>IF(TBL_Employees[[#This Row],[Gender]]="Female","F","M")</f>
        <v>F</v>
      </c>
      <c r="I347">
        <v>46</v>
      </c>
      <c r="J347" s="7">
        <v>40292</v>
      </c>
      <c r="K347" s="1">
        <v>102636</v>
      </c>
      <c r="L347" s="2">
        <v>0.06</v>
      </c>
      <c r="M347" t="s">
        <v>19</v>
      </c>
      <c r="N347" t="s">
        <v>63</v>
      </c>
      <c r="O347" s="7" t="s">
        <v>21</v>
      </c>
      <c r="P347" s="15">
        <f>TBL_Employees[[#This Row],[Annual Salary]]*TBL_Employees[[#This Row],[Bonus %]]</f>
        <v>6158.16</v>
      </c>
      <c r="Q347" s="16">
        <f>TBL_Employees[[#This Row],[Annual Salary]]+TBL_Employees[[#This Row],[Bonus %]]*TBL_Employees[[#This Row],[Annual Salary]]</f>
        <v>108794.16</v>
      </c>
      <c r="R347" s="15">
        <f>SUM(TBL_Employees[[#This Row],[Annual Salary]],TBL_Employees[[#This Row],[Bonus amount]])</f>
        <v>108794.16</v>
      </c>
      <c r="S347" t="str">
        <f>IF(AND(TBL_Employees[[#This Row],[Department]]="IT",TBL_Employees[[#This Row],[Gender]]="Female"),"Yes","No")</f>
        <v>No</v>
      </c>
      <c r="T347" s="20" t="str">
        <f>IF(AND(TBL_Employees[[#This Row],[Gender]]="Female",TBL_Employees[[#This Row],[Ethnicity]]="Black"),"Female Black","Other")</f>
        <v>Other</v>
      </c>
    </row>
    <row r="348" spans="1:20" x14ac:dyDescent="0.25">
      <c r="A348" t="s">
        <v>1422</v>
      </c>
      <c r="B348" t="s">
        <v>1423</v>
      </c>
      <c r="C348" t="s">
        <v>62</v>
      </c>
      <c r="D348" t="s">
        <v>15</v>
      </c>
      <c r="E348" t="s">
        <v>44</v>
      </c>
      <c r="F348" t="s">
        <v>17</v>
      </c>
      <c r="G348" t="s">
        <v>47</v>
      </c>
      <c r="H348" t="str">
        <f>IF(TBL_Employees[[#This Row],[Gender]]="Female","F","M")</f>
        <v>F</v>
      </c>
      <c r="I348">
        <v>61</v>
      </c>
      <c r="J348" s="7">
        <v>40293</v>
      </c>
      <c r="K348" s="1">
        <v>110302</v>
      </c>
      <c r="L348" s="2">
        <v>0.06</v>
      </c>
      <c r="M348" t="s">
        <v>19</v>
      </c>
      <c r="N348" t="s">
        <v>45</v>
      </c>
      <c r="O348" s="7" t="s">
        <v>21</v>
      </c>
      <c r="P348" s="15">
        <f>TBL_Employees[[#This Row],[Annual Salary]]*TBL_Employees[[#This Row],[Bonus %]]</f>
        <v>6618.12</v>
      </c>
      <c r="Q348" s="16">
        <f>TBL_Employees[[#This Row],[Annual Salary]]+TBL_Employees[[#This Row],[Bonus %]]*TBL_Employees[[#This Row],[Annual Salary]]</f>
        <v>116920.12</v>
      </c>
      <c r="R348" s="15">
        <f>SUM(TBL_Employees[[#This Row],[Annual Salary]],TBL_Employees[[#This Row],[Bonus amount]])</f>
        <v>116920.12</v>
      </c>
      <c r="S348" t="str">
        <f>IF(AND(TBL_Employees[[#This Row],[Department]]="IT",TBL_Employees[[#This Row],[Gender]]="Female"),"Yes","No")</f>
        <v>No</v>
      </c>
      <c r="T348" s="20" t="str">
        <f>IF(AND(TBL_Employees[[#This Row],[Gender]]="Female",TBL_Employees[[#This Row],[Ethnicity]]="Black"),"Female Black","Other")</f>
        <v>Female Black</v>
      </c>
    </row>
    <row r="349" spans="1:20" x14ac:dyDescent="0.25">
      <c r="A349" t="s">
        <v>372</v>
      </c>
      <c r="B349" t="s">
        <v>959</v>
      </c>
      <c r="C349" t="s">
        <v>62</v>
      </c>
      <c r="D349" t="s">
        <v>15</v>
      </c>
      <c r="E349" t="s">
        <v>44</v>
      </c>
      <c r="F349" t="s">
        <v>17</v>
      </c>
      <c r="G349" t="s">
        <v>51</v>
      </c>
      <c r="H349" t="str">
        <f>IF(TBL_Employees[[#This Row],[Gender]]="Female","F","M")</f>
        <v>F</v>
      </c>
      <c r="I349">
        <v>55</v>
      </c>
      <c r="J349" s="7">
        <v>40297</v>
      </c>
      <c r="K349" s="1">
        <v>111038</v>
      </c>
      <c r="L349" s="2">
        <v>0.05</v>
      </c>
      <c r="M349" t="s">
        <v>52</v>
      </c>
      <c r="N349" t="s">
        <v>53</v>
      </c>
      <c r="O349" s="7" t="s">
        <v>21</v>
      </c>
      <c r="P349" s="15">
        <f>TBL_Employees[[#This Row],[Annual Salary]]*TBL_Employees[[#This Row],[Bonus %]]</f>
        <v>5551.9000000000005</v>
      </c>
      <c r="Q349" s="16">
        <f>TBL_Employees[[#This Row],[Annual Salary]]+TBL_Employees[[#This Row],[Bonus %]]*TBL_Employees[[#This Row],[Annual Salary]]</f>
        <v>116589.9</v>
      </c>
      <c r="R349" s="15">
        <f>SUM(TBL_Employees[[#This Row],[Annual Salary]],TBL_Employees[[#This Row],[Bonus amount]])</f>
        <v>116589.9</v>
      </c>
      <c r="S349" t="str">
        <f>IF(AND(TBL_Employees[[#This Row],[Department]]="IT",TBL_Employees[[#This Row],[Gender]]="Female"),"Yes","No")</f>
        <v>No</v>
      </c>
      <c r="T349" s="20" t="str">
        <f>IF(AND(TBL_Employees[[#This Row],[Gender]]="Female",TBL_Employees[[#This Row],[Ethnicity]]="Black"),"Female Black","Other")</f>
        <v>Other</v>
      </c>
    </row>
    <row r="350" spans="1:20" x14ac:dyDescent="0.25">
      <c r="A350" t="s">
        <v>275</v>
      </c>
      <c r="B350" t="s">
        <v>1758</v>
      </c>
      <c r="C350" t="s">
        <v>61</v>
      </c>
      <c r="D350" t="s">
        <v>23</v>
      </c>
      <c r="E350" t="s">
        <v>32</v>
      </c>
      <c r="F350" t="s">
        <v>28</v>
      </c>
      <c r="G350" t="s">
        <v>24</v>
      </c>
      <c r="H350" t="str">
        <f>IF(TBL_Employees[[#This Row],[Gender]]="Female","F","M")</f>
        <v>M</v>
      </c>
      <c r="I350">
        <v>45</v>
      </c>
      <c r="J350" s="7">
        <v>40305</v>
      </c>
      <c r="K350" s="1">
        <v>145093</v>
      </c>
      <c r="L350" s="2">
        <v>0.12</v>
      </c>
      <c r="M350" t="s">
        <v>19</v>
      </c>
      <c r="N350" t="s">
        <v>20</v>
      </c>
      <c r="O350" s="7" t="s">
        <v>21</v>
      </c>
      <c r="P350" s="15">
        <f>TBL_Employees[[#This Row],[Annual Salary]]*TBL_Employees[[#This Row],[Bonus %]]</f>
        <v>17411.16</v>
      </c>
      <c r="Q350" s="16">
        <f>TBL_Employees[[#This Row],[Annual Salary]]+TBL_Employees[[#This Row],[Bonus %]]*TBL_Employees[[#This Row],[Annual Salary]]</f>
        <v>162504.16</v>
      </c>
      <c r="R350" s="15">
        <f>SUM(TBL_Employees[[#This Row],[Annual Salary]],TBL_Employees[[#This Row],[Bonus amount]])</f>
        <v>162504.16</v>
      </c>
      <c r="S350" t="str">
        <f>IF(AND(TBL_Employees[[#This Row],[Department]]="IT",TBL_Employees[[#This Row],[Gender]]="Female"),"Yes","No")</f>
        <v>No</v>
      </c>
      <c r="T350" s="20" t="str">
        <f>IF(AND(TBL_Employees[[#This Row],[Gender]]="Female",TBL_Employees[[#This Row],[Ethnicity]]="Black"),"Female Black","Other")</f>
        <v>Other</v>
      </c>
    </row>
    <row r="351" spans="1:20" x14ac:dyDescent="0.25">
      <c r="A351" t="s">
        <v>1640</v>
      </c>
      <c r="B351" t="s">
        <v>1641</v>
      </c>
      <c r="C351" t="s">
        <v>64</v>
      </c>
      <c r="D351" t="s">
        <v>50</v>
      </c>
      <c r="E351" t="s">
        <v>32</v>
      </c>
      <c r="F351" t="s">
        <v>17</v>
      </c>
      <c r="G351" t="s">
        <v>24</v>
      </c>
      <c r="H351" t="str">
        <f>IF(TBL_Employees[[#This Row],[Gender]]="Female","F","M")</f>
        <v>F</v>
      </c>
      <c r="I351">
        <v>42</v>
      </c>
      <c r="J351" s="7">
        <v>40307</v>
      </c>
      <c r="K351" s="1">
        <v>67743</v>
      </c>
      <c r="L351" s="2">
        <v>0</v>
      </c>
      <c r="M351" t="s">
        <v>33</v>
      </c>
      <c r="N351" t="s">
        <v>60</v>
      </c>
      <c r="O351" s="7">
        <v>41998</v>
      </c>
      <c r="P351" s="15">
        <f>TBL_Employees[[#This Row],[Annual Salary]]*TBL_Employees[[#This Row],[Bonus %]]</f>
        <v>0</v>
      </c>
      <c r="Q351" s="16">
        <f>TBL_Employees[[#This Row],[Annual Salary]]+TBL_Employees[[#This Row],[Bonus %]]*TBL_Employees[[#This Row],[Annual Salary]]</f>
        <v>67743</v>
      </c>
      <c r="R351" s="15">
        <f>SUM(TBL_Employees[[#This Row],[Annual Salary]],TBL_Employees[[#This Row],[Bonus amount]])</f>
        <v>67743</v>
      </c>
      <c r="S351" t="str">
        <f>IF(AND(TBL_Employees[[#This Row],[Department]]="IT",TBL_Employees[[#This Row],[Gender]]="Female"),"Yes","No")</f>
        <v>No</v>
      </c>
      <c r="T351" s="20" t="str">
        <f>IF(AND(TBL_Employees[[#This Row],[Gender]]="Female",TBL_Employees[[#This Row],[Ethnicity]]="Black"),"Female Black","Other")</f>
        <v>Other</v>
      </c>
    </row>
    <row r="352" spans="1:20" x14ac:dyDescent="0.25">
      <c r="A352" t="s">
        <v>243</v>
      </c>
      <c r="B352" t="s">
        <v>1502</v>
      </c>
      <c r="C352" t="s">
        <v>40</v>
      </c>
      <c r="D352" t="s">
        <v>23</v>
      </c>
      <c r="E352" t="s">
        <v>44</v>
      </c>
      <c r="F352" t="s">
        <v>17</v>
      </c>
      <c r="G352" t="s">
        <v>18</v>
      </c>
      <c r="H352" t="str">
        <f>IF(TBL_Employees[[#This Row],[Gender]]="Female","F","M")</f>
        <v>F</v>
      </c>
      <c r="I352">
        <v>41</v>
      </c>
      <c r="J352" s="7">
        <v>40319</v>
      </c>
      <c r="K352" s="1">
        <v>153275</v>
      </c>
      <c r="L352" s="2">
        <v>0.24</v>
      </c>
      <c r="M352" t="s">
        <v>19</v>
      </c>
      <c r="N352" t="s">
        <v>29</v>
      </c>
      <c r="O352" s="7" t="s">
        <v>21</v>
      </c>
      <c r="P352" s="15">
        <f>TBL_Employees[[#This Row],[Annual Salary]]*TBL_Employees[[#This Row],[Bonus %]]</f>
        <v>36786</v>
      </c>
      <c r="Q352" s="16">
        <f>TBL_Employees[[#This Row],[Annual Salary]]+TBL_Employees[[#This Row],[Bonus %]]*TBL_Employees[[#This Row],[Annual Salary]]</f>
        <v>190061</v>
      </c>
      <c r="R352" s="15">
        <f>SUM(TBL_Employees[[#This Row],[Annual Salary]],TBL_Employees[[#This Row],[Bonus amount]])</f>
        <v>190061</v>
      </c>
      <c r="S352" t="str">
        <f>IF(AND(TBL_Employees[[#This Row],[Department]]="IT",TBL_Employees[[#This Row],[Gender]]="Female"),"Yes","No")</f>
        <v>No</v>
      </c>
      <c r="T352" s="20" t="str">
        <f>IF(AND(TBL_Employees[[#This Row],[Gender]]="Female",TBL_Employees[[#This Row],[Ethnicity]]="Black"),"Female Black","Other")</f>
        <v>Other</v>
      </c>
    </row>
    <row r="353" spans="1:20" x14ac:dyDescent="0.25">
      <c r="A353" t="s">
        <v>1975</v>
      </c>
      <c r="B353" t="s">
        <v>1976</v>
      </c>
      <c r="C353" t="s">
        <v>68</v>
      </c>
      <c r="D353" t="s">
        <v>15</v>
      </c>
      <c r="E353" t="s">
        <v>44</v>
      </c>
      <c r="F353" t="s">
        <v>17</v>
      </c>
      <c r="G353" t="s">
        <v>24</v>
      </c>
      <c r="H353" t="str">
        <f>IF(TBL_Employees[[#This Row],[Gender]]="Female","F","M")</f>
        <v>F</v>
      </c>
      <c r="I353">
        <v>44</v>
      </c>
      <c r="J353" s="7">
        <v>40329</v>
      </c>
      <c r="K353" s="1">
        <v>47387</v>
      </c>
      <c r="L353" s="2">
        <v>0</v>
      </c>
      <c r="M353" t="s">
        <v>33</v>
      </c>
      <c r="N353" t="s">
        <v>34</v>
      </c>
      <c r="O353" s="7">
        <v>43108</v>
      </c>
      <c r="P353" s="15">
        <f>TBL_Employees[[#This Row],[Annual Salary]]*TBL_Employees[[#This Row],[Bonus %]]</f>
        <v>0</v>
      </c>
      <c r="Q353" s="16">
        <f>TBL_Employees[[#This Row],[Annual Salary]]+TBL_Employees[[#This Row],[Bonus %]]*TBL_Employees[[#This Row],[Annual Salary]]</f>
        <v>47387</v>
      </c>
      <c r="R353" s="15">
        <f>SUM(TBL_Employees[[#This Row],[Annual Salary]],TBL_Employees[[#This Row],[Bonus amount]])</f>
        <v>47387</v>
      </c>
      <c r="S353" t="str">
        <f>IF(AND(TBL_Employees[[#This Row],[Department]]="IT",TBL_Employees[[#This Row],[Gender]]="Female"),"Yes","No")</f>
        <v>No</v>
      </c>
      <c r="T353" s="20" t="str">
        <f>IF(AND(TBL_Employees[[#This Row],[Gender]]="Female",TBL_Employees[[#This Row],[Ethnicity]]="Black"),"Female Black","Other")</f>
        <v>Other</v>
      </c>
    </row>
    <row r="354" spans="1:20" x14ac:dyDescent="0.25">
      <c r="A354" t="s">
        <v>1467</v>
      </c>
      <c r="B354" t="s">
        <v>1468</v>
      </c>
      <c r="C354" t="s">
        <v>64</v>
      </c>
      <c r="D354" t="s">
        <v>50</v>
      </c>
      <c r="E354" t="s">
        <v>16</v>
      </c>
      <c r="F354" t="s">
        <v>28</v>
      </c>
      <c r="G354" t="s">
        <v>24</v>
      </c>
      <c r="H354" t="str">
        <f>IF(TBL_Employees[[#This Row],[Gender]]="Female","F","M")</f>
        <v>M</v>
      </c>
      <c r="I354">
        <v>41</v>
      </c>
      <c r="J354" s="7">
        <v>40333</v>
      </c>
      <c r="K354" s="1">
        <v>72425</v>
      </c>
      <c r="L354" s="2">
        <v>0</v>
      </c>
      <c r="M354" t="s">
        <v>33</v>
      </c>
      <c r="N354" t="s">
        <v>60</v>
      </c>
      <c r="O354" s="7" t="s">
        <v>21</v>
      </c>
      <c r="P354" s="15">
        <f>TBL_Employees[[#This Row],[Annual Salary]]*TBL_Employees[[#This Row],[Bonus %]]</f>
        <v>0</v>
      </c>
      <c r="Q354" s="16">
        <f>TBL_Employees[[#This Row],[Annual Salary]]+TBL_Employees[[#This Row],[Bonus %]]*TBL_Employees[[#This Row],[Annual Salary]]</f>
        <v>72425</v>
      </c>
      <c r="R354" s="15">
        <f>SUM(TBL_Employees[[#This Row],[Annual Salary]],TBL_Employees[[#This Row],[Bonus amount]])</f>
        <v>72425</v>
      </c>
      <c r="S354" t="str">
        <f>IF(AND(TBL_Employees[[#This Row],[Department]]="IT",TBL_Employees[[#This Row],[Gender]]="Female"),"Yes","No")</f>
        <v>No</v>
      </c>
      <c r="T354" s="20" t="str">
        <f>IF(AND(TBL_Employees[[#This Row],[Gender]]="Female",TBL_Employees[[#This Row],[Ethnicity]]="Black"),"Female Black","Other")</f>
        <v>Other</v>
      </c>
    </row>
    <row r="355" spans="1:20" x14ac:dyDescent="0.25">
      <c r="A355" t="s">
        <v>1030</v>
      </c>
      <c r="B355" t="s">
        <v>1031</v>
      </c>
      <c r="C355" t="s">
        <v>40</v>
      </c>
      <c r="D355" t="s">
        <v>65</v>
      </c>
      <c r="E355" t="s">
        <v>36</v>
      </c>
      <c r="F355" t="s">
        <v>28</v>
      </c>
      <c r="G355" t="s">
        <v>24</v>
      </c>
      <c r="H355" t="str">
        <f>IF(TBL_Employees[[#This Row],[Gender]]="Female","F","M")</f>
        <v>M</v>
      </c>
      <c r="I355">
        <v>55</v>
      </c>
      <c r="J355" s="7">
        <v>40340</v>
      </c>
      <c r="K355" s="1">
        <v>187389</v>
      </c>
      <c r="L355" s="2">
        <v>0.25</v>
      </c>
      <c r="M355" t="s">
        <v>33</v>
      </c>
      <c r="N355" t="s">
        <v>34</v>
      </c>
      <c r="O355" s="7" t="s">
        <v>21</v>
      </c>
      <c r="P355" s="15">
        <f>TBL_Employees[[#This Row],[Annual Salary]]*TBL_Employees[[#This Row],[Bonus %]]</f>
        <v>46847.25</v>
      </c>
      <c r="Q355" s="16">
        <f>TBL_Employees[[#This Row],[Annual Salary]]+TBL_Employees[[#This Row],[Bonus %]]*TBL_Employees[[#This Row],[Annual Salary]]</f>
        <v>234236.25</v>
      </c>
      <c r="R355" s="15">
        <f>SUM(TBL_Employees[[#This Row],[Annual Salary]],TBL_Employees[[#This Row],[Bonus amount]])</f>
        <v>234236.25</v>
      </c>
      <c r="S355" t="str">
        <f>IF(AND(TBL_Employees[[#This Row],[Department]]="IT",TBL_Employees[[#This Row],[Gender]]="Female"),"Yes","No")</f>
        <v>No</v>
      </c>
      <c r="T355" s="20" t="str">
        <f>IF(AND(TBL_Employees[[#This Row],[Gender]]="Female",TBL_Employees[[#This Row],[Ethnicity]]="Black"),"Female Black","Other")</f>
        <v>Other</v>
      </c>
    </row>
    <row r="356" spans="1:20" x14ac:dyDescent="0.25">
      <c r="A356" t="s">
        <v>153</v>
      </c>
      <c r="B356" t="s">
        <v>1666</v>
      </c>
      <c r="C356" t="s">
        <v>62</v>
      </c>
      <c r="D356" t="s">
        <v>15</v>
      </c>
      <c r="E356" t="s">
        <v>44</v>
      </c>
      <c r="F356" t="s">
        <v>28</v>
      </c>
      <c r="G356" t="s">
        <v>18</v>
      </c>
      <c r="H356" t="str">
        <f>IF(TBL_Employees[[#This Row],[Gender]]="Female","F","M")</f>
        <v>M</v>
      </c>
      <c r="I356">
        <v>60</v>
      </c>
      <c r="J356" s="7">
        <v>40344</v>
      </c>
      <c r="K356" s="1">
        <v>106578</v>
      </c>
      <c r="L356" s="2">
        <v>0.09</v>
      </c>
      <c r="M356" t="s">
        <v>19</v>
      </c>
      <c r="N356" t="s">
        <v>45</v>
      </c>
      <c r="O356" s="7" t="s">
        <v>21</v>
      </c>
      <c r="P356" s="15">
        <f>TBL_Employees[[#This Row],[Annual Salary]]*TBL_Employees[[#This Row],[Bonus %]]</f>
        <v>9592.02</v>
      </c>
      <c r="Q356" s="16">
        <f>TBL_Employees[[#This Row],[Annual Salary]]+TBL_Employees[[#This Row],[Bonus %]]*TBL_Employees[[#This Row],[Annual Salary]]</f>
        <v>116170.02</v>
      </c>
      <c r="R356" s="15">
        <f>SUM(TBL_Employees[[#This Row],[Annual Salary]],TBL_Employees[[#This Row],[Bonus amount]])</f>
        <v>116170.02</v>
      </c>
      <c r="S356" t="str">
        <f>IF(AND(TBL_Employees[[#This Row],[Department]]="IT",TBL_Employees[[#This Row],[Gender]]="Female"),"Yes","No")</f>
        <v>No</v>
      </c>
      <c r="T356" s="20" t="str">
        <f>IF(AND(TBL_Employees[[#This Row],[Gender]]="Female",TBL_Employees[[#This Row],[Ethnicity]]="Black"),"Female Black","Other")</f>
        <v>Other</v>
      </c>
    </row>
    <row r="357" spans="1:20" x14ac:dyDescent="0.25">
      <c r="A357" t="s">
        <v>296</v>
      </c>
      <c r="B357" t="s">
        <v>858</v>
      </c>
      <c r="C357" t="s">
        <v>59</v>
      </c>
      <c r="D357" t="s">
        <v>31</v>
      </c>
      <c r="E357" t="s">
        <v>44</v>
      </c>
      <c r="F357" t="s">
        <v>28</v>
      </c>
      <c r="G357" t="s">
        <v>18</v>
      </c>
      <c r="H357" t="str">
        <f>IF(TBL_Employees[[#This Row],[Gender]]="Female","F","M")</f>
        <v>M</v>
      </c>
      <c r="I357">
        <v>38</v>
      </c>
      <c r="J357" s="7">
        <v>40360</v>
      </c>
      <c r="K357" s="1">
        <v>78237</v>
      </c>
      <c r="L357" s="2">
        <v>0</v>
      </c>
      <c r="M357" t="s">
        <v>19</v>
      </c>
      <c r="N357" t="s">
        <v>39</v>
      </c>
      <c r="O357" s="7" t="s">
        <v>21</v>
      </c>
      <c r="P357" s="15">
        <f>TBL_Employees[[#This Row],[Annual Salary]]*TBL_Employees[[#This Row],[Bonus %]]</f>
        <v>0</v>
      </c>
      <c r="Q357" s="16">
        <f>TBL_Employees[[#This Row],[Annual Salary]]+TBL_Employees[[#This Row],[Bonus %]]*TBL_Employees[[#This Row],[Annual Salary]]</f>
        <v>78237</v>
      </c>
      <c r="R357" s="15">
        <f>SUM(TBL_Employees[[#This Row],[Annual Salary]],TBL_Employees[[#This Row],[Bonus amount]])</f>
        <v>78237</v>
      </c>
      <c r="S357" t="str">
        <f>IF(AND(TBL_Employees[[#This Row],[Department]]="IT",TBL_Employees[[#This Row],[Gender]]="Female"),"Yes","No")</f>
        <v>No</v>
      </c>
      <c r="T357" s="20" t="str">
        <f>IF(AND(TBL_Employees[[#This Row],[Gender]]="Female",TBL_Employees[[#This Row],[Ethnicity]]="Black"),"Female Black","Other")</f>
        <v>Other</v>
      </c>
    </row>
    <row r="358" spans="1:20" x14ac:dyDescent="0.25">
      <c r="A358" t="s">
        <v>1231</v>
      </c>
      <c r="B358" t="s">
        <v>1232</v>
      </c>
      <c r="C358" t="s">
        <v>61</v>
      </c>
      <c r="D358" t="s">
        <v>15</v>
      </c>
      <c r="E358" t="s">
        <v>36</v>
      </c>
      <c r="F358" t="s">
        <v>28</v>
      </c>
      <c r="G358" t="s">
        <v>51</v>
      </c>
      <c r="H358" t="str">
        <f>IF(TBL_Employees[[#This Row],[Gender]]="Female","F","M")</f>
        <v>M</v>
      </c>
      <c r="I358">
        <v>46</v>
      </c>
      <c r="J358" s="7">
        <v>40378</v>
      </c>
      <c r="K358" s="1">
        <v>134881</v>
      </c>
      <c r="L358" s="2">
        <v>0.15</v>
      </c>
      <c r="M358" t="s">
        <v>52</v>
      </c>
      <c r="N358" t="s">
        <v>81</v>
      </c>
      <c r="O358" s="7" t="s">
        <v>21</v>
      </c>
      <c r="P358" s="15">
        <f>TBL_Employees[[#This Row],[Annual Salary]]*TBL_Employees[[#This Row],[Bonus %]]</f>
        <v>20232.149999999998</v>
      </c>
      <c r="Q358" s="16">
        <f>TBL_Employees[[#This Row],[Annual Salary]]+TBL_Employees[[#This Row],[Bonus %]]*TBL_Employees[[#This Row],[Annual Salary]]</f>
        <v>155113.15</v>
      </c>
      <c r="R358" s="15">
        <f>SUM(TBL_Employees[[#This Row],[Annual Salary]],TBL_Employees[[#This Row],[Bonus amount]])</f>
        <v>155113.15</v>
      </c>
      <c r="S358" t="str">
        <f>IF(AND(TBL_Employees[[#This Row],[Department]]="IT",TBL_Employees[[#This Row],[Gender]]="Female"),"Yes","No")</f>
        <v>No</v>
      </c>
      <c r="T358" s="20" t="str">
        <f>IF(AND(TBL_Employees[[#This Row],[Gender]]="Female",TBL_Employees[[#This Row],[Ethnicity]]="Black"),"Female Black","Other")</f>
        <v>Other</v>
      </c>
    </row>
    <row r="359" spans="1:20" x14ac:dyDescent="0.25">
      <c r="A359" t="s">
        <v>175</v>
      </c>
      <c r="B359" t="s">
        <v>1002</v>
      </c>
      <c r="C359" t="s">
        <v>61</v>
      </c>
      <c r="D359" t="s">
        <v>27</v>
      </c>
      <c r="E359" t="s">
        <v>16</v>
      </c>
      <c r="F359" t="s">
        <v>17</v>
      </c>
      <c r="G359" t="s">
        <v>24</v>
      </c>
      <c r="H359" t="str">
        <f>IF(TBL_Employees[[#This Row],[Gender]]="Female","F","M")</f>
        <v>F</v>
      </c>
      <c r="I359">
        <v>60</v>
      </c>
      <c r="J359" s="7">
        <v>40383</v>
      </c>
      <c r="K359" s="1">
        <v>126911</v>
      </c>
      <c r="L359" s="2">
        <v>0.1</v>
      </c>
      <c r="M359" t="s">
        <v>33</v>
      </c>
      <c r="N359" t="s">
        <v>74</v>
      </c>
      <c r="O359" s="7" t="s">
        <v>21</v>
      </c>
      <c r="P359" s="15">
        <f>TBL_Employees[[#This Row],[Annual Salary]]*TBL_Employees[[#This Row],[Bonus %]]</f>
        <v>12691.1</v>
      </c>
      <c r="Q359" s="16">
        <f>TBL_Employees[[#This Row],[Annual Salary]]+TBL_Employees[[#This Row],[Bonus %]]*TBL_Employees[[#This Row],[Annual Salary]]</f>
        <v>139602.1</v>
      </c>
      <c r="R359" s="15">
        <f>SUM(TBL_Employees[[#This Row],[Annual Salary]],TBL_Employees[[#This Row],[Bonus amount]])</f>
        <v>139602.1</v>
      </c>
      <c r="S359" t="str">
        <f>IF(AND(TBL_Employees[[#This Row],[Department]]="IT",TBL_Employees[[#This Row],[Gender]]="Female"),"Yes","No")</f>
        <v>Yes</v>
      </c>
      <c r="T359" s="20" t="str">
        <f>IF(AND(TBL_Employees[[#This Row],[Gender]]="Female",TBL_Employees[[#This Row],[Ethnicity]]="Black"),"Female Black","Other")</f>
        <v>Other</v>
      </c>
    </row>
    <row r="360" spans="1:20" x14ac:dyDescent="0.25">
      <c r="A360" t="s">
        <v>254</v>
      </c>
      <c r="B360" t="s">
        <v>1316</v>
      </c>
      <c r="C360" t="s">
        <v>61</v>
      </c>
      <c r="D360" t="s">
        <v>65</v>
      </c>
      <c r="E360" t="s">
        <v>44</v>
      </c>
      <c r="F360" t="s">
        <v>17</v>
      </c>
      <c r="G360" t="s">
        <v>18</v>
      </c>
      <c r="H360" t="str">
        <f>IF(TBL_Employees[[#This Row],[Gender]]="Female","F","M")</f>
        <v>F</v>
      </c>
      <c r="I360">
        <v>48</v>
      </c>
      <c r="J360" s="7">
        <v>40389</v>
      </c>
      <c r="K360" s="1">
        <v>124774</v>
      </c>
      <c r="L360" s="2">
        <v>0.12</v>
      </c>
      <c r="M360" t="s">
        <v>19</v>
      </c>
      <c r="N360" t="s">
        <v>39</v>
      </c>
      <c r="O360" s="7" t="s">
        <v>21</v>
      </c>
      <c r="P360" s="15">
        <f>TBL_Employees[[#This Row],[Annual Salary]]*TBL_Employees[[#This Row],[Bonus %]]</f>
        <v>14972.88</v>
      </c>
      <c r="Q360" s="16">
        <f>TBL_Employees[[#This Row],[Annual Salary]]+TBL_Employees[[#This Row],[Bonus %]]*TBL_Employees[[#This Row],[Annual Salary]]</f>
        <v>139746.88</v>
      </c>
      <c r="R360" s="15">
        <f>SUM(TBL_Employees[[#This Row],[Annual Salary]],TBL_Employees[[#This Row],[Bonus amount]])</f>
        <v>139746.88</v>
      </c>
      <c r="S360" t="str">
        <f>IF(AND(TBL_Employees[[#This Row],[Department]]="IT",TBL_Employees[[#This Row],[Gender]]="Female"),"Yes","No")</f>
        <v>No</v>
      </c>
      <c r="T360" s="20" t="str">
        <f>IF(AND(TBL_Employees[[#This Row],[Gender]]="Female",TBL_Employees[[#This Row],[Ethnicity]]="Black"),"Female Black","Other")</f>
        <v>Other</v>
      </c>
    </row>
    <row r="361" spans="1:20" x14ac:dyDescent="0.25">
      <c r="A361" t="s">
        <v>41</v>
      </c>
      <c r="B361" t="s">
        <v>1812</v>
      </c>
      <c r="C361" t="s">
        <v>89</v>
      </c>
      <c r="D361" t="s">
        <v>27</v>
      </c>
      <c r="E361" t="s">
        <v>36</v>
      </c>
      <c r="F361" t="s">
        <v>17</v>
      </c>
      <c r="G361" t="s">
        <v>18</v>
      </c>
      <c r="H361" t="str">
        <f>IF(TBL_Employees[[#This Row],[Gender]]="Female","F","M")</f>
        <v>F</v>
      </c>
      <c r="I361">
        <v>36</v>
      </c>
      <c r="J361" s="7">
        <v>40413</v>
      </c>
      <c r="K361" s="1">
        <v>61310</v>
      </c>
      <c r="L361" s="2">
        <v>0</v>
      </c>
      <c r="M361" t="s">
        <v>19</v>
      </c>
      <c r="N361" t="s">
        <v>39</v>
      </c>
      <c r="O361" s="7" t="s">
        <v>21</v>
      </c>
      <c r="P361" s="15">
        <f>TBL_Employees[[#This Row],[Annual Salary]]*TBL_Employees[[#This Row],[Bonus %]]</f>
        <v>0</v>
      </c>
      <c r="Q361" s="16">
        <f>TBL_Employees[[#This Row],[Annual Salary]]+TBL_Employees[[#This Row],[Bonus %]]*TBL_Employees[[#This Row],[Annual Salary]]</f>
        <v>61310</v>
      </c>
      <c r="R361" s="15">
        <f>SUM(TBL_Employees[[#This Row],[Annual Salary]],TBL_Employees[[#This Row],[Bonus amount]])</f>
        <v>61310</v>
      </c>
      <c r="S361" t="str">
        <f>IF(AND(TBL_Employees[[#This Row],[Department]]="IT",TBL_Employees[[#This Row],[Gender]]="Female"),"Yes","No")</f>
        <v>Yes</v>
      </c>
      <c r="T361" s="20" t="str">
        <f>IF(AND(TBL_Employees[[#This Row],[Gender]]="Female",TBL_Employees[[#This Row],[Ethnicity]]="Black"),"Female Black","Other")</f>
        <v>Other</v>
      </c>
    </row>
    <row r="362" spans="1:20" x14ac:dyDescent="0.25">
      <c r="A362" t="s">
        <v>381</v>
      </c>
      <c r="B362" t="s">
        <v>896</v>
      </c>
      <c r="C362" t="s">
        <v>91</v>
      </c>
      <c r="D362" t="s">
        <v>27</v>
      </c>
      <c r="E362" t="s">
        <v>32</v>
      </c>
      <c r="F362" t="s">
        <v>17</v>
      </c>
      <c r="G362" t="s">
        <v>24</v>
      </c>
      <c r="H362" t="str">
        <f>IF(TBL_Employees[[#This Row],[Gender]]="Female","F","M")</f>
        <v>F</v>
      </c>
      <c r="I362">
        <v>45</v>
      </c>
      <c r="J362" s="7">
        <v>40418</v>
      </c>
      <c r="K362" s="1">
        <v>82162</v>
      </c>
      <c r="L362" s="2">
        <v>0</v>
      </c>
      <c r="M362" t="s">
        <v>33</v>
      </c>
      <c r="N362" t="s">
        <v>60</v>
      </c>
      <c r="O362" s="7">
        <v>44107</v>
      </c>
      <c r="P362" s="15">
        <f>TBL_Employees[[#This Row],[Annual Salary]]*TBL_Employees[[#This Row],[Bonus %]]</f>
        <v>0</v>
      </c>
      <c r="Q362" s="16">
        <f>TBL_Employees[[#This Row],[Annual Salary]]+TBL_Employees[[#This Row],[Bonus %]]*TBL_Employees[[#This Row],[Annual Salary]]</f>
        <v>82162</v>
      </c>
      <c r="R362" s="15">
        <f>SUM(TBL_Employees[[#This Row],[Annual Salary]],TBL_Employees[[#This Row],[Bonus amount]])</f>
        <v>82162</v>
      </c>
      <c r="S362" t="str">
        <f>IF(AND(TBL_Employees[[#This Row],[Department]]="IT",TBL_Employees[[#This Row],[Gender]]="Female"),"Yes","No")</f>
        <v>Yes</v>
      </c>
      <c r="T362" s="20" t="str">
        <f>IF(AND(TBL_Employees[[#This Row],[Gender]]="Female",TBL_Employees[[#This Row],[Ethnicity]]="Black"),"Female Black","Other")</f>
        <v>Other</v>
      </c>
    </row>
    <row r="363" spans="1:20" x14ac:dyDescent="0.25">
      <c r="A363" t="s">
        <v>1016</v>
      </c>
      <c r="B363" t="s">
        <v>1017</v>
      </c>
      <c r="C363" t="s">
        <v>55</v>
      </c>
      <c r="D363" t="s">
        <v>27</v>
      </c>
      <c r="E363" t="s">
        <v>44</v>
      </c>
      <c r="F363" t="s">
        <v>17</v>
      </c>
      <c r="G363" t="s">
        <v>24</v>
      </c>
      <c r="H363" t="str">
        <f>IF(TBL_Employees[[#This Row],[Gender]]="Female","F","M")</f>
        <v>F</v>
      </c>
      <c r="I363">
        <v>49</v>
      </c>
      <c r="J363" s="7">
        <v>40431</v>
      </c>
      <c r="K363" s="1">
        <v>72826</v>
      </c>
      <c r="L363" s="2">
        <v>0</v>
      </c>
      <c r="M363" t="s">
        <v>33</v>
      </c>
      <c r="N363" t="s">
        <v>60</v>
      </c>
      <c r="O363" s="7" t="s">
        <v>21</v>
      </c>
      <c r="P363" s="15">
        <f>TBL_Employees[[#This Row],[Annual Salary]]*TBL_Employees[[#This Row],[Bonus %]]</f>
        <v>0</v>
      </c>
      <c r="Q363" s="16">
        <f>TBL_Employees[[#This Row],[Annual Salary]]+TBL_Employees[[#This Row],[Bonus %]]*TBL_Employees[[#This Row],[Annual Salary]]</f>
        <v>72826</v>
      </c>
      <c r="R363" s="15">
        <f>SUM(TBL_Employees[[#This Row],[Annual Salary]],TBL_Employees[[#This Row],[Bonus amount]])</f>
        <v>72826</v>
      </c>
      <c r="S363" t="str">
        <f>IF(AND(TBL_Employees[[#This Row],[Department]]="IT",TBL_Employees[[#This Row],[Gender]]="Female"),"Yes","No")</f>
        <v>Yes</v>
      </c>
      <c r="T363" s="20" t="str">
        <f>IF(AND(TBL_Employees[[#This Row],[Gender]]="Female",TBL_Employees[[#This Row],[Ethnicity]]="Black"),"Female Black","Other")</f>
        <v>Other</v>
      </c>
    </row>
    <row r="364" spans="1:20" x14ac:dyDescent="0.25">
      <c r="A364" t="s">
        <v>1085</v>
      </c>
      <c r="B364" t="s">
        <v>1317</v>
      </c>
      <c r="C364" t="s">
        <v>40</v>
      </c>
      <c r="D364" t="s">
        <v>43</v>
      </c>
      <c r="E364" t="s">
        <v>32</v>
      </c>
      <c r="F364" t="s">
        <v>17</v>
      </c>
      <c r="G364" t="s">
        <v>24</v>
      </c>
      <c r="H364" t="str">
        <f>IF(TBL_Employees[[#This Row],[Gender]]="Female","F","M")</f>
        <v>F</v>
      </c>
      <c r="I364">
        <v>36</v>
      </c>
      <c r="J364" s="7">
        <v>40434</v>
      </c>
      <c r="K364" s="1">
        <v>157070</v>
      </c>
      <c r="L364" s="2">
        <v>0.28000000000000003</v>
      </c>
      <c r="M364" t="s">
        <v>33</v>
      </c>
      <c r="N364" t="s">
        <v>80</v>
      </c>
      <c r="O364" s="7" t="s">
        <v>21</v>
      </c>
      <c r="P364" s="15">
        <f>TBL_Employees[[#This Row],[Annual Salary]]*TBL_Employees[[#This Row],[Bonus %]]</f>
        <v>43979.600000000006</v>
      </c>
      <c r="Q364" s="16">
        <f>TBL_Employees[[#This Row],[Annual Salary]]+TBL_Employees[[#This Row],[Bonus %]]*TBL_Employees[[#This Row],[Annual Salary]]</f>
        <v>201049.60000000001</v>
      </c>
      <c r="R364" s="15">
        <f>SUM(TBL_Employees[[#This Row],[Annual Salary]],TBL_Employees[[#This Row],[Bonus amount]])</f>
        <v>201049.60000000001</v>
      </c>
      <c r="S364" t="str">
        <f>IF(AND(TBL_Employees[[#This Row],[Department]]="IT",TBL_Employees[[#This Row],[Gender]]="Female"),"Yes","No")</f>
        <v>No</v>
      </c>
      <c r="T364" s="20" t="str">
        <f>IF(AND(TBL_Employees[[#This Row],[Gender]]="Female",TBL_Employees[[#This Row],[Ethnicity]]="Black"),"Female Black","Other")</f>
        <v>Other</v>
      </c>
    </row>
    <row r="365" spans="1:20" x14ac:dyDescent="0.25">
      <c r="A365" t="s">
        <v>594</v>
      </c>
      <c r="B365" t="s">
        <v>1670</v>
      </c>
      <c r="C365" t="s">
        <v>38</v>
      </c>
      <c r="D365" t="s">
        <v>27</v>
      </c>
      <c r="E365" t="s">
        <v>16</v>
      </c>
      <c r="F365" t="s">
        <v>28</v>
      </c>
      <c r="G365" t="s">
        <v>18</v>
      </c>
      <c r="H365" t="str">
        <f>IF(TBL_Employees[[#This Row],[Gender]]="Female","F","M")</f>
        <v>M</v>
      </c>
      <c r="I365">
        <v>48</v>
      </c>
      <c r="J365" s="7">
        <v>40435</v>
      </c>
      <c r="K365" s="1">
        <v>99335</v>
      </c>
      <c r="L365" s="2">
        <v>0</v>
      </c>
      <c r="M365" t="s">
        <v>19</v>
      </c>
      <c r="N365" t="s">
        <v>39</v>
      </c>
      <c r="O365" s="7" t="s">
        <v>21</v>
      </c>
      <c r="P365" s="15">
        <f>TBL_Employees[[#This Row],[Annual Salary]]*TBL_Employees[[#This Row],[Bonus %]]</f>
        <v>0</v>
      </c>
      <c r="Q365" s="16">
        <f>TBL_Employees[[#This Row],[Annual Salary]]+TBL_Employees[[#This Row],[Bonus %]]*TBL_Employees[[#This Row],[Annual Salary]]</f>
        <v>99335</v>
      </c>
      <c r="R365" s="15">
        <f>SUM(TBL_Employees[[#This Row],[Annual Salary]],TBL_Employees[[#This Row],[Bonus amount]])</f>
        <v>99335</v>
      </c>
      <c r="S365" t="str">
        <f>IF(AND(TBL_Employees[[#This Row],[Department]]="IT",TBL_Employees[[#This Row],[Gender]]="Female"),"Yes","No")</f>
        <v>No</v>
      </c>
      <c r="T365" s="20" t="str">
        <f>IF(AND(TBL_Employees[[#This Row],[Gender]]="Female",TBL_Employees[[#This Row],[Ethnicity]]="Black"),"Female Black","Other")</f>
        <v>Other</v>
      </c>
    </row>
    <row r="366" spans="1:20" x14ac:dyDescent="0.25">
      <c r="A366" t="s">
        <v>1187</v>
      </c>
      <c r="B366" t="s">
        <v>1188</v>
      </c>
      <c r="C366" t="s">
        <v>83</v>
      </c>
      <c r="D366" t="s">
        <v>23</v>
      </c>
      <c r="E366" t="s">
        <v>36</v>
      </c>
      <c r="F366" t="s">
        <v>17</v>
      </c>
      <c r="G366" t="s">
        <v>51</v>
      </c>
      <c r="H366" t="str">
        <f>IF(TBL_Employees[[#This Row],[Gender]]="Female","F","M")</f>
        <v>F</v>
      </c>
      <c r="I366">
        <v>58</v>
      </c>
      <c r="J366" s="7">
        <v>40463</v>
      </c>
      <c r="K366" s="1">
        <v>43001</v>
      </c>
      <c r="L366" s="2">
        <v>0</v>
      </c>
      <c r="M366" t="s">
        <v>19</v>
      </c>
      <c r="N366" t="s">
        <v>25</v>
      </c>
      <c r="O366" s="7" t="s">
        <v>21</v>
      </c>
      <c r="P366" s="15">
        <f>TBL_Employees[[#This Row],[Annual Salary]]*TBL_Employees[[#This Row],[Bonus %]]</f>
        <v>0</v>
      </c>
      <c r="Q366" s="16">
        <f>TBL_Employees[[#This Row],[Annual Salary]]+TBL_Employees[[#This Row],[Bonus %]]*TBL_Employees[[#This Row],[Annual Salary]]</f>
        <v>43001</v>
      </c>
      <c r="R366" s="15">
        <f>SUM(TBL_Employees[[#This Row],[Annual Salary]],TBL_Employees[[#This Row],[Bonus amount]])</f>
        <v>43001</v>
      </c>
      <c r="S366" t="str">
        <f>IF(AND(TBL_Employees[[#This Row],[Department]]="IT",TBL_Employees[[#This Row],[Gender]]="Female"),"Yes","No")</f>
        <v>No</v>
      </c>
      <c r="T366" s="20" t="str">
        <f>IF(AND(TBL_Employees[[#This Row],[Gender]]="Female",TBL_Employees[[#This Row],[Ethnicity]]="Black"),"Female Black","Other")</f>
        <v>Other</v>
      </c>
    </row>
    <row r="367" spans="1:20" x14ac:dyDescent="0.25">
      <c r="A367" t="s">
        <v>240</v>
      </c>
      <c r="B367" t="s">
        <v>1075</v>
      </c>
      <c r="C367" t="s">
        <v>40</v>
      </c>
      <c r="D367" t="s">
        <v>65</v>
      </c>
      <c r="E367" t="s">
        <v>44</v>
      </c>
      <c r="F367" t="s">
        <v>17</v>
      </c>
      <c r="G367" t="s">
        <v>24</v>
      </c>
      <c r="H367" t="str">
        <f>IF(TBL_Employees[[#This Row],[Gender]]="Female","F","M")</f>
        <v>F</v>
      </c>
      <c r="I367">
        <v>55</v>
      </c>
      <c r="J367" s="7">
        <v>40468</v>
      </c>
      <c r="K367" s="1">
        <v>188727</v>
      </c>
      <c r="L367" s="2">
        <v>0.23</v>
      </c>
      <c r="M367" t="s">
        <v>33</v>
      </c>
      <c r="N367" t="s">
        <v>34</v>
      </c>
      <c r="O367" s="7" t="s">
        <v>21</v>
      </c>
      <c r="P367" s="15">
        <f>TBL_Employees[[#This Row],[Annual Salary]]*TBL_Employees[[#This Row],[Bonus %]]</f>
        <v>43407.21</v>
      </c>
      <c r="Q367" s="16">
        <f>TBL_Employees[[#This Row],[Annual Salary]]+TBL_Employees[[#This Row],[Bonus %]]*TBL_Employees[[#This Row],[Annual Salary]]</f>
        <v>232134.21</v>
      </c>
      <c r="R367" s="15">
        <f>SUM(TBL_Employees[[#This Row],[Annual Salary]],TBL_Employees[[#This Row],[Bonus amount]])</f>
        <v>232134.21</v>
      </c>
      <c r="S367" t="str">
        <f>IF(AND(TBL_Employees[[#This Row],[Department]]="IT",TBL_Employees[[#This Row],[Gender]]="Female"),"Yes","No")</f>
        <v>No</v>
      </c>
      <c r="T367" s="20" t="str">
        <f>IF(AND(TBL_Employees[[#This Row],[Gender]]="Female",TBL_Employees[[#This Row],[Ethnicity]]="Black"),"Female Black","Other")</f>
        <v>Other</v>
      </c>
    </row>
    <row r="368" spans="1:20" x14ac:dyDescent="0.25">
      <c r="A368" t="s">
        <v>479</v>
      </c>
      <c r="B368" t="s">
        <v>480</v>
      </c>
      <c r="C368" t="s">
        <v>26</v>
      </c>
      <c r="D368" t="s">
        <v>27</v>
      </c>
      <c r="E368" t="s">
        <v>16</v>
      </c>
      <c r="F368" t="s">
        <v>28</v>
      </c>
      <c r="G368" t="s">
        <v>18</v>
      </c>
      <c r="H368" t="str">
        <f>IF(TBL_Employees[[#This Row],[Gender]]="Female","F","M")</f>
        <v>M</v>
      </c>
      <c r="I368">
        <v>40</v>
      </c>
      <c r="J368" s="7">
        <v>40486</v>
      </c>
      <c r="K368" s="1">
        <v>92952</v>
      </c>
      <c r="L368" s="2">
        <v>0</v>
      </c>
      <c r="M368" t="s">
        <v>19</v>
      </c>
      <c r="N368" t="s">
        <v>63</v>
      </c>
      <c r="O368" s="7" t="s">
        <v>21</v>
      </c>
      <c r="P368" s="15">
        <f>TBL_Employees[[#This Row],[Annual Salary]]*TBL_Employees[[#This Row],[Bonus %]]</f>
        <v>0</v>
      </c>
      <c r="Q368" s="16">
        <f>TBL_Employees[[#This Row],[Annual Salary]]+TBL_Employees[[#This Row],[Bonus %]]*TBL_Employees[[#This Row],[Annual Salary]]</f>
        <v>92952</v>
      </c>
      <c r="R368" s="15">
        <f>SUM(TBL_Employees[[#This Row],[Annual Salary]],TBL_Employees[[#This Row],[Bonus amount]])</f>
        <v>92952</v>
      </c>
      <c r="S368" t="str">
        <f>IF(AND(TBL_Employees[[#This Row],[Department]]="IT",TBL_Employees[[#This Row],[Gender]]="Female"),"Yes","No")</f>
        <v>No</v>
      </c>
      <c r="T368" s="20" t="str">
        <f>IF(AND(TBL_Employees[[#This Row],[Gender]]="Female",TBL_Employees[[#This Row],[Ethnicity]]="Black"),"Female Black","Other")</f>
        <v>Other</v>
      </c>
    </row>
    <row r="369" spans="1:20" x14ac:dyDescent="0.25">
      <c r="A369" t="s">
        <v>1747</v>
      </c>
      <c r="B369" t="s">
        <v>1748</v>
      </c>
      <c r="C369" t="s">
        <v>14</v>
      </c>
      <c r="D369" t="s">
        <v>27</v>
      </c>
      <c r="E369" t="s">
        <v>16</v>
      </c>
      <c r="F369" t="s">
        <v>28</v>
      </c>
      <c r="G369" t="s">
        <v>51</v>
      </c>
      <c r="H369" t="str">
        <f>IF(TBL_Employees[[#This Row],[Gender]]="Female","F","M")</f>
        <v>M</v>
      </c>
      <c r="I369">
        <v>42</v>
      </c>
      <c r="J369" s="7">
        <v>40511</v>
      </c>
      <c r="K369" s="1">
        <v>186725</v>
      </c>
      <c r="L369" s="2">
        <v>0.32</v>
      </c>
      <c r="M369" t="s">
        <v>52</v>
      </c>
      <c r="N369" t="s">
        <v>81</v>
      </c>
      <c r="O369" s="7" t="s">
        <v>21</v>
      </c>
      <c r="P369" s="15">
        <f>TBL_Employees[[#This Row],[Annual Salary]]*TBL_Employees[[#This Row],[Bonus %]]</f>
        <v>59752</v>
      </c>
      <c r="Q369" s="16">
        <f>TBL_Employees[[#This Row],[Annual Salary]]+TBL_Employees[[#This Row],[Bonus %]]*TBL_Employees[[#This Row],[Annual Salary]]</f>
        <v>246477</v>
      </c>
      <c r="R369" s="15">
        <f>SUM(TBL_Employees[[#This Row],[Annual Salary]],TBL_Employees[[#This Row],[Bonus amount]])</f>
        <v>246477</v>
      </c>
      <c r="S369" t="str">
        <f>IF(AND(TBL_Employees[[#This Row],[Department]]="IT",TBL_Employees[[#This Row],[Gender]]="Female"),"Yes","No")</f>
        <v>No</v>
      </c>
      <c r="T369" s="20" t="str">
        <f>IF(AND(TBL_Employees[[#This Row],[Gender]]="Female",TBL_Employees[[#This Row],[Ethnicity]]="Black"),"Female Black","Other")</f>
        <v>Other</v>
      </c>
    </row>
    <row r="370" spans="1:20" x14ac:dyDescent="0.25">
      <c r="A370" t="s">
        <v>1726</v>
      </c>
      <c r="B370" t="s">
        <v>1727</v>
      </c>
      <c r="C370" t="s">
        <v>40</v>
      </c>
      <c r="D370" t="s">
        <v>31</v>
      </c>
      <c r="E370" t="s">
        <v>44</v>
      </c>
      <c r="F370" t="s">
        <v>28</v>
      </c>
      <c r="G370" t="s">
        <v>18</v>
      </c>
      <c r="H370" t="str">
        <f>IF(TBL_Employees[[#This Row],[Gender]]="Female","F","M")</f>
        <v>M</v>
      </c>
      <c r="I370">
        <v>45</v>
      </c>
      <c r="J370" s="7">
        <v>40511</v>
      </c>
      <c r="K370" s="1">
        <v>153767</v>
      </c>
      <c r="L370" s="2">
        <v>0.27</v>
      </c>
      <c r="M370" t="s">
        <v>19</v>
      </c>
      <c r="N370" t="s">
        <v>39</v>
      </c>
      <c r="O370" s="7" t="s">
        <v>21</v>
      </c>
      <c r="P370" s="15">
        <f>TBL_Employees[[#This Row],[Annual Salary]]*TBL_Employees[[#This Row],[Bonus %]]</f>
        <v>41517.090000000004</v>
      </c>
      <c r="Q370" s="16">
        <f>TBL_Employees[[#This Row],[Annual Salary]]+TBL_Employees[[#This Row],[Bonus %]]*TBL_Employees[[#This Row],[Annual Salary]]</f>
        <v>195284.09</v>
      </c>
      <c r="R370" s="15">
        <f>SUM(TBL_Employees[[#This Row],[Annual Salary]],TBL_Employees[[#This Row],[Bonus amount]])</f>
        <v>195284.09</v>
      </c>
      <c r="S370" t="str">
        <f>IF(AND(TBL_Employees[[#This Row],[Department]]="IT",TBL_Employees[[#This Row],[Gender]]="Female"),"Yes","No")</f>
        <v>No</v>
      </c>
      <c r="T370" s="20" t="str">
        <f>IF(AND(TBL_Employees[[#This Row],[Gender]]="Female",TBL_Employees[[#This Row],[Ethnicity]]="Black"),"Female Black","Other")</f>
        <v>Other</v>
      </c>
    </row>
    <row r="371" spans="1:20" x14ac:dyDescent="0.25">
      <c r="A371" t="s">
        <v>313</v>
      </c>
      <c r="B371" t="s">
        <v>1965</v>
      </c>
      <c r="C371" t="s">
        <v>61</v>
      </c>
      <c r="D371" t="s">
        <v>27</v>
      </c>
      <c r="E371" t="s">
        <v>16</v>
      </c>
      <c r="F371" t="s">
        <v>28</v>
      </c>
      <c r="G371" t="s">
        <v>24</v>
      </c>
      <c r="H371" t="str">
        <f>IF(TBL_Employees[[#This Row],[Gender]]="Female","F","M")</f>
        <v>M</v>
      </c>
      <c r="I371">
        <v>37</v>
      </c>
      <c r="J371" s="7">
        <v>40511</v>
      </c>
      <c r="K371" s="1">
        <v>146961</v>
      </c>
      <c r="L371" s="2">
        <v>0.11</v>
      </c>
      <c r="M371" t="s">
        <v>19</v>
      </c>
      <c r="N371" t="s">
        <v>29</v>
      </c>
      <c r="O371" s="7" t="s">
        <v>21</v>
      </c>
      <c r="P371" s="15">
        <f>TBL_Employees[[#This Row],[Annual Salary]]*TBL_Employees[[#This Row],[Bonus %]]</f>
        <v>16165.710000000001</v>
      </c>
      <c r="Q371" s="16">
        <f>TBL_Employees[[#This Row],[Annual Salary]]+TBL_Employees[[#This Row],[Bonus %]]*TBL_Employees[[#This Row],[Annual Salary]]</f>
        <v>163126.71</v>
      </c>
      <c r="R371" s="15">
        <f>SUM(TBL_Employees[[#This Row],[Annual Salary]],TBL_Employees[[#This Row],[Bonus amount]])</f>
        <v>163126.71</v>
      </c>
      <c r="S371" t="str">
        <f>IF(AND(TBL_Employees[[#This Row],[Department]]="IT",TBL_Employees[[#This Row],[Gender]]="Female"),"Yes","No")</f>
        <v>No</v>
      </c>
      <c r="T371" s="20" t="str">
        <f>IF(AND(TBL_Employees[[#This Row],[Gender]]="Female",TBL_Employees[[#This Row],[Ethnicity]]="Black"),"Female Black","Other")</f>
        <v>Other</v>
      </c>
    </row>
    <row r="372" spans="1:20" x14ac:dyDescent="0.25">
      <c r="A372" t="s">
        <v>1751</v>
      </c>
      <c r="B372" t="s">
        <v>1752</v>
      </c>
      <c r="C372" t="s">
        <v>69</v>
      </c>
      <c r="D372" t="s">
        <v>31</v>
      </c>
      <c r="E372" t="s">
        <v>44</v>
      </c>
      <c r="F372" t="s">
        <v>28</v>
      </c>
      <c r="G372" t="s">
        <v>18</v>
      </c>
      <c r="H372" t="str">
        <f>IF(TBL_Employees[[#This Row],[Gender]]="Female","F","M")</f>
        <v>M</v>
      </c>
      <c r="I372">
        <v>54</v>
      </c>
      <c r="J372" s="7">
        <v>40517</v>
      </c>
      <c r="K372" s="1">
        <v>113982</v>
      </c>
      <c r="L372" s="2">
        <v>0</v>
      </c>
      <c r="M372" t="s">
        <v>19</v>
      </c>
      <c r="N372" t="s">
        <v>63</v>
      </c>
      <c r="O372" s="7" t="s">
        <v>21</v>
      </c>
      <c r="P372" s="15">
        <f>TBL_Employees[[#This Row],[Annual Salary]]*TBL_Employees[[#This Row],[Bonus %]]</f>
        <v>0</v>
      </c>
      <c r="Q372" s="16">
        <f>TBL_Employees[[#This Row],[Annual Salary]]+TBL_Employees[[#This Row],[Bonus %]]*TBL_Employees[[#This Row],[Annual Salary]]</f>
        <v>113982</v>
      </c>
      <c r="R372" s="15">
        <f>SUM(TBL_Employees[[#This Row],[Annual Salary]],TBL_Employees[[#This Row],[Bonus amount]])</f>
        <v>113982</v>
      </c>
      <c r="S372" t="str">
        <f>IF(AND(TBL_Employees[[#This Row],[Department]]="IT",TBL_Employees[[#This Row],[Gender]]="Female"),"Yes","No")</f>
        <v>No</v>
      </c>
      <c r="T372" s="20" t="str">
        <f>IF(AND(TBL_Employees[[#This Row],[Gender]]="Female",TBL_Employees[[#This Row],[Ethnicity]]="Black"),"Female Black","Other")</f>
        <v>Other</v>
      </c>
    </row>
    <row r="373" spans="1:20" x14ac:dyDescent="0.25">
      <c r="A373" t="s">
        <v>910</v>
      </c>
      <c r="B373" t="s">
        <v>911</v>
      </c>
      <c r="C373" t="s">
        <v>88</v>
      </c>
      <c r="D373" t="s">
        <v>27</v>
      </c>
      <c r="E373" t="s">
        <v>32</v>
      </c>
      <c r="F373" t="s">
        <v>17</v>
      </c>
      <c r="G373" t="s">
        <v>18</v>
      </c>
      <c r="H373" t="str">
        <f>IF(TBL_Employees[[#This Row],[Gender]]="Female","F","M")</f>
        <v>F</v>
      </c>
      <c r="I373">
        <v>40</v>
      </c>
      <c r="J373" s="7">
        <v>40522</v>
      </c>
      <c r="K373" s="1">
        <v>97807</v>
      </c>
      <c r="L373" s="2">
        <v>0</v>
      </c>
      <c r="M373" t="s">
        <v>19</v>
      </c>
      <c r="N373" t="s">
        <v>20</v>
      </c>
      <c r="O373" s="7" t="s">
        <v>21</v>
      </c>
      <c r="P373" s="15">
        <f>TBL_Employees[[#This Row],[Annual Salary]]*TBL_Employees[[#This Row],[Bonus %]]</f>
        <v>0</v>
      </c>
      <c r="Q373" s="16">
        <f>TBL_Employees[[#This Row],[Annual Salary]]+TBL_Employees[[#This Row],[Bonus %]]*TBL_Employees[[#This Row],[Annual Salary]]</f>
        <v>97807</v>
      </c>
      <c r="R373" s="15">
        <f>SUM(TBL_Employees[[#This Row],[Annual Salary]],TBL_Employees[[#This Row],[Bonus amount]])</f>
        <v>97807</v>
      </c>
      <c r="S373" t="str">
        <f>IF(AND(TBL_Employees[[#This Row],[Department]]="IT",TBL_Employees[[#This Row],[Gender]]="Female"),"Yes","No")</f>
        <v>Yes</v>
      </c>
      <c r="T373" s="20" t="str">
        <f>IF(AND(TBL_Employees[[#This Row],[Gender]]="Female",TBL_Employees[[#This Row],[Ethnicity]]="Black"),"Female Black","Other")</f>
        <v>Other</v>
      </c>
    </row>
    <row r="374" spans="1:20" x14ac:dyDescent="0.25">
      <c r="A374" t="s">
        <v>1940</v>
      </c>
      <c r="B374" t="s">
        <v>1941</v>
      </c>
      <c r="C374" t="s">
        <v>14</v>
      </c>
      <c r="D374" t="s">
        <v>23</v>
      </c>
      <c r="E374" t="s">
        <v>32</v>
      </c>
      <c r="F374" t="s">
        <v>28</v>
      </c>
      <c r="G374" t="s">
        <v>47</v>
      </c>
      <c r="H374" t="str">
        <f>IF(TBL_Employees[[#This Row],[Gender]]="Female","F","M")</f>
        <v>M</v>
      </c>
      <c r="I374">
        <v>45</v>
      </c>
      <c r="J374" s="7">
        <v>40524</v>
      </c>
      <c r="K374" s="1">
        <v>190512</v>
      </c>
      <c r="L374" s="2">
        <v>0.32</v>
      </c>
      <c r="M374" t="s">
        <v>19</v>
      </c>
      <c r="N374" t="s">
        <v>29</v>
      </c>
      <c r="O374" s="7" t="s">
        <v>21</v>
      </c>
      <c r="P374" s="15">
        <f>TBL_Employees[[#This Row],[Annual Salary]]*TBL_Employees[[#This Row],[Bonus %]]</f>
        <v>60963.840000000004</v>
      </c>
      <c r="Q374" s="16">
        <f>TBL_Employees[[#This Row],[Annual Salary]]+TBL_Employees[[#This Row],[Bonus %]]*TBL_Employees[[#This Row],[Annual Salary]]</f>
        <v>251475.84</v>
      </c>
      <c r="R374" s="15">
        <f>SUM(TBL_Employees[[#This Row],[Annual Salary]],TBL_Employees[[#This Row],[Bonus amount]])</f>
        <v>251475.84</v>
      </c>
      <c r="S374" t="str">
        <f>IF(AND(TBL_Employees[[#This Row],[Department]]="IT",TBL_Employees[[#This Row],[Gender]]="Female"),"Yes","No")</f>
        <v>No</v>
      </c>
      <c r="T374" s="20" t="str">
        <f>IF(AND(TBL_Employees[[#This Row],[Gender]]="Female",TBL_Employees[[#This Row],[Ethnicity]]="Black"),"Female Black","Other")</f>
        <v>Other</v>
      </c>
    </row>
    <row r="375" spans="1:20" x14ac:dyDescent="0.25">
      <c r="A375" t="s">
        <v>169</v>
      </c>
      <c r="B375" t="s">
        <v>529</v>
      </c>
      <c r="C375" t="s">
        <v>73</v>
      </c>
      <c r="D375" t="s">
        <v>27</v>
      </c>
      <c r="E375" t="s">
        <v>36</v>
      </c>
      <c r="F375" t="s">
        <v>28</v>
      </c>
      <c r="G375" t="s">
        <v>51</v>
      </c>
      <c r="H375" t="str">
        <f>IF(TBL_Employees[[#This Row],[Gender]]="Female","F","M")</f>
        <v>M</v>
      </c>
      <c r="I375">
        <v>36</v>
      </c>
      <c r="J375" s="7">
        <v>40535</v>
      </c>
      <c r="K375" s="1">
        <v>53215</v>
      </c>
      <c r="L375" s="2">
        <v>0</v>
      </c>
      <c r="M375" t="s">
        <v>52</v>
      </c>
      <c r="N375" t="s">
        <v>53</v>
      </c>
      <c r="O375" s="7">
        <v>41725</v>
      </c>
      <c r="P375" s="15">
        <f>TBL_Employees[[#This Row],[Annual Salary]]*TBL_Employees[[#This Row],[Bonus %]]</f>
        <v>0</v>
      </c>
      <c r="Q375" s="16">
        <f>TBL_Employees[[#This Row],[Annual Salary]]+TBL_Employees[[#This Row],[Bonus %]]*TBL_Employees[[#This Row],[Annual Salary]]</f>
        <v>53215</v>
      </c>
      <c r="R375" s="15">
        <f>SUM(TBL_Employees[[#This Row],[Annual Salary]],TBL_Employees[[#This Row],[Bonus amount]])</f>
        <v>53215</v>
      </c>
      <c r="S375" t="str">
        <f>IF(AND(TBL_Employees[[#This Row],[Department]]="IT",TBL_Employees[[#This Row],[Gender]]="Female"),"Yes","No")</f>
        <v>No</v>
      </c>
      <c r="T375" s="20" t="str">
        <f>IF(AND(TBL_Employees[[#This Row],[Gender]]="Female",TBL_Employees[[#This Row],[Ethnicity]]="Black"),"Female Black","Other")</f>
        <v>Other</v>
      </c>
    </row>
    <row r="376" spans="1:20" x14ac:dyDescent="0.25">
      <c r="A376" t="s">
        <v>720</v>
      </c>
      <c r="B376" t="s">
        <v>721</v>
      </c>
      <c r="C376" t="s">
        <v>82</v>
      </c>
      <c r="D376" t="s">
        <v>27</v>
      </c>
      <c r="E376" t="s">
        <v>36</v>
      </c>
      <c r="F376" t="s">
        <v>28</v>
      </c>
      <c r="G376" t="s">
        <v>47</v>
      </c>
      <c r="H376" t="str">
        <f>IF(TBL_Employees[[#This Row],[Gender]]="Female","F","M")</f>
        <v>M</v>
      </c>
      <c r="I376">
        <v>54</v>
      </c>
      <c r="J376" s="7">
        <v>40540</v>
      </c>
      <c r="K376" s="1">
        <v>64417</v>
      </c>
      <c r="L376" s="2">
        <v>0</v>
      </c>
      <c r="M376" t="s">
        <v>19</v>
      </c>
      <c r="N376" t="s">
        <v>29</v>
      </c>
      <c r="O376" s="7" t="s">
        <v>21</v>
      </c>
      <c r="P376" s="15">
        <f>TBL_Employees[[#This Row],[Annual Salary]]*TBL_Employees[[#This Row],[Bonus %]]</f>
        <v>0</v>
      </c>
      <c r="Q376" s="16">
        <f>TBL_Employees[[#This Row],[Annual Salary]]+TBL_Employees[[#This Row],[Bonus %]]*TBL_Employees[[#This Row],[Annual Salary]]</f>
        <v>64417</v>
      </c>
      <c r="R376" s="15">
        <f>SUM(TBL_Employees[[#This Row],[Annual Salary]],TBL_Employees[[#This Row],[Bonus amount]])</f>
        <v>64417</v>
      </c>
      <c r="S376" t="str">
        <f>IF(AND(TBL_Employees[[#This Row],[Department]]="IT",TBL_Employees[[#This Row],[Gender]]="Female"),"Yes","No")</f>
        <v>No</v>
      </c>
      <c r="T376" s="20" t="str">
        <f>IF(AND(TBL_Employees[[#This Row],[Gender]]="Female",TBL_Employees[[#This Row],[Ethnicity]]="Black"),"Female Black","Other")</f>
        <v>Other</v>
      </c>
    </row>
    <row r="377" spans="1:20" x14ac:dyDescent="0.25">
      <c r="A377" t="s">
        <v>390</v>
      </c>
      <c r="B377" t="s">
        <v>1530</v>
      </c>
      <c r="C377" t="s">
        <v>14</v>
      </c>
      <c r="D377" t="s">
        <v>27</v>
      </c>
      <c r="E377" t="s">
        <v>44</v>
      </c>
      <c r="F377" t="s">
        <v>28</v>
      </c>
      <c r="G377" t="s">
        <v>47</v>
      </c>
      <c r="H377" t="str">
        <f>IF(TBL_Employees[[#This Row],[Gender]]="Female","F","M")</f>
        <v>M</v>
      </c>
      <c r="I377">
        <v>59</v>
      </c>
      <c r="J377" s="7">
        <v>40542</v>
      </c>
      <c r="K377" s="1">
        <v>246619</v>
      </c>
      <c r="L377" s="2">
        <v>0.36</v>
      </c>
      <c r="M377" t="s">
        <v>19</v>
      </c>
      <c r="N377" t="s">
        <v>45</v>
      </c>
      <c r="O377" s="7" t="s">
        <v>21</v>
      </c>
      <c r="P377" s="15">
        <f>TBL_Employees[[#This Row],[Annual Salary]]*TBL_Employees[[#This Row],[Bonus %]]</f>
        <v>88782.84</v>
      </c>
      <c r="Q377" s="16">
        <f>TBL_Employees[[#This Row],[Annual Salary]]+TBL_Employees[[#This Row],[Bonus %]]*TBL_Employees[[#This Row],[Annual Salary]]</f>
        <v>335401.83999999997</v>
      </c>
      <c r="R377" s="15">
        <f>SUM(TBL_Employees[[#This Row],[Annual Salary]],TBL_Employees[[#This Row],[Bonus amount]])</f>
        <v>335401.83999999997</v>
      </c>
      <c r="S377" t="str">
        <f>IF(AND(TBL_Employees[[#This Row],[Department]]="IT",TBL_Employees[[#This Row],[Gender]]="Female"),"Yes","No")</f>
        <v>No</v>
      </c>
      <c r="T377" s="20" t="str">
        <f>IF(AND(TBL_Employees[[#This Row],[Gender]]="Female",TBL_Employees[[#This Row],[Ethnicity]]="Black"),"Female Black","Other")</f>
        <v>Other</v>
      </c>
    </row>
    <row r="378" spans="1:20" x14ac:dyDescent="0.25">
      <c r="A378" t="s">
        <v>817</v>
      </c>
      <c r="B378" t="s">
        <v>818</v>
      </c>
      <c r="C378" t="s">
        <v>61</v>
      </c>
      <c r="D378" t="s">
        <v>65</v>
      </c>
      <c r="E378" t="s">
        <v>36</v>
      </c>
      <c r="F378" t="s">
        <v>17</v>
      </c>
      <c r="G378" t="s">
        <v>18</v>
      </c>
      <c r="H378" t="str">
        <f>IF(TBL_Employees[[#This Row],[Gender]]="Female","F","M")</f>
        <v>F</v>
      </c>
      <c r="I378">
        <v>55</v>
      </c>
      <c r="J378" s="7">
        <v>40552</v>
      </c>
      <c r="K378" s="1">
        <v>138521</v>
      </c>
      <c r="L378" s="2">
        <v>0.1</v>
      </c>
      <c r="M378" t="s">
        <v>19</v>
      </c>
      <c r="N378" t="s">
        <v>45</v>
      </c>
      <c r="O378" s="7" t="s">
        <v>21</v>
      </c>
      <c r="P378" s="15">
        <f>TBL_Employees[[#This Row],[Annual Salary]]*TBL_Employees[[#This Row],[Bonus %]]</f>
        <v>13852.1</v>
      </c>
      <c r="Q378" s="16">
        <f>TBL_Employees[[#This Row],[Annual Salary]]+TBL_Employees[[#This Row],[Bonus %]]*TBL_Employees[[#This Row],[Annual Salary]]</f>
        <v>152373.1</v>
      </c>
      <c r="R378" s="15">
        <f>SUM(TBL_Employees[[#This Row],[Annual Salary]],TBL_Employees[[#This Row],[Bonus amount]])</f>
        <v>152373.1</v>
      </c>
      <c r="S378" t="str">
        <f>IF(AND(TBL_Employees[[#This Row],[Department]]="IT",TBL_Employees[[#This Row],[Gender]]="Female"),"Yes","No")</f>
        <v>No</v>
      </c>
      <c r="T378" s="20" t="str">
        <f>IF(AND(TBL_Employees[[#This Row],[Gender]]="Female",TBL_Employees[[#This Row],[Ethnicity]]="Black"),"Female Black","Other")</f>
        <v>Other</v>
      </c>
    </row>
    <row r="379" spans="1:20" x14ac:dyDescent="0.25">
      <c r="A379" t="s">
        <v>355</v>
      </c>
      <c r="B379" t="s">
        <v>1769</v>
      </c>
      <c r="C379" t="s">
        <v>61</v>
      </c>
      <c r="D379" t="s">
        <v>23</v>
      </c>
      <c r="E379" t="s">
        <v>16</v>
      </c>
      <c r="F379" t="s">
        <v>17</v>
      </c>
      <c r="G379" t="s">
        <v>24</v>
      </c>
      <c r="H379" t="str">
        <f>IF(TBL_Employees[[#This Row],[Gender]]="Female","F","M")</f>
        <v>F</v>
      </c>
      <c r="I379">
        <v>37</v>
      </c>
      <c r="J379" s="7">
        <v>40560</v>
      </c>
      <c r="K379" s="1">
        <v>131353</v>
      </c>
      <c r="L379" s="2">
        <v>0.11</v>
      </c>
      <c r="M379" t="s">
        <v>33</v>
      </c>
      <c r="N379" t="s">
        <v>74</v>
      </c>
      <c r="O379" s="7" t="s">
        <v>21</v>
      </c>
      <c r="P379" s="15">
        <f>TBL_Employees[[#This Row],[Annual Salary]]*TBL_Employees[[#This Row],[Bonus %]]</f>
        <v>14448.83</v>
      </c>
      <c r="Q379" s="16">
        <f>TBL_Employees[[#This Row],[Annual Salary]]+TBL_Employees[[#This Row],[Bonus %]]*TBL_Employees[[#This Row],[Annual Salary]]</f>
        <v>145801.82999999999</v>
      </c>
      <c r="R379" s="15">
        <f>SUM(TBL_Employees[[#This Row],[Annual Salary]],TBL_Employees[[#This Row],[Bonus amount]])</f>
        <v>145801.82999999999</v>
      </c>
      <c r="S379" t="str">
        <f>IF(AND(TBL_Employees[[#This Row],[Department]]="IT",TBL_Employees[[#This Row],[Gender]]="Female"),"Yes","No")</f>
        <v>No</v>
      </c>
      <c r="T379" s="20" t="str">
        <f>IF(AND(TBL_Employees[[#This Row],[Gender]]="Female",TBL_Employees[[#This Row],[Ethnicity]]="Black"),"Female Black","Other")</f>
        <v>Other</v>
      </c>
    </row>
    <row r="380" spans="1:20" x14ac:dyDescent="0.25">
      <c r="A380" t="s">
        <v>772</v>
      </c>
      <c r="B380" t="s">
        <v>773</v>
      </c>
      <c r="C380" t="s">
        <v>49</v>
      </c>
      <c r="D380" t="s">
        <v>50</v>
      </c>
      <c r="E380" t="s">
        <v>32</v>
      </c>
      <c r="F380" t="s">
        <v>17</v>
      </c>
      <c r="G380" t="s">
        <v>24</v>
      </c>
      <c r="H380" t="str">
        <f>IF(TBL_Employees[[#This Row],[Gender]]="Female","F","M")</f>
        <v>F</v>
      </c>
      <c r="I380">
        <v>40</v>
      </c>
      <c r="J380" s="7">
        <v>40563</v>
      </c>
      <c r="K380" s="1">
        <v>96719</v>
      </c>
      <c r="L380" s="2">
        <v>0</v>
      </c>
      <c r="M380" t="s">
        <v>33</v>
      </c>
      <c r="N380" t="s">
        <v>34</v>
      </c>
      <c r="O380" s="7" t="s">
        <v>21</v>
      </c>
      <c r="P380" s="15">
        <f>TBL_Employees[[#This Row],[Annual Salary]]*TBL_Employees[[#This Row],[Bonus %]]</f>
        <v>0</v>
      </c>
      <c r="Q380" s="16">
        <f>TBL_Employees[[#This Row],[Annual Salary]]+TBL_Employees[[#This Row],[Bonus %]]*TBL_Employees[[#This Row],[Annual Salary]]</f>
        <v>96719</v>
      </c>
      <c r="R380" s="15">
        <f>SUM(TBL_Employees[[#This Row],[Annual Salary]],TBL_Employees[[#This Row],[Bonus amount]])</f>
        <v>96719</v>
      </c>
      <c r="S380" t="str">
        <f>IF(AND(TBL_Employees[[#This Row],[Department]]="IT",TBL_Employees[[#This Row],[Gender]]="Female"),"Yes","No")</f>
        <v>No</v>
      </c>
      <c r="T380" s="20" t="str">
        <f>IF(AND(TBL_Employees[[#This Row],[Gender]]="Female",TBL_Employees[[#This Row],[Ethnicity]]="Black"),"Female Black","Other")</f>
        <v>Other</v>
      </c>
    </row>
    <row r="381" spans="1:20" x14ac:dyDescent="0.25">
      <c r="A381" t="s">
        <v>629</v>
      </c>
      <c r="B381" t="s">
        <v>630</v>
      </c>
      <c r="C381" t="s">
        <v>26</v>
      </c>
      <c r="D381" t="s">
        <v>27</v>
      </c>
      <c r="E381" t="s">
        <v>36</v>
      </c>
      <c r="F381" t="s">
        <v>28</v>
      </c>
      <c r="G381" t="s">
        <v>18</v>
      </c>
      <c r="H381" t="str">
        <f>IF(TBL_Employees[[#This Row],[Gender]]="Female","F","M")</f>
        <v>M</v>
      </c>
      <c r="I381">
        <v>40</v>
      </c>
      <c r="J381" s="7">
        <v>40565</v>
      </c>
      <c r="K381" s="1">
        <v>97339</v>
      </c>
      <c r="L381" s="2">
        <v>0</v>
      </c>
      <c r="M381" t="s">
        <v>19</v>
      </c>
      <c r="N381" t="s">
        <v>25</v>
      </c>
      <c r="O381" s="7" t="s">
        <v>21</v>
      </c>
      <c r="P381" s="15">
        <f>TBL_Employees[[#This Row],[Annual Salary]]*TBL_Employees[[#This Row],[Bonus %]]</f>
        <v>0</v>
      </c>
      <c r="Q381" s="16">
        <f>TBL_Employees[[#This Row],[Annual Salary]]+TBL_Employees[[#This Row],[Bonus %]]*TBL_Employees[[#This Row],[Annual Salary]]</f>
        <v>97339</v>
      </c>
      <c r="R381" s="15">
        <f>SUM(TBL_Employees[[#This Row],[Annual Salary]],TBL_Employees[[#This Row],[Bonus amount]])</f>
        <v>97339</v>
      </c>
      <c r="S381" t="str">
        <f>IF(AND(TBL_Employees[[#This Row],[Department]]="IT",TBL_Employees[[#This Row],[Gender]]="Female"),"Yes","No")</f>
        <v>No</v>
      </c>
      <c r="T381" s="20" t="str">
        <f>IF(AND(TBL_Employees[[#This Row],[Gender]]="Female",TBL_Employees[[#This Row],[Ethnicity]]="Black"),"Female Black","Other")</f>
        <v>Other</v>
      </c>
    </row>
    <row r="382" spans="1:20" x14ac:dyDescent="0.25">
      <c r="A382" t="s">
        <v>1018</v>
      </c>
      <c r="B382" t="s">
        <v>1019</v>
      </c>
      <c r="C382" t="s">
        <v>40</v>
      </c>
      <c r="D382" t="s">
        <v>43</v>
      </c>
      <c r="E382" t="s">
        <v>36</v>
      </c>
      <c r="F382" t="s">
        <v>17</v>
      </c>
      <c r="G382" t="s">
        <v>24</v>
      </c>
      <c r="H382" t="str">
        <f>IF(TBL_Employees[[#This Row],[Gender]]="Female","F","M")</f>
        <v>F</v>
      </c>
      <c r="I382">
        <v>64</v>
      </c>
      <c r="J382" s="7">
        <v>40588</v>
      </c>
      <c r="K382" s="1">
        <v>171217</v>
      </c>
      <c r="L382" s="2">
        <v>0.19</v>
      </c>
      <c r="M382" t="s">
        <v>19</v>
      </c>
      <c r="N382" t="s">
        <v>63</v>
      </c>
      <c r="O382" s="7" t="s">
        <v>21</v>
      </c>
      <c r="P382" s="15">
        <f>TBL_Employees[[#This Row],[Annual Salary]]*TBL_Employees[[#This Row],[Bonus %]]</f>
        <v>32531.23</v>
      </c>
      <c r="Q382" s="16">
        <f>TBL_Employees[[#This Row],[Annual Salary]]+TBL_Employees[[#This Row],[Bonus %]]*TBL_Employees[[#This Row],[Annual Salary]]</f>
        <v>203748.23</v>
      </c>
      <c r="R382" s="15">
        <f>SUM(TBL_Employees[[#This Row],[Annual Salary]],TBL_Employees[[#This Row],[Bonus amount]])</f>
        <v>203748.23</v>
      </c>
      <c r="S382" t="str">
        <f>IF(AND(TBL_Employees[[#This Row],[Department]]="IT",TBL_Employees[[#This Row],[Gender]]="Female"),"Yes","No")</f>
        <v>No</v>
      </c>
      <c r="T382" s="20" t="str">
        <f>IF(AND(TBL_Employees[[#This Row],[Gender]]="Female",TBL_Employees[[#This Row],[Ethnicity]]="Black"),"Female Black","Other")</f>
        <v>Other</v>
      </c>
    </row>
    <row r="383" spans="1:20" x14ac:dyDescent="0.25">
      <c r="A383" t="s">
        <v>1532</v>
      </c>
      <c r="B383" t="s">
        <v>67</v>
      </c>
      <c r="C383" t="s">
        <v>42</v>
      </c>
      <c r="D383" t="s">
        <v>65</v>
      </c>
      <c r="E383" t="s">
        <v>44</v>
      </c>
      <c r="F383" t="s">
        <v>28</v>
      </c>
      <c r="G383" t="s">
        <v>51</v>
      </c>
      <c r="H383" t="str">
        <f>IF(TBL_Employees[[#This Row],[Gender]]="Female","F","M")</f>
        <v>M</v>
      </c>
      <c r="I383">
        <v>62</v>
      </c>
      <c r="J383" s="7">
        <v>40591</v>
      </c>
      <c r="K383" s="1">
        <v>94422</v>
      </c>
      <c r="L383" s="2">
        <v>0</v>
      </c>
      <c r="M383" t="s">
        <v>19</v>
      </c>
      <c r="N383" t="s">
        <v>39</v>
      </c>
      <c r="O383" s="7" t="s">
        <v>21</v>
      </c>
      <c r="P383" s="15">
        <f>TBL_Employees[[#This Row],[Annual Salary]]*TBL_Employees[[#This Row],[Bonus %]]</f>
        <v>0</v>
      </c>
      <c r="Q383" s="16">
        <f>TBL_Employees[[#This Row],[Annual Salary]]+TBL_Employees[[#This Row],[Bonus %]]*TBL_Employees[[#This Row],[Annual Salary]]</f>
        <v>94422</v>
      </c>
      <c r="R383" s="15">
        <f>SUM(TBL_Employees[[#This Row],[Annual Salary]],TBL_Employees[[#This Row],[Bonus amount]])</f>
        <v>94422</v>
      </c>
      <c r="S383" t="str">
        <f>IF(AND(TBL_Employees[[#This Row],[Department]]="IT",TBL_Employees[[#This Row],[Gender]]="Female"),"Yes","No")</f>
        <v>No</v>
      </c>
      <c r="T383" s="20" t="str">
        <f>IF(AND(TBL_Employees[[#This Row],[Gender]]="Female",TBL_Employees[[#This Row],[Ethnicity]]="Black"),"Female Black","Other")</f>
        <v>Other</v>
      </c>
    </row>
    <row r="384" spans="1:20" x14ac:dyDescent="0.25">
      <c r="A384" t="s">
        <v>1181</v>
      </c>
      <c r="B384" t="s">
        <v>1182</v>
      </c>
      <c r="C384" t="s">
        <v>98</v>
      </c>
      <c r="D384" t="s">
        <v>27</v>
      </c>
      <c r="E384" t="s">
        <v>36</v>
      </c>
      <c r="F384" t="s">
        <v>17</v>
      </c>
      <c r="G384" t="s">
        <v>47</v>
      </c>
      <c r="H384" t="str">
        <f>IF(TBL_Employees[[#This Row],[Gender]]="Female","F","M")</f>
        <v>F</v>
      </c>
      <c r="I384">
        <v>42</v>
      </c>
      <c r="J384" s="7">
        <v>40593</v>
      </c>
      <c r="K384" s="1">
        <v>72486</v>
      </c>
      <c r="L384" s="2">
        <v>0</v>
      </c>
      <c r="M384" t="s">
        <v>19</v>
      </c>
      <c r="N384" t="s">
        <v>63</v>
      </c>
      <c r="O384" s="7" t="s">
        <v>21</v>
      </c>
      <c r="P384" s="15">
        <f>TBL_Employees[[#This Row],[Annual Salary]]*TBL_Employees[[#This Row],[Bonus %]]</f>
        <v>0</v>
      </c>
      <c r="Q384" s="16">
        <f>TBL_Employees[[#This Row],[Annual Salary]]+TBL_Employees[[#This Row],[Bonus %]]*TBL_Employees[[#This Row],[Annual Salary]]</f>
        <v>72486</v>
      </c>
      <c r="R384" s="15">
        <f>SUM(TBL_Employees[[#This Row],[Annual Salary]],TBL_Employees[[#This Row],[Bonus amount]])</f>
        <v>72486</v>
      </c>
      <c r="S384" t="str">
        <f>IF(AND(TBL_Employees[[#This Row],[Department]]="IT",TBL_Employees[[#This Row],[Gender]]="Female"),"Yes","No")</f>
        <v>Yes</v>
      </c>
      <c r="T384" s="20" t="str">
        <f>IF(AND(TBL_Employees[[#This Row],[Gender]]="Female",TBL_Employees[[#This Row],[Ethnicity]]="Black"),"Female Black","Other")</f>
        <v>Female Black</v>
      </c>
    </row>
    <row r="385" spans="1:20" x14ac:dyDescent="0.25">
      <c r="A385" t="s">
        <v>1140</v>
      </c>
      <c r="B385" t="s">
        <v>1141</v>
      </c>
      <c r="C385" t="s">
        <v>83</v>
      </c>
      <c r="D385" t="s">
        <v>23</v>
      </c>
      <c r="E385" t="s">
        <v>16</v>
      </c>
      <c r="F385" t="s">
        <v>28</v>
      </c>
      <c r="G385" t="s">
        <v>24</v>
      </c>
      <c r="H385" t="str">
        <f>IF(TBL_Employees[[#This Row],[Gender]]="Female","F","M")</f>
        <v>M</v>
      </c>
      <c r="I385">
        <v>35</v>
      </c>
      <c r="J385" s="7">
        <v>40596</v>
      </c>
      <c r="K385" s="1">
        <v>43336</v>
      </c>
      <c r="L385" s="2">
        <v>0</v>
      </c>
      <c r="M385" t="s">
        <v>19</v>
      </c>
      <c r="N385" t="s">
        <v>25</v>
      </c>
      <c r="O385" s="7">
        <v>44024</v>
      </c>
      <c r="P385" s="15">
        <f>TBL_Employees[[#This Row],[Annual Salary]]*TBL_Employees[[#This Row],[Bonus %]]</f>
        <v>0</v>
      </c>
      <c r="Q385" s="16">
        <f>TBL_Employees[[#This Row],[Annual Salary]]+TBL_Employees[[#This Row],[Bonus %]]*TBL_Employees[[#This Row],[Annual Salary]]</f>
        <v>43336</v>
      </c>
      <c r="R385" s="15">
        <f>SUM(TBL_Employees[[#This Row],[Annual Salary]],TBL_Employees[[#This Row],[Bonus amount]])</f>
        <v>43336</v>
      </c>
      <c r="S385" t="str">
        <f>IF(AND(TBL_Employees[[#This Row],[Department]]="IT",TBL_Employees[[#This Row],[Gender]]="Female"),"Yes","No")</f>
        <v>No</v>
      </c>
      <c r="T385" s="20" t="str">
        <f>IF(AND(TBL_Employees[[#This Row],[Gender]]="Female",TBL_Employees[[#This Row],[Ethnicity]]="Black"),"Female Black","Other")</f>
        <v>Other</v>
      </c>
    </row>
    <row r="386" spans="1:20" x14ac:dyDescent="0.25">
      <c r="A386" t="s">
        <v>1254</v>
      </c>
      <c r="B386" t="s">
        <v>1255</v>
      </c>
      <c r="C386" t="s">
        <v>91</v>
      </c>
      <c r="D386" t="s">
        <v>27</v>
      </c>
      <c r="E386" t="s">
        <v>36</v>
      </c>
      <c r="F386" t="s">
        <v>17</v>
      </c>
      <c r="G386" t="s">
        <v>51</v>
      </c>
      <c r="H386" t="str">
        <f>IF(TBL_Employees[[#This Row],[Gender]]="Female","F","M")</f>
        <v>F</v>
      </c>
      <c r="I386">
        <v>44</v>
      </c>
      <c r="J386" s="7">
        <v>40603</v>
      </c>
      <c r="K386" s="1">
        <v>82462</v>
      </c>
      <c r="L386" s="2">
        <v>0</v>
      </c>
      <c r="M386" t="s">
        <v>19</v>
      </c>
      <c r="N386" t="s">
        <v>25</v>
      </c>
      <c r="O386" s="7" t="s">
        <v>21</v>
      </c>
      <c r="P386" s="15">
        <f>TBL_Employees[[#This Row],[Annual Salary]]*TBL_Employees[[#This Row],[Bonus %]]</f>
        <v>0</v>
      </c>
      <c r="Q386" s="16">
        <f>TBL_Employees[[#This Row],[Annual Salary]]+TBL_Employees[[#This Row],[Bonus %]]*TBL_Employees[[#This Row],[Annual Salary]]</f>
        <v>82462</v>
      </c>
      <c r="R386" s="15">
        <f>SUM(TBL_Employees[[#This Row],[Annual Salary]],TBL_Employees[[#This Row],[Bonus amount]])</f>
        <v>82462</v>
      </c>
      <c r="S386" t="str">
        <f>IF(AND(TBL_Employees[[#This Row],[Department]]="IT",TBL_Employees[[#This Row],[Gender]]="Female"),"Yes","No")</f>
        <v>Yes</v>
      </c>
      <c r="T386" s="20" t="str">
        <f>IF(AND(TBL_Employees[[#This Row],[Gender]]="Female",TBL_Employees[[#This Row],[Ethnicity]]="Black"),"Female Black","Other")</f>
        <v>Other</v>
      </c>
    </row>
    <row r="387" spans="1:20" x14ac:dyDescent="0.25">
      <c r="A387" t="s">
        <v>1426</v>
      </c>
      <c r="B387" t="s">
        <v>1427</v>
      </c>
      <c r="C387" t="s">
        <v>42</v>
      </c>
      <c r="D387" t="s">
        <v>50</v>
      </c>
      <c r="E387" t="s">
        <v>32</v>
      </c>
      <c r="F387" t="s">
        <v>28</v>
      </c>
      <c r="G387" t="s">
        <v>18</v>
      </c>
      <c r="H387" t="str">
        <f>IF(TBL_Employees[[#This Row],[Gender]]="Female","F","M")</f>
        <v>M</v>
      </c>
      <c r="I387">
        <v>45</v>
      </c>
      <c r="J387" s="7">
        <v>40618</v>
      </c>
      <c r="K387" s="1">
        <v>81687</v>
      </c>
      <c r="L387" s="2">
        <v>0</v>
      </c>
      <c r="M387" t="s">
        <v>19</v>
      </c>
      <c r="N387" t="s">
        <v>39</v>
      </c>
      <c r="O387" s="7" t="s">
        <v>21</v>
      </c>
      <c r="P387" s="15">
        <f>TBL_Employees[[#This Row],[Annual Salary]]*TBL_Employees[[#This Row],[Bonus %]]</f>
        <v>0</v>
      </c>
      <c r="Q387" s="16">
        <f>TBL_Employees[[#This Row],[Annual Salary]]+TBL_Employees[[#This Row],[Bonus %]]*TBL_Employees[[#This Row],[Annual Salary]]</f>
        <v>81687</v>
      </c>
      <c r="R387" s="15">
        <f>SUM(TBL_Employees[[#This Row],[Annual Salary]],TBL_Employees[[#This Row],[Bonus amount]])</f>
        <v>81687</v>
      </c>
      <c r="S387" t="str">
        <f>IF(AND(TBL_Employees[[#This Row],[Department]]="IT",TBL_Employees[[#This Row],[Gender]]="Female"),"Yes","No")</f>
        <v>No</v>
      </c>
      <c r="T387" s="20" t="str">
        <f>IF(AND(TBL_Employees[[#This Row],[Gender]]="Female",TBL_Employees[[#This Row],[Ethnicity]]="Black"),"Female Black","Other")</f>
        <v>Other</v>
      </c>
    </row>
    <row r="388" spans="1:20" x14ac:dyDescent="0.25">
      <c r="A388" t="s">
        <v>205</v>
      </c>
      <c r="B388" t="s">
        <v>985</v>
      </c>
      <c r="C388" t="s">
        <v>61</v>
      </c>
      <c r="D388" t="s">
        <v>15</v>
      </c>
      <c r="E388" t="s">
        <v>36</v>
      </c>
      <c r="F388" t="s">
        <v>17</v>
      </c>
      <c r="G388" t="s">
        <v>24</v>
      </c>
      <c r="H388" t="str">
        <f>IF(TBL_Employees[[#This Row],[Gender]]="Female","F","M")</f>
        <v>F</v>
      </c>
      <c r="I388">
        <v>42</v>
      </c>
      <c r="J388" s="7">
        <v>40620</v>
      </c>
      <c r="K388" s="1">
        <v>150034</v>
      </c>
      <c r="L388" s="2">
        <v>0.12</v>
      </c>
      <c r="M388" t="s">
        <v>33</v>
      </c>
      <c r="N388" t="s">
        <v>60</v>
      </c>
      <c r="O388" s="7" t="s">
        <v>21</v>
      </c>
      <c r="P388" s="15">
        <f>TBL_Employees[[#This Row],[Annual Salary]]*TBL_Employees[[#This Row],[Bonus %]]</f>
        <v>18004.079999999998</v>
      </c>
      <c r="Q388" s="16">
        <f>TBL_Employees[[#This Row],[Annual Salary]]+TBL_Employees[[#This Row],[Bonus %]]*TBL_Employees[[#This Row],[Annual Salary]]</f>
        <v>168038.08</v>
      </c>
      <c r="R388" s="15">
        <f>SUM(TBL_Employees[[#This Row],[Annual Salary]],TBL_Employees[[#This Row],[Bonus amount]])</f>
        <v>168038.08</v>
      </c>
      <c r="S388" t="str">
        <f>IF(AND(TBL_Employees[[#This Row],[Department]]="IT",TBL_Employees[[#This Row],[Gender]]="Female"),"Yes","No")</f>
        <v>No</v>
      </c>
      <c r="T388" s="20" t="str">
        <f>IF(AND(TBL_Employees[[#This Row],[Gender]]="Female",TBL_Employees[[#This Row],[Ethnicity]]="Black"),"Female Black","Other")</f>
        <v>Other</v>
      </c>
    </row>
    <row r="389" spans="1:20" x14ac:dyDescent="0.25">
      <c r="A389" t="s">
        <v>1711</v>
      </c>
      <c r="B389" t="s">
        <v>1712</v>
      </c>
      <c r="C389" t="s">
        <v>61</v>
      </c>
      <c r="D389" t="s">
        <v>15</v>
      </c>
      <c r="E389" t="s">
        <v>44</v>
      </c>
      <c r="F389" t="s">
        <v>17</v>
      </c>
      <c r="G389" t="s">
        <v>24</v>
      </c>
      <c r="H389" t="str">
        <f>IF(TBL_Employees[[#This Row],[Gender]]="Female","F","M")</f>
        <v>F</v>
      </c>
      <c r="I389">
        <v>37</v>
      </c>
      <c r="J389" s="7">
        <v>40657</v>
      </c>
      <c r="K389" s="1">
        <v>131183</v>
      </c>
      <c r="L389" s="2">
        <v>0.14000000000000001</v>
      </c>
      <c r="M389" t="s">
        <v>33</v>
      </c>
      <c r="N389" t="s">
        <v>74</v>
      </c>
      <c r="O389" s="7">
        <v>42445</v>
      </c>
      <c r="P389" s="15">
        <f>TBL_Employees[[#This Row],[Annual Salary]]*TBL_Employees[[#This Row],[Bonus %]]</f>
        <v>18365.620000000003</v>
      </c>
      <c r="Q389" s="16">
        <f>TBL_Employees[[#This Row],[Annual Salary]]+TBL_Employees[[#This Row],[Bonus %]]*TBL_Employees[[#This Row],[Annual Salary]]</f>
        <v>149548.62</v>
      </c>
      <c r="R389" s="15">
        <f>SUM(TBL_Employees[[#This Row],[Annual Salary]],TBL_Employees[[#This Row],[Bonus amount]])</f>
        <v>149548.62</v>
      </c>
      <c r="S389" t="str">
        <f>IF(AND(TBL_Employees[[#This Row],[Department]]="IT",TBL_Employees[[#This Row],[Gender]]="Female"),"Yes","No")</f>
        <v>No</v>
      </c>
      <c r="T389" s="20" t="str">
        <f>IF(AND(TBL_Employees[[#This Row],[Gender]]="Female",TBL_Employees[[#This Row],[Ethnicity]]="Black"),"Female Black","Other")</f>
        <v>Other</v>
      </c>
    </row>
    <row r="390" spans="1:20" x14ac:dyDescent="0.25">
      <c r="A390" t="s">
        <v>1661</v>
      </c>
      <c r="B390" t="s">
        <v>1662</v>
      </c>
      <c r="C390" t="s">
        <v>68</v>
      </c>
      <c r="D390" t="s">
        <v>15</v>
      </c>
      <c r="E390" t="s">
        <v>16</v>
      </c>
      <c r="F390" t="s">
        <v>28</v>
      </c>
      <c r="G390" t="s">
        <v>24</v>
      </c>
      <c r="H390" t="str">
        <f>IF(TBL_Employees[[#This Row],[Gender]]="Female","F","M")</f>
        <v>M</v>
      </c>
      <c r="I390">
        <v>46</v>
      </c>
      <c r="J390" s="7">
        <v>40657</v>
      </c>
      <c r="K390" s="1">
        <v>55894</v>
      </c>
      <c r="L390" s="2">
        <v>0</v>
      </c>
      <c r="M390" t="s">
        <v>19</v>
      </c>
      <c r="N390" t="s">
        <v>63</v>
      </c>
      <c r="O390" s="7" t="s">
        <v>21</v>
      </c>
      <c r="P390" s="15">
        <f>TBL_Employees[[#This Row],[Annual Salary]]*TBL_Employees[[#This Row],[Bonus %]]</f>
        <v>0</v>
      </c>
      <c r="Q390" s="16">
        <f>TBL_Employees[[#This Row],[Annual Salary]]+TBL_Employees[[#This Row],[Bonus %]]*TBL_Employees[[#This Row],[Annual Salary]]</f>
        <v>55894</v>
      </c>
      <c r="R390" s="15">
        <f>SUM(TBL_Employees[[#This Row],[Annual Salary]],TBL_Employees[[#This Row],[Bonus amount]])</f>
        <v>55894</v>
      </c>
      <c r="S390" t="str">
        <f>IF(AND(TBL_Employees[[#This Row],[Department]]="IT",TBL_Employees[[#This Row],[Gender]]="Female"),"Yes","No")</f>
        <v>No</v>
      </c>
      <c r="T390" s="20" t="str">
        <f>IF(AND(TBL_Employees[[#This Row],[Gender]]="Female",TBL_Employees[[#This Row],[Ethnicity]]="Black"),"Female Black","Other")</f>
        <v>Other</v>
      </c>
    </row>
    <row r="391" spans="1:20" x14ac:dyDescent="0.25">
      <c r="A391" t="s">
        <v>1284</v>
      </c>
      <c r="B391" t="s">
        <v>1285</v>
      </c>
      <c r="C391" t="s">
        <v>30</v>
      </c>
      <c r="D391" t="s">
        <v>31</v>
      </c>
      <c r="E391" t="s">
        <v>16</v>
      </c>
      <c r="F391" t="s">
        <v>28</v>
      </c>
      <c r="G391" t="s">
        <v>24</v>
      </c>
      <c r="H391" t="str">
        <f>IF(TBL_Employees[[#This Row],[Gender]]="Female","F","M")</f>
        <v>M</v>
      </c>
      <c r="I391">
        <v>55</v>
      </c>
      <c r="J391" s="7">
        <v>40663</v>
      </c>
      <c r="K391" s="1">
        <v>89419</v>
      </c>
      <c r="L391" s="2">
        <v>0</v>
      </c>
      <c r="M391" t="s">
        <v>33</v>
      </c>
      <c r="N391" t="s">
        <v>74</v>
      </c>
      <c r="O391" s="7" t="s">
        <v>21</v>
      </c>
      <c r="P391" s="15">
        <f>TBL_Employees[[#This Row],[Annual Salary]]*TBL_Employees[[#This Row],[Bonus %]]</f>
        <v>0</v>
      </c>
      <c r="Q391" s="16">
        <f>TBL_Employees[[#This Row],[Annual Salary]]+TBL_Employees[[#This Row],[Bonus %]]*TBL_Employees[[#This Row],[Annual Salary]]</f>
        <v>89419</v>
      </c>
      <c r="R391" s="15">
        <f>SUM(TBL_Employees[[#This Row],[Annual Salary]],TBL_Employees[[#This Row],[Bonus amount]])</f>
        <v>89419</v>
      </c>
      <c r="S391" t="str">
        <f>IF(AND(TBL_Employees[[#This Row],[Department]]="IT",TBL_Employees[[#This Row],[Gender]]="Female"),"Yes","No")</f>
        <v>No</v>
      </c>
      <c r="T391" s="20" t="str">
        <f>IF(AND(TBL_Employees[[#This Row],[Gender]]="Female",TBL_Employees[[#This Row],[Ethnicity]]="Black"),"Female Black","Other")</f>
        <v>Other</v>
      </c>
    </row>
    <row r="392" spans="1:20" x14ac:dyDescent="0.25">
      <c r="A392" t="s">
        <v>494</v>
      </c>
      <c r="B392" t="s">
        <v>495</v>
      </c>
      <c r="C392" t="s">
        <v>64</v>
      </c>
      <c r="D392" t="s">
        <v>43</v>
      </c>
      <c r="E392" t="s">
        <v>36</v>
      </c>
      <c r="F392" t="s">
        <v>28</v>
      </c>
      <c r="G392" t="s">
        <v>51</v>
      </c>
      <c r="H392" t="str">
        <f>IF(TBL_Employees[[#This Row],[Gender]]="Female","F","M")</f>
        <v>M</v>
      </c>
      <c r="I392">
        <v>35</v>
      </c>
      <c r="J392" s="7">
        <v>40678</v>
      </c>
      <c r="K392" s="1">
        <v>66889</v>
      </c>
      <c r="L392" s="2">
        <v>0</v>
      </c>
      <c r="M392" t="s">
        <v>19</v>
      </c>
      <c r="N392" t="s">
        <v>29</v>
      </c>
      <c r="O392" s="7" t="s">
        <v>21</v>
      </c>
      <c r="P392" s="15">
        <f>TBL_Employees[[#This Row],[Annual Salary]]*TBL_Employees[[#This Row],[Bonus %]]</f>
        <v>0</v>
      </c>
      <c r="Q392" s="16">
        <f>TBL_Employees[[#This Row],[Annual Salary]]+TBL_Employees[[#This Row],[Bonus %]]*TBL_Employees[[#This Row],[Annual Salary]]</f>
        <v>66889</v>
      </c>
      <c r="R392" s="15">
        <f>SUM(TBL_Employees[[#This Row],[Annual Salary]],TBL_Employees[[#This Row],[Bonus amount]])</f>
        <v>66889</v>
      </c>
      <c r="S392" t="str">
        <f>IF(AND(TBL_Employees[[#This Row],[Department]]="IT",TBL_Employees[[#This Row],[Gender]]="Female"),"Yes","No")</f>
        <v>No</v>
      </c>
      <c r="T392" s="20" t="str">
        <f>IF(AND(TBL_Employees[[#This Row],[Gender]]="Female",TBL_Employees[[#This Row],[Ethnicity]]="Black"),"Female Black","Other")</f>
        <v>Other</v>
      </c>
    </row>
    <row r="393" spans="1:20" x14ac:dyDescent="0.25">
      <c r="A393" t="s">
        <v>258</v>
      </c>
      <c r="B393" t="s">
        <v>745</v>
      </c>
      <c r="C393" t="s">
        <v>14</v>
      </c>
      <c r="D393" t="s">
        <v>65</v>
      </c>
      <c r="E393" t="s">
        <v>16</v>
      </c>
      <c r="F393" t="s">
        <v>28</v>
      </c>
      <c r="G393" t="s">
        <v>24</v>
      </c>
      <c r="H393" t="str">
        <f>IF(TBL_Employees[[#This Row],[Gender]]="Female","F","M")</f>
        <v>M</v>
      </c>
      <c r="I393">
        <v>59</v>
      </c>
      <c r="J393" s="7">
        <v>40681</v>
      </c>
      <c r="K393" s="1">
        <v>192213</v>
      </c>
      <c r="L393" s="2">
        <v>0.4</v>
      </c>
      <c r="M393" t="s">
        <v>19</v>
      </c>
      <c r="N393" t="s">
        <v>20</v>
      </c>
      <c r="O393" s="7" t="s">
        <v>21</v>
      </c>
      <c r="P393" s="15">
        <f>TBL_Employees[[#This Row],[Annual Salary]]*TBL_Employees[[#This Row],[Bonus %]]</f>
        <v>76885.2</v>
      </c>
      <c r="Q393" s="16">
        <f>TBL_Employees[[#This Row],[Annual Salary]]+TBL_Employees[[#This Row],[Bonus %]]*TBL_Employees[[#This Row],[Annual Salary]]</f>
        <v>269098.2</v>
      </c>
      <c r="R393" s="15">
        <f>SUM(TBL_Employees[[#This Row],[Annual Salary]],TBL_Employees[[#This Row],[Bonus amount]])</f>
        <v>269098.2</v>
      </c>
      <c r="S393" t="str">
        <f>IF(AND(TBL_Employees[[#This Row],[Department]]="IT",TBL_Employees[[#This Row],[Gender]]="Female"),"Yes","No")</f>
        <v>No</v>
      </c>
      <c r="T393" s="20" t="str">
        <f>IF(AND(TBL_Employees[[#This Row],[Gender]]="Female",TBL_Employees[[#This Row],[Ethnicity]]="Black"),"Female Black","Other")</f>
        <v>Other</v>
      </c>
    </row>
    <row r="394" spans="1:20" x14ac:dyDescent="0.25">
      <c r="A394" t="s">
        <v>118</v>
      </c>
      <c r="B394" t="s">
        <v>1783</v>
      </c>
      <c r="C394" t="s">
        <v>22</v>
      </c>
      <c r="D394" t="s">
        <v>23</v>
      </c>
      <c r="E394" t="s">
        <v>36</v>
      </c>
      <c r="F394" t="s">
        <v>17</v>
      </c>
      <c r="G394" t="s">
        <v>18</v>
      </c>
      <c r="H394" t="str">
        <f>IF(TBL_Employees[[#This Row],[Gender]]="Female","F","M")</f>
        <v>F</v>
      </c>
      <c r="I394">
        <v>61</v>
      </c>
      <c r="J394" s="7">
        <v>40683</v>
      </c>
      <c r="K394" s="1">
        <v>64937</v>
      </c>
      <c r="L394" s="2">
        <v>0</v>
      </c>
      <c r="M394" t="s">
        <v>19</v>
      </c>
      <c r="N394" t="s">
        <v>39</v>
      </c>
      <c r="O394" s="7" t="s">
        <v>21</v>
      </c>
      <c r="P394" s="15">
        <f>TBL_Employees[[#This Row],[Annual Salary]]*TBL_Employees[[#This Row],[Bonus %]]</f>
        <v>0</v>
      </c>
      <c r="Q394" s="16">
        <f>TBL_Employees[[#This Row],[Annual Salary]]+TBL_Employees[[#This Row],[Bonus %]]*TBL_Employees[[#This Row],[Annual Salary]]</f>
        <v>64937</v>
      </c>
      <c r="R394" s="15">
        <f>SUM(TBL_Employees[[#This Row],[Annual Salary]],TBL_Employees[[#This Row],[Bonus amount]])</f>
        <v>64937</v>
      </c>
      <c r="S394" t="str">
        <f>IF(AND(TBL_Employees[[#This Row],[Department]]="IT",TBL_Employees[[#This Row],[Gender]]="Female"),"Yes","No")</f>
        <v>No</v>
      </c>
      <c r="T394" s="20" t="str">
        <f>IF(AND(TBL_Employees[[#This Row],[Gender]]="Female",TBL_Employees[[#This Row],[Ethnicity]]="Black"),"Female Black","Other")</f>
        <v>Other</v>
      </c>
    </row>
    <row r="395" spans="1:20" x14ac:dyDescent="0.25">
      <c r="A395" t="s">
        <v>1314</v>
      </c>
      <c r="B395" t="s">
        <v>1315</v>
      </c>
      <c r="C395" t="s">
        <v>61</v>
      </c>
      <c r="D395" t="s">
        <v>23</v>
      </c>
      <c r="E395" t="s">
        <v>44</v>
      </c>
      <c r="F395" t="s">
        <v>17</v>
      </c>
      <c r="G395" t="s">
        <v>51</v>
      </c>
      <c r="H395" t="str">
        <f>IF(TBL_Employees[[#This Row],[Gender]]="Female","F","M")</f>
        <v>F</v>
      </c>
      <c r="I395">
        <v>45</v>
      </c>
      <c r="J395" s="7">
        <v>40685</v>
      </c>
      <c r="K395" s="1">
        <v>152353</v>
      </c>
      <c r="L395" s="2">
        <v>0.14000000000000001</v>
      </c>
      <c r="M395" t="s">
        <v>19</v>
      </c>
      <c r="N395" t="s">
        <v>63</v>
      </c>
      <c r="O395" s="7" t="s">
        <v>21</v>
      </c>
      <c r="P395" s="15">
        <f>TBL_Employees[[#This Row],[Annual Salary]]*TBL_Employees[[#This Row],[Bonus %]]</f>
        <v>21329.420000000002</v>
      </c>
      <c r="Q395" s="16">
        <f>TBL_Employees[[#This Row],[Annual Salary]]+TBL_Employees[[#This Row],[Bonus %]]*TBL_Employees[[#This Row],[Annual Salary]]</f>
        <v>173682.42</v>
      </c>
      <c r="R395" s="15">
        <f>SUM(TBL_Employees[[#This Row],[Annual Salary]],TBL_Employees[[#This Row],[Bonus amount]])</f>
        <v>173682.42</v>
      </c>
      <c r="S395" t="str">
        <f>IF(AND(TBL_Employees[[#This Row],[Department]]="IT",TBL_Employees[[#This Row],[Gender]]="Female"),"Yes","No")</f>
        <v>No</v>
      </c>
      <c r="T395" s="20" t="str">
        <f>IF(AND(TBL_Employees[[#This Row],[Gender]]="Female",TBL_Employees[[#This Row],[Ethnicity]]="Black"),"Female Black","Other")</f>
        <v>Other</v>
      </c>
    </row>
    <row r="396" spans="1:20" x14ac:dyDescent="0.25">
      <c r="A396" t="s">
        <v>826</v>
      </c>
      <c r="B396" t="s">
        <v>1529</v>
      </c>
      <c r="C396" t="s">
        <v>62</v>
      </c>
      <c r="D396" t="s">
        <v>50</v>
      </c>
      <c r="E396" t="s">
        <v>32</v>
      </c>
      <c r="F396" t="s">
        <v>28</v>
      </c>
      <c r="G396" t="s">
        <v>47</v>
      </c>
      <c r="H396" t="str">
        <f>IF(TBL_Employees[[#This Row],[Gender]]="Female","F","M")</f>
        <v>M</v>
      </c>
      <c r="I396">
        <v>42</v>
      </c>
      <c r="J396" s="7">
        <v>40692</v>
      </c>
      <c r="K396" s="1">
        <v>102440</v>
      </c>
      <c r="L396" s="2">
        <v>0.06</v>
      </c>
      <c r="M396" t="s">
        <v>19</v>
      </c>
      <c r="N396" t="s">
        <v>20</v>
      </c>
      <c r="O396" s="7" t="s">
        <v>21</v>
      </c>
      <c r="P396" s="15">
        <f>TBL_Employees[[#This Row],[Annual Salary]]*TBL_Employees[[#This Row],[Bonus %]]</f>
        <v>6146.4</v>
      </c>
      <c r="Q396" s="16">
        <f>TBL_Employees[[#This Row],[Annual Salary]]+TBL_Employees[[#This Row],[Bonus %]]*TBL_Employees[[#This Row],[Annual Salary]]</f>
        <v>108586.4</v>
      </c>
      <c r="R396" s="15">
        <f>SUM(TBL_Employees[[#This Row],[Annual Salary]],TBL_Employees[[#This Row],[Bonus amount]])</f>
        <v>108586.4</v>
      </c>
      <c r="S396" t="str">
        <f>IF(AND(TBL_Employees[[#This Row],[Department]]="IT",TBL_Employees[[#This Row],[Gender]]="Female"),"Yes","No")</f>
        <v>No</v>
      </c>
      <c r="T396" s="20" t="str">
        <f>IF(AND(TBL_Employees[[#This Row],[Gender]]="Female",TBL_Employees[[#This Row],[Ethnicity]]="Black"),"Female Black","Other")</f>
        <v>Other</v>
      </c>
    </row>
    <row r="397" spans="1:20" x14ac:dyDescent="0.25">
      <c r="A397" t="s">
        <v>1407</v>
      </c>
      <c r="B397" t="s">
        <v>1408</v>
      </c>
      <c r="C397" t="s">
        <v>68</v>
      </c>
      <c r="D397" t="s">
        <v>43</v>
      </c>
      <c r="E397" t="s">
        <v>16</v>
      </c>
      <c r="F397" t="s">
        <v>17</v>
      </c>
      <c r="G397" t="s">
        <v>47</v>
      </c>
      <c r="H397" t="str">
        <f>IF(TBL_Employees[[#This Row],[Gender]]="Female","F","M")</f>
        <v>F</v>
      </c>
      <c r="I397">
        <v>65</v>
      </c>
      <c r="J397" s="7">
        <v>40711</v>
      </c>
      <c r="K397" s="1">
        <v>56686</v>
      </c>
      <c r="L397" s="2">
        <v>0</v>
      </c>
      <c r="M397" t="s">
        <v>19</v>
      </c>
      <c r="N397" t="s">
        <v>63</v>
      </c>
      <c r="O397" s="7">
        <v>42164</v>
      </c>
      <c r="P397" s="15">
        <f>TBL_Employees[[#This Row],[Annual Salary]]*TBL_Employees[[#This Row],[Bonus %]]</f>
        <v>0</v>
      </c>
      <c r="Q397" s="16">
        <f>TBL_Employees[[#This Row],[Annual Salary]]+TBL_Employees[[#This Row],[Bonus %]]*TBL_Employees[[#This Row],[Annual Salary]]</f>
        <v>56686</v>
      </c>
      <c r="R397" s="15">
        <f>SUM(TBL_Employees[[#This Row],[Annual Salary]],TBL_Employees[[#This Row],[Bonus amount]])</f>
        <v>56686</v>
      </c>
      <c r="S397" t="str">
        <f>IF(AND(TBL_Employees[[#This Row],[Department]]="IT",TBL_Employees[[#This Row],[Gender]]="Female"),"Yes","No")</f>
        <v>No</v>
      </c>
      <c r="T397" s="20" t="str">
        <f>IF(AND(TBL_Employees[[#This Row],[Gender]]="Female",TBL_Employees[[#This Row],[Ethnicity]]="Black"),"Female Black","Other")</f>
        <v>Female Black</v>
      </c>
    </row>
    <row r="398" spans="1:20" x14ac:dyDescent="0.25">
      <c r="A398" t="s">
        <v>1350</v>
      </c>
      <c r="B398" t="s">
        <v>1351</v>
      </c>
      <c r="C398" t="s">
        <v>14</v>
      </c>
      <c r="D398" t="s">
        <v>27</v>
      </c>
      <c r="E398" t="s">
        <v>36</v>
      </c>
      <c r="F398" t="s">
        <v>28</v>
      </c>
      <c r="G398" t="s">
        <v>24</v>
      </c>
      <c r="H398" t="str">
        <f>IF(TBL_Employees[[#This Row],[Gender]]="Female","F","M")</f>
        <v>M</v>
      </c>
      <c r="I398">
        <v>37</v>
      </c>
      <c r="J398" s="7">
        <v>40719</v>
      </c>
      <c r="K398" s="1">
        <v>221592</v>
      </c>
      <c r="L398" s="2">
        <v>0.31</v>
      </c>
      <c r="M398" t="s">
        <v>19</v>
      </c>
      <c r="N398" t="s">
        <v>29</v>
      </c>
      <c r="O398" s="7" t="s">
        <v>21</v>
      </c>
      <c r="P398" s="15">
        <f>TBL_Employees[[#This Row],[Annual Salary]]*TBL_Employees[[#This Row],[Bonus %]]</f>
        <v>68693.52</v>
      </c>
      <c r="Q398" s="16">
        <f>TBL_Employees[[#This Row],[Annual Salary]]+TBL_Employees[[#This Row],[Bonus %]]*TBL_Employees[[#This Row],[Annual Salary]]</f>
        <v>290285.52</v>
      </c>
      <c r="R398" s="15">
        <f>SUM(TBL_Employees[[#This Row],[Annual Salary]],TBL_Employees[[#This Row],[Bonus amount]])</f>
        <v>290285.52</v>
      </c>
      <c r="S398" t="str">
        <f>IF(AND(TBL_Employees[[#This Row],[Department]]="IT",TBL_Employees[[#This Row],[Gender]]="Female"),"Yes","No")</f>
        <v>No</v>
      </c>
      <c r="T398" s="20" t="str">
        <f>IF(AND(TBL_Employees[[#This Row],[Gender]]="Female",TBL_Employees[[#This Row],[Ethnicity]]="Black"),"Female Black","Other")</f>
        <v>Other</v>
      </c>
    </row>
    <row r="399" spans="1:20" x14ac:dyDescent="0.25">
      <c r="A399" t="s">
        <v>566</v>
      </c>
      <c r="B399" t="s">
        <v>496</v>
      </c>
      <c r="C399" t="s">
        <v>14</v>
      </c>
      <c r="D399" t="s">
        <v>15</v>
      </c>
      <c r="E399" t="s">
        <v>44</v>
      </c>
      <c r="F399" t="s">
        <v>17</v>
      </c>
      <c r="G399" t="s">
        <v>24</v>
      </c>
      <c r="H399" t="str">
        <f>IF(TBL_Employees[[#This Row],[Gender]]="Female","F","M")</f>
        <v>F</v>
      </c>
      <c r="I399">
        <v>54</v>
      </c>
      <c r="J399" s="7">
        <v>40734</v>
      </c>
      <c r="K399" s="1">
        <v>247022</v>
      </c>
      <c r="L399" s="2">
        <v>0.3</v>
      </c>
      <c r="M399" t="s">
        <v>33</v>
      </c>
      <c r="N399" t="s">
        <v>60</v>
      </c>
      <c r="O399" s="7" t="s">
        <v>21</v>
      </c>
      <c r="P399" s="15">
        <f>TBL_Employees[[#This Row],[Annual Salary]]*TBL_Employees[[#This Row],[Bonus %]]</f>
        <v>74106.599999999991</v>
      </c>
      <c r="Q399" s="16">
        <f>TBL_Employees[[#This Row],[Annual Salary]]+TBL_Employees[[#This Row],[Bonus %]]*TBL_Employees[[#This Row],[Annual Salary]]</f>
        <v>321128.59999999998</v>
      </c>
      <c r="R399" s="15">
        <f>SUM(TBL_Employees[[#This Row],[Annual Salary]],TBL_Employees[[#This Row],[Bonus amount]])</f>
        <v>321128.59999999998</v>
      </c>
      <c r="S399" t="str">
        <f>IF(AND(TBL_Employees[[#This Row],[Department]]="IT",TBL_Employees[[#This Row],[Gender]]="Female"),"Yes","No")</f>
        <v>No</v>
      </c>
      <c r="T399" s="20" t="str">
        <f>IF(AND(TBL_Employees[[#This Row],[Gender]]="Female",TBL_Employees[[#This Row],[Ethnicity]]="Black"),"Female Black","Other")</f>
        <v>Other</v>
      </c>
    </row>
    <row r="400" spans="1:20" x14ac:dyDescent="0.25">
      <c r="A400" t="s">
        <v>1124</v>
      </c>
      <c r="B400" t="s">
        <v>1125</v>
      </c>
      <c r="C400" t="s">
        <v>38</v>
      </c>
      <c r="D400" t="s">
        <v>27</v>
      </c>
      <c r="E400" t="s">
        <v>32</v>
      </c>
      <c r="F400" t="s">
        <v>17</v>
      </c>
      <c r="G400" t="s">
        <v>24</v>
      </c>
      <c r="H400" t="str">
        <f>IF(TBL_Employees[[#This Row],[Gender]]="Female","F","M")</f>
        <v>F</v>
      </c>
      <c r="I400">
        <v>53</v>
      </c>
      <c r="J400" s="7">
        <v>40744</v>
      </c>
      <c r="K400" s="1">
        <v>86173</v>
      </c>
      <c r="L400" s="2">
        <v>0</v>
      </c>
      <c r="M400" t="s">
        <v>33</v>
      </c>
      <c r="N400" t="s">
        <v>80</v>
      </c>
      <c r="O400" s="7" t="s">
        <v>21</v>
      </c>
      <c r="P400" s="15">
        <f>TBL_Employees[[#This Row],[Annual Salary]]*TBL_Employees[[#This Row],[Bonus %]]</f>
        <v>0</v>
      </c>
      <c r="Q400" s="16">
        <f>TBL_Employees[[#This Row],[Annual Salary]]+TBL_Employees[[#This Row],[Bonus %]]*TBL_Employees[[#This Row],[Annual Salary]]</f>
        <v>86173</v>
      </c>
      <c r="R400" s="15">
        <f>SUM(TBL_Employees[[#This Row],[Annual Salary]],TBL_Employees[[#This Row],[Bonus amount]])</f>
        <v>86173</v>
      </c>
      <c r="S400" t="str">
        <f>IF(AND(TBL_Employees[[#This Row],[Department]]="IT",TBL_Employees[[#This Row],[Gender]]="Female"),"Yes","No")</f>
        <v>Yes</v>
      </c>
      <c r="T400" s="20" t="str">
        <f>IF(AND(TBL_Employees[[#This Row],[Gender]]="Female",TBL_Employees[[#This Row],[Ethnicity]]="Black"),"Female Black","Other")</f>
        <v>Other</v>
      </c>
    </row>
    <row r="401" spans="1:20" x14ac:dyDescent="0.25">
      <c r="A401" t="s">
        <v>1800</v>
      </c>
      <c r="B401" t="s">
        <v>1801</v>
      </c>
      <c r="C401" t="s">
        <v>14</v>
      </c>
      <c r="D401" t="s">
        <v>43</v>
      </c>
      <c r="E401" t="s">
        <v>36</v>
      </c>
      <c r="F401" t="s">
        <v>17</v>
      </c>
      <c r="G401" t="s">
        <v>51</v>
      </c>
      <c r="H401" t="str">
        <f>IF(TBL_Employees[[#This Row],[Gender]]="Female","F","M")</f>
        <v>F</v>
      </c>
      <c r="I401">
        <v>37</v>
      </c>
      <c r="J401" s="7">
        <v>40745</v>
      </c>
      <c r="K401" s="1">
        <v>219474</v>
      </c>
      <c r="L401" s="2">
        <v>0.36</v>
      </c>
      <c r="M401" t="s">
        <v>52</v>
      </c>
      <c r="N401" t="s">
        <v>81</v>
      </c>
      <c r="O401" s="7" t="s">
        <v>21</v>
      </c>
      <c r="P401" s="15">
        <f>TBL_Employees[[#This Row],[Annual Salary]]*TBL_Employees[[#This Row],[Bonus %]]</f>
        <v>79010.64</v>
      </c>
      <c r="Q401" s="16">
        <f>TBL_Employees[[#This Row],[Annual Salary]]+TBL_Employees[[#This Row],[Bonus %]]*TBL_Employees[[#This Row],[Annual Salary]]</f>
        <v>298484.64</v>
      </c>
      <c r="R401" s="15">
        <f>SUM(TBL_Employees[[#This Row],[Annual Salary]],TBL_Employees[[#This Row],[Bonus amount]])</f>
        <v>298484.64</v>
      </c>
      <c r="S401" t="str">
        <f>IF(AND(TBL_Employees[[#This Row],[Department]]="IT",TBL_Employees[[#This Row],[Gender]]="Female"),"Yes","No")</f>
        <v>No</v>
      </c>
      <c r="T401" s="20" t="str">
        <f>IF(AND(TBL_Employees[[#This Row],[Gender]]="Female",TBL_Employees[[#This Row],[Ethnicity]]="Black"),"Female Black","Other")</f>
        <v>Other</v>
      </c>
    </row>
    <row r="402" spans="1:20" x14ac:dyDescent="0.25">
      <c r="A402" t="s">
        <v>105</v>
      </c>
      <c r="B402" t="s">
        <v>1033</v>
      </c>
      <c r="C402" t="s">
        <v>42</v>
      </c>
      <c r="D402" t="s">
        <v>65</v>
      </c>
      <c r="E402" t="s">
        <v>16</v>
      </c>
      <c r="F402" t="s">
        <v>28</v>
      </c>
      <c r="G402" t="s">
        <v>24</v>
      </c>
      <c r="H402" t="str">
        <f>IF(TBL_Employees[[#This Row],[Gender]]="Female","F","M")</f>
        <v>M</v>
      </c>
      <c r="I402">
        <v>34</v>
      </c>
      <c r="J402" s="7">
        <v>40750</v>
      </c>
      <c r="K402" s="1">
        <v>97231</v>
      </c>
      <c r="L402" s="2">
        <v>0</v>
      </c>
      <c r="M402" t="s">
        <v>33</v>
      </c>
      <c r="N402" t="s">
        <v>60</v>
      </c>
      <c r="O402" s="7" t="s">
        <v>21</v>
      </c>
      <c r="P402" s="15">
        <f>TBL_Employees[[#This Row],[Annual Salary]]*TBL_Employees[[#This Row],[Bonus %]]</f>
        <v>0</v>
      </c>
      <c r="Q402" s="16">
        <f>TBL_Employees[[#This Row],[Annual Salary]]+TBL_Employees[[#This Row],[Bonus %]]*TBL_Employees[[#This Row],[Annual Salary]]</f>
        <v>97231</v>
      </c>
      <c r="R402" s="15">
        <f>SUM(TBL_Employees[[#This Row],[Annual Salary]],TBL_Employees[[#This Row],[Bonus amount]])</f>
        <v>97231</v>
      </c>
      <c r="S402" t="str">
        <f>IF(AND(TBL_Employees[[#This Row],[Department]]="IT",TBL_Employees[[#This Row],[Gender]]="Female"),"Yes","No")</f>
        <v>No</v>
      </c>
      <c r="T402" s="20" t="str">
        <f>IF(AND(TBL_Employees[[#This Row],[Gender]]="Female",TBL_Employees[[#This Row],[Ethnicity]]="Black"),"Female Black","Other")</f>
        <v>Other</v>
      </c>
    </row>
    <row r="403" spans="1:20" x14ac:dyDescent="0.25">
      <c r="A403" t="s">
        <v>379</v>
      </c>
      <c r="B403" t="s">
        <v>633</v>
      </c>
      <c r="C403" t="s">
        <v>14</v>
      </c>
      <c r="D403" t="s">
        <v>50</v>
      </c>
      <c r="E403" t="s">
        <v>16</v>
      </c>
      <c r="F403" t="s">
        <v>28</v>
      </c>
      <c r="G403" t="s">
        <v>51</v>
      </c>
      <c r="H403" t="str">
        <f>IF(TBL_Employees[[#This Row],[Gender]]="Female","F","M")</f>
        <v>M</v>
      </c>
      <c r="I403">
        <v>39</v>
      </c>
      <c r="J403" s="7">
        <v>40778</v>
      </c>
      <c r="K403" s="1">
        <v>249506</v>
      </c>
      <c r="L403" s="2">
        <v>0.3</v>
      </c>
      <c r="M403" t="s">
        <v>52</v>
      </c>
      <c r="N403" t="s">
        <v>66</v>
      </c>
      <c r="O403" s="7" t="s">
        <v>21</v>
      </c>
      <c r="P403" s="15">
        <f>TBL_Employees[[#This Row],[Annual Salary]]*TBL_Employees[[#This Row],[Bonus %]]</f>
        <v>74851.8</v>
      </c>
      <c r="Q403" s="16">
        <f>TBL_Employees[[#This Row],[Annual Salary]]+TBL_Employees[[#This Row],[Bonus %]]*TBL_Employees[[#This Row],[Annual Salary]]</f>
        <v>324357.8</v>
      </c>
      <c r="R403" s="15">
        <f>SUM(TBL_Employees[[#This Row],[Annual Salary]],TBL_Employees[[#This Row],[Bonus amount]])</f>
        <v>324357.8</v>
      </c>
      <c r="S403" t="str">
        <f>IF(AND(TBL_Employees[[#This Row],[Department]]="IT",TBL_Employees[[#This Row],[Gender]]="Female"),"Yes","No")</f>
        <v>No</v>
      </c>
      <c r="T403" s="20" t="str">
        <f>IF(AND(TBL_Employees[[#This Row],[Gender]]="Female",TBL_Employees[[#This Row],[Ethnicity]]="Black"),"Female Black","Other")</f>
        <v>Other</v>
      </c>
    </row>
    <row r="404" spans="1:20" x14ac:dyDescent="0.25">
      <c r="A404" t="s">
        <v>609</v>
      </c>
      <c r="B404" t="s">
        <v>92</v>
      </c>
      <c r="C404" t="s">
        <v>62</v>
      </c>
      <c r="D404" t="s">
        <v>43</v>
      </c>
      <c r="E404" t="s">
        <v>36</v>
      </c>
      <c r="F404" t="s">
        <v>17</v>
      </c>
      <c r="G404" t="s">
        <v>18</v>
      </c>
      <c r="H404" t="str">
        <f>IF(TBL_Employees[[#This Row],[Gender]]="Female","F","M")</f>
        <v>F</v>
      </c>
      <c r="I404">
        <v>65</v>
      </c>
      <c r="J404" s="7">
        <v>40793</v>
      </c>
      <c r="K404" s="1">
        <v>104903</v>
      </c>
      <c r="L404" s="2">
        <v>0.1</v>
      </c>
      <c r="M404" t="s">
        <v>19</v>
      </c>
      <c r="N404" t="s">
        <v>29</v>
      </c>
      <c r="O404" s="7" t="s">
        <v>21</v>
      </c>
      <c r="P404" s="15">
        <f>TBL_Employees[[#This Row],[Annual Salary]]*TBL_Employees[[#This Row],[Bonus %]]</f>
        <v>10490.300000000001</v>
      </c>
      <c r="Q404" s="16">
        <f>TBL_Employees[[#This Row],[Annual Salary]]+TBL_Employees[[#This Row],[Bonus %]]*TBL_Employees[[#This Row],[Annual Salary]]</f>
        <v>115393.3</v>
      </c>
      <c r="R404" s="15">
        <f>SUM(TBL_Employees[[#This Row],[Annual Salary]],TBL_Employees[[#This Row],[Bonus amount]])</f>
        <v>115393.3</v>
      </c>
      <c r="S404" t="str">
        <f>IF(AND(TBL_Employees[[#This Row],[Department]]="IT",TBL_Employees[[#This Row],[Gender]]="Female"),"Yes","No")</f>
        <v>No</v>
      </c>
      <c r="T404" s="20" t="str">
        <f>IF(AND(TBL_Employees[[#This Row],[Gender]]="Female",TBL_Employees[[#This Row],[Ethnicity]]="Black"),"Female Black","Other")</f>
        <v>Other</v>
      </c>
    </row>
    <row r="405" spans="1:20" x14ac:dyDescent="0.25">
      <c r="A405" t="s">
        <v>85</v>
      </c>
      <c r="B405" t="s">
        <v>918</v>
      </c>
      <c r="C405" t="s">
        <v>62</v>
      </c>
      <c r="D405" t="s">
        <v>23</v>
      </c>
      <c r="E405" t="s">
        <v>32</v>
      </c>
      <c r="F405" t="s">
        <v>28</v>
      </c>
      <c r="G405" t="s">
        <v>51</v>
      </c>
      <c r="H405" t="str">
        <f>IF(TBL_Employees[[#This Row],[Gender]]="Female","F","M")</f>
        <v>M</v>
      </c>
      <c r="I405">
        <v>46</v>
      </c>
      <c r="J405" s="7">
        <v>40810</v>
      </c>
      <c r="K405" s="1">
        <v>102167</v>
      </c>
      <c r="L405" s="2">
        <v>0.06</v>
      </c>
      <c r="M405" t="s">
        <v>52</v>
      </c>
      <c r="N405" t="s">
        <v>66</v>
      </c>
      <c r="O405" s="7" t="s">
        <v>21</v>
      </c>
      <c r="P405" s="15">
        <f>TBL_Employees[[#This Row],[Annual Salary]]*TBL_Employees[[#This Row],[Bonus %]]</f>
        <v>6130.0199999999995</v>
      </c>
      <c r="Q405" s="16">
        <f>TBL_Employees[[#This Row],[Annual Salary]]+TBL_Employees[[#This Row],[Bonus %]]*TBL_Employees[[#This Row],[Annual Salary]]</f>
        <v>108297.02</v>
      </c>
      <c r="R405" s="15">
        <f>SUM(TBL_Employees[[#This Row],[Annual Salary]],TBL_Employees[[#This Row],[Bonus amount]])</f>
        <v>108297.02</v>
      </c>
      <c r="S405" t="str">
        <f>IF(AND(TBL_Employees[[#This Row],[Department]]="IT",TBL_Employees[[#This Row],[Gender]]="Female"),"Yes","No")</f>
        <v>No</v>
      </c>
      <c r="T405" s="20" t="str">
        <f>IF(AND(TBL_Employees[[#This Row],[Gender]]="Female",TBL_Employees[[#This Row],[Ethnicity]]="Black"),"Female Black","Other")</f>
        <v>Other</v>
      </c>
    </row>
    <row r="406" spans="1:20" x14ac:dyDescent="0.25">
      <c r="A406" t="s">
        <v>1115</v>
      </c>
      <c r="B406" t="s">
        <v>1116</v>
      </c>
      <c r="C406" t="s">
        <v>58</v>
      </c>
      <c r="D406" t="s">
        <v>31</v>
      </c>
      <c r="E406" t="s">
        <v>16</v>
      </c>
      <c r="F406" t="s">
        <v>28</v>
      </c>
      <c r="G406" t="s">
        <v>18</v>
      </c>
      <c r="H406" t="str">
        <f>IF(TBL_Employees[[#This Row],[Gender]]="Female","F","M")</f>
        <v>M</v>
      </c>
      <c r="I406">
        <v>62</v>
      </c>
      <c r="J406" s="7">
        <v>40820</v>
      </c>
      <c r="K406" s="1">
        <v>63959</v>
      </c>
      <c r="L406" s="2">
        <v>0</v>
      </c>
      <c r="M406" t="s">
        <v>19</v>
      </c>
      <c r="N406" t="s">
        <v>63</v>
      </c>
      <c r="O406" s="7" t="s">
        <v>21</v>
      </c>
      <c r="P406" s="15">
        <f>TBL_Employees[[#This Row],[Annual Salary]]*TBL_Employees[[#This Row],[Bonus %]]</f>
        <v>0</v>
      </c>
      <c r="Q406" s="16">
        <f>TBL_Employees[[#This Row],[Annual Salary]]+TBL_Employees[[#This Row],[Bonus %]]*TBL_Employees[[#This Row],[Annual Salary]]</f>
        <v>63959</v>
      </c>
      <c r="R406" s="15">
        <f>SUM(TBL_Employees[[#This Row],[Annual Salary]],TBL_Employees[[#This Row],[Bonus amount]])</f>
        <v>63959</v>
      </c>
      <c r="S406" t="str">
        <f>IF(AND(TBL_Employees[[#This Row],[Department]]="IT",TBL_Employees[[#This Row],[Gender]]="Female"),"Yes","No")</f>
        <v>No</v>
      </c>
      <c r="T406" s="20" t="str">
        <f>IF(AND(TBL_Employees[[#This Row],[Gender]]="Female",TBL_Employees[[#This Row],[Ethnicity]]="Black"),"Female Black","Other")</f>
        <v>Other</v>
      </c>
    </row>
    <row r="407" spans="1:20" x14ac:dyDescent="0.25">
      <c r="A407" t="s">
        <v>733</v>
      </c>
      <c r="B407" t="s">
        <v>734</v>
      </c>
      <c r="C407" t="s">
        <v>14</v>
      </c>
      <c r="D407" t="s">
        <v>31</v>
      </c>
      <c r="E407" t="s">
        <v>36</v>
      </c>
      <c r="F407" t="s">
        <v>28</v>
      </c>
      <c r="G407" t="s">
        <v>24</v>
      </c>
      <c r="H407" t="str">
        <f>IF(TBL_Employees[[#This Row],[Gender]]="Female","F","M")</f>
        <v>M</v>
      </c>
      <c r="I407">
        <v>35</v>
      </c>
      <c r="J407" s="7">
        <v>40826</v>
      </c>
      <c r="K407" s="1">
        <v>245482</v>
      </c>
      <c r="L407" s="2">
        <v>0.39</v>
      </c>
      <c r="M407" t="s">
        <v>19</v>
      </c>
      <c r="N407" t="s">
        <v>63</v>
      </c>
      <c r="O407" s="7" t="s">
        <v>21</v>
      </c>
      <c r="P407" s="15">
        <f>TBL_Employees[[#This Row],[Annual Salary]]*TBL_Employees[[#This Row],[Bonus %]]</f>
        <v>95737.98000000001</v>
      </c>
      <c r="Q407" s="16">
        <f>TBL_Employees[[#This Row],[Annual Salary]]+TBL_Employees[[#This Row],[Bonus %]]*TBL_Employees[[#This Row],[Annual Salary]]</f>
        <v>341219.98</v>
      </c>
      <c r="R407" s="15">
        <f>SUM(TBL_Employees[[#This Row],[Annual Salary]],TBL_Employees[[#This Row],[Bonus amount]])</f>
        <v>341219.98</v>
      </c>
      <c r="S407" t="str">
        <f>IF(AND(TBL_Employees[[#This Row],[Department]]="IT",TBL_Employees[[#This Row],[Gender]]="Female"),"Yes","No")</f>
        <v>No</v>
      </c>
      <c r="T407" s="20" t="str">
        <f>IF(AND(TBL_Employees[[#This Row],[Gender]]="Female",TBL_Employees[[#This Row],[Ethnicity]]="Black"),"Female Black","Other")</f>
        <v>Other</v>
      </c>
    </row>
    <row r="408" spans="1:20" x14ac:dyDescent="0.25">
      <c r="A408" t="s">
        <v>1385</v>
      </c>
      <c r="B408" t="s">
        <v>1386</v>
      </c>
      <c r="C408" t="s">
        <v>62</v>
      </c>
      <c r="D408" t="s">
        <v>50</v>
      </c>
      <c r="E408" t="s">
        <v>44</v>
      </c>
      <c r="F408" t="s">
        <v>17</v>
      </c>
      <c r="G408" t="s">
        <v>24</v>
      </c>
      <c r="H408" t="str">
        <f>IF(TBL_Employees[[#This Row],[Gender]]="Female","F","M")</f>
        <v>F</v>
      </c>
      <c r="I408">
        <v>45</v>
      </c>
      <c r="J408" s="7">
        <v>40836</v>
      </c>
      <c r="K408" s="1">
        <v>123640</v>
      </c>
      <c r="L408" s="2">
        <v>7.0000000000000007E-2</v>
      </c>
      <c r="M408" t="s">
        <v>33</v>
      </c>
      <c r="N408" t="s">
        <v>74</v>
      </c>
      <c r="O408" s="7" t="s">
        <v>21</v>
      </c>
      <c r="P408" s="15">
        <f>TBL_Employees[[#This Row],[Annual Salary]]*TBL_Employees[[#This Row],[Bonus %]]</f>
        <v>8654.8000000000011</v>
      </c>
      <c r="Q408" s="16">
        <f>TBL_Employees[[#This Row],[Annual Salary]]+TBL_Employees[[#This Row],[Bonus %]]*TBL_Employees[[#This Row],[Annual Salary]]</f>
        <v>132294.79999999999</v>
      </c>
      <c r="R408" s="15">
        <f>SUM(TBL_Employees[[#This Row],[Annual Salary]],TBL_Employees[[#This Row],[Bonus amount]])</f>
        <v>132294.79999999999</v>
      </c>
      <c r="S408" t="str">
        <f>IF(AND(TBL_Employees[[#This Row],[Department]]="IT",TBL_Employees[[#This Row],[Gender]]="Female"),"Yes","No")</f>
        <v>No</v>
      </c>
      <c r="T408" s="20" t="str">
        <f>IF(AND(TBL_Employees[[#This Row],[Gender]]="Female",TBL_Employees[[#This Row],[Ethnicity]]="Black"),"Female Black","Other")</f>
        <v>Other</v>
      </c>
    </row>
    <row r="409" spans="1:20" x14ac:dyDescent="0.25">
      <c r="A409" t="s">
        <v>1869</v>
      </c>
      <c r="B409" t="s">
        <v>1870</v>
      </c>
      <c r="C409" t="s">
        <v>61</v>
      </c>
      <c r="D409" t="s">
        <v>50</v>
      </c>
      <c r="E409" t="s">
        <v>44</v>
      </c>
      <c r="F409" t="s">
        <v>28</v>
      </c>
      <c r="G409" t="s">
        <v>51</v>
      </c>
      <c r="H409" t="str">
        <f>IF(TBL_Employees[[#This Row],[Gender]]="Female","F","M")</f>
        <v>M</v>
      </c>
      <c r="I409">
        <v>54</v>
      </c>
      <c r="J409" s="7">
        <v>40836</v>
      </c>
      <c r="K409" s="1">
        <v>122644</v>
      </c>
      <c r="L409" s="2">
        <v>0.12</v>
      </c>
      <c r="M409" t="s">
        <v>19</v>
      </c>
      <c r="N409" t="s">
        <v>25</v>
      </c>
      <c r="O409" s="7" t="s">
        <v>21</v>
      </c>
      <c r="P409" s="15">
        <f>TBL_Employees[[#This Row],[Annual Salary]]*TBL_Employees[[#This Row],[Bonus %]]</f>
        <v>14717.279999999999</v>
      </c>
      <c r="Q409" s="16">
        <f>TBL_Employees[[#This Row],[Annual Salary]]+TBL_Employees[[#This Row],[Bonus %]]*TBL_Employees[[#This Row],[Annual Salary]]</f>
        <v>137361.28</v>
      </c>
      <c r="R409" s="15">
        <f>SUM(TBL_Employees[[#This Row],[Annual Salary]],TBL_Employees[[#This Row],[Bonus amount]])</f>
        <v>137361.28</v>
      </c>
      <c r="S409" t="str">
        <f>IF(AND(TBL_Employees[[#This Row],[Department]]="IT",TBL_Employees[[#This Row],[Gender]]="Female"),"Yes","No")</f>
        <v>No</v>
      </c>
      <c r="T409" s="20" t="str">
        <f>IF(AND(TBL_Employees[[#This Row],[Gender]]="Female",TBL_Employees[[#This Row],[Ethnicity]]="Black"),"Female Black","Other")</f>
        <v>Other</v>
      </c>
    </row>
    <row r="410" spans="1:20" x14ac:dyDescent="0.25">
      <c r="A410" t="s">
        <v>1329</v>
      </c>
      <c r="B410" t="s">
        <v>1330</v>
      </c>
      <c r="C410" t="s">
        <v>97</v>
      </c>
      <c r="D410" t="s">
        <v>31</v>
      </c>
      <c r="E410" t="s">
        <v>44</v>
      </c>
      <c r="F410" t="s">
        <v>28</v>
      </c>
      <c r="G410" t="s">
        <v>24</v>
      </c>
      <c r="H410" t="str">
        <f>IF(TBL_Employees[[#This Row],[Gender]]="Female","F","M")</f>
        <v>M</v>
      </c>
      <c r="I410">
        <v>46</v>
      </c>
      <c r="J410" s="7">
        <v>40836</v>
      </c>
      <c r="K410" s="1">
        <v>114250</v>
      </c>
      <c r="L410" s="2">
        <v>0.14000000000000001</v>
      </c>
      <c r="M410" t="s">
        <v>33</v>
      </c>
      <c r="N410" t="s">
        <v>34</v>
      </c>
      <c r="O410" s="7" t="s">
        <v>21</v>
      </c>
      <c r="P410" s="15">
        <f>TBL_Employees[[#This Row],[Annual Salary]]*TBL_Employees[[#This Row],[Bonus %]]</f>
        <v>15995.000000000002</v>
      </c>
      <c r="Q410" s="16">
        <f>TBL_Employees[[#This Row],[Annual Salary]]+TBL_Employees[[#This Row],[Bonus %]]*TBL_Employees[[#This Row],[Annual Salary]]</f>
        <v>130245</v>
      </c>
      <c r="R410" s="15">
        <f>SUM(TBL_Employees[[#This Row],[Annual Salary]],TBL_Employees[[#This Row],[Bonus amount]])</f>
        <v>130245</v>
      </c>
      <c r="S410" t="str">
        <f>IF(AND(TBL_Employees[[#This Row],[Department]]="IT",TBL_Employees[[#This Row],[Gender]]="Female"),"Yes","No")</f>
        <v>No</v>
      </c>
      <c r="T410" s="20" t="str">
        <f>IF(AND(TBL_Employees[[#This Row],[Gender]]="Female",TBL_Employees[[#This Row],[Ethnicity]]="Black"),"Female Black","Other")</f>
        <v>Other</v>
      </c>
    </row>
    <row r="411" spans="1:20" x14ac:dyDescent="0.25">
      <c r="A411" t="s">
        <v>164</v>
      </c>
      <c r="B411" t="s">
        <v>1256</v>
      </c>
      <c r="C411" t="s">
        <v>14</v>
      </c>
      <c r="D411" t="s">
        <v>27</v>
      </c>
      <c r="E411" t="s">
        <v>16</v>
      </c>
      <c r="F411" t="s">
        <v>17</v>
      </c>
      <c r="G411" t="s">
        <v>18</v>
      </c>
      <c r="H411" t="str">
        <f>IF(TBL_Employees[[#This Row],[Gender]]="Female","F","M")</f>
        <v>F</v>
      </c>
      <c r="I411">
        <v>53</v>
      </c>
      <c r="J411" s="7">
        <v>40856</v>
      </c>
      <c r="K411" s="1">
        <v>198473</v>
      </c>
      <c r="L411" s="2">
        <v>0.32</v>
      </c>
      <c r="M411" t="s">
        <v>19</v>
      </c>
      <c r="N411" t="s">
        <v>45</v>
      </c>
      <c r="O411" s="7" t="s">
        <v>21</v>
      </c>
      <c r="P411" s="15">
        <f>TBL_Employees[[#This Row],[Annual Salary]]*TBL_Employees[[#This Row],[Bonus %]]</f>
        <v>63511.360000000001</v>
      </c>
      <c r="Q411" s="16">
        <f>TBL_Employees[[#This Row],[Annual Salary]]+TBL_Employees[[#This Row],[Bonus %]]*TBL_Employees[[#This Row],[Annual Salary]]</f>
        <v>261984.36</v>
      </c>
      <c r="R411" s="15">
        <f>SUM(TBL_Employees[[#This Row],[Annual Salary]],TBL_Employees[[#This Row],[Bonus amount]])</f>
        <v>261984.36</v>
      </c>
      <c r="S411" t="str">
        <f>IF(AND(TBL_Employees[[#This Row],[Department]]="IT",TBL_Employees[[#This Row],[Gender]]="Female"),"Yes","No")</f>
        <v>Yes</v>
      </c>
      <c r="T411" s="20" t="str">
        <f>IF(AND(TBL_Employees[[#This Row],[Gender]]="Female",TBL_Employees[[#This Row],[Ethnicity]]="Black"),"Female Black","Other")</f>
        <v>Other</v>
      </c>
    </row>
    <row r="412" spans="1:20" x14ac:dyDescent="0.2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 t="str">
        <f>IF(TBL_Employees[[#This Row],[Gender]]="Female","F","M")</f>
        <v>F</v>
      </c>
      <c r="I412">
        <v>55</v>
      </c>
      <c r="J412" s="7">
        <v>40868</v>
      </c>
      <c r="K412" s="1">
        <v>81218</v>
      </c>
      <c r="L412" s="2">
        <v>0</v>
      </c>
      <c r="M412" t="s">
        <v>19</v>
      </c>
      <c r="N412" t="s">
        <v>20</v>
      </c>
      <c r="O412" s="7" t="s">
        <v>21</v>
      </c>
      <c r="P412" s="15">
        <f>TBL_Employees[[#This Row],[Annual Salary]]*TBL_Employees[[#This Row],[Bonus %]]</f>
        <v>0</v>
      </c>
      <c r="Q412" s="16">
        <f>TBL_Employees[[#This Row],[Annual Salary]]+TBL_Employees[[#This Row],[Bonus %]]*TBL_Employees[[#This Row],[Annual Salary]]</f>
        <v>81218</v>
      </c>
      <c r="R412" s="15">
        <f>SUM(TBL_Employees[[#This Row],[Annual Salary]],TBL_Employees[[#This Row],[Bonus amount]])</f>
        <v>81218</v>
      </c>
      <c r="S412" t="str">
        <f>IF(AND(TBL_Employees[[#This Row],[Department]]="IT",TBL_Employees[[#This Row],[Gender]]="Female"),"Yes","No")</f>
        <v>Yes</v>
      </c>
      <c r="T412" s="20" t="str">
        <f>IF(AND(TBL_Employees[[#This Row],[Gender]]="Female",TBL_Employees[[#This Row],[Ethnicity]]="Black"),"Female Black","Other")</f>
        <v>Other</v>
      </c>
    </row>
    <row r="413" spans="1:20" x14ac:dyDescent="0.25">
      <c r="A413" t="s">
        <v>1847</v>
      </c>
      <c r="B413" t="s">
        <v>1848</v>
      </c>
      <c r="C413" t="s">
        <v>49</v>
      </c>
      <c r="D413" t="s">
        <v>50</v>
      </c>
      <c r="E413" t="s">
        <v>32</v>
      </c>
      <c r="F413" t="s">
        <v>28</v>
      </c>
      <c r="G413" t="s">
        <v>24</v>
      </c>
      <c r="H413" t="str">
        <f>IF(TBL_Employees[[#This Row],[Gender]]="Female","F","M")</f>
        <v>M</v>
      </c>
      <c r="I413">
        <v>38</v>
      </c>
      <c r="J413" s="7">
        <v>40875</v>
      </c>
      <c r="K413" s="1">
        <v>74010</v>
      </c>
      <c r="L413" s="2">
        <v>0</v>
      </c>
      <c r="M413" t="s">
        <v>19</v>
      </c>
      <c r="N413" t="s">
        <v>20</v>
      </c>
      <c r="O413" s="7" t="s">
        <v>21</v>
      </c>
      <c r="P413" s="15">
        <f>TBL_Employees[[#This Row],[Annual Salary]]*TBL_Employees[[#This Row],[Bonus %]]</f>
        <v>0</v>
      </c>
      <c r="Q413" s="16">
        <f>TBL_Employees[[#This Row],[Annual Salary]]+TBL_Employees[[#This Row],[Bonus %]]*TBL_Employees[[#This Row],[Annual Salary]]</f>
        <v>74010</v>
      </c>
      <c r="R413" s="15">
        <f>SUM(TBL_Employees[[#This Row],[Annual Salary]],TBL_Employees[[#This Row],[Bonus amount]])</f>
        <v>74010</v>
      </c>
      <c r="S413" t="str">
        <f>IF(AND(TBL_Employees[[#This Row],[Department]]="IT",TBL_Employees[[#This Row],[Gender]]="Female"),"Yes","No")</f>
        <v>No</v>
      </c>
      <c r="T413" s="20" t="str">
        <f>IF(AND(TBL_Employees[[#This Row],[Gender]]="Female",TBL_Employees[[#This Row],[Ethnicity]]="Black"),"Female Black","Other")</f>
        <v>Other</v>
      </c>
    </row>
    <row r="414" spans="1:20" x14ac:dyDescent="0.25">
      <c r="A414" t="s">
        <v>619</v>
      </c>
      <c r="B414" t="s">
        <v>620</v>
      </c>
      <c r="C414" t="s">
        <v>14</v>
      </c>
      <c r="D414" t="s">
        <v>15</v>
      </c>
      <c r="E414" t="s">
        <v>32</v>
      </c>
      <c r="F414" t="s">
        <v>17</v>
      </c>
      <c r="G414" t="s">
        <v>24</v>
      </c>
      <c r="H414" t="str">
        <f>IF(TBL_Employees[[#This Row],[Gender]]="Female","F","M")</f>
        <v>F</v>
      </c>
      <c r="I414">
        <v>37</v>
      </c>
      <c r="J414" s="7">
        <v>40883</v>
      </c>
      <c r="K414" s="1">
        <v>225558</v>
      </c>
      <c r="L414" s="2">
        <v>0.33</v>
      </c>
      <c r="M414" t="s">
        <v>33</v>
      </c>
      <c r="N414" t="s">
        <v>74</v>
      </c>
      <c r="O414" s="7" t="s">
        <v>21</v>
      </c>
      <c r="P414" s="15">
        <f>TBL_Employees[[#This Row],[Annual Salary]]*TBL_Employees[[#This Row],[Bonus %]]</f>
        <v>74434.14</v>
      </c>
      <c r="Q414" s="16">
        <f>TBL_Employees[[#This Row],[Annual Salary]]+TBL_Employees[[#This Row],[Bonus %]]*TBL_Employees[[#This Row],[Annual Salary]]</f>
        <v>299992.14</v>
      </c>
      <c r="R414" s="15">
        <f>SUM(TBL_Employees[[#This Row],[Annual Salary]],TBL_Employees[[#This Row],[Bonus amount]])</f>
        <v>299992.14</v>
      </c>
      <c r="S414" t="str">
        <f>IF(AND(TBL_Employees[[#This Row],[Department]]="IT",TBL_Employees[[#This Row],[Gender]]="Female"),"Yes","No")</f>
        <v>No</v>
      </c>
      <c r="T414" s="20" t="str">
        <f>IF(AND(TBL_Employees[[#This Row],[Gender]]="Female",TBL_Employees[[#This Row],[Ethnicity]]="Black"),"Female Black","Other")</f>
        <v>Other</v>
      </c>
    </row>
    <row r="415" spans="1:20" x14ac:dyDescent="0.25">
      <c r="A415" t="s">
        <v>1892</v>
      </c>
      <c r="B415" t="s">
        <v>1443</v>
      </c>
      <c r="C415" t="s">
        <v>68</v>
      </c>
      <c r="D415" t="s">
        <v>65</v>
      </c>
      <c r="E415" t="s">
        <v>44</v>
      </c>
      <c r="F415" t="s">
        <v>28</v>
      </c>
      <c r="G415" t="s">
        <v>18</v>
      </c>
      <c r="H415" t="str">
        <f>IF(TBL_Employees[[#This Row],[Gender]]="Female","F","M")</f>
        <v>M</v>
      </c>
      <c r="I415">
        <v>49</v>
      </c>
      <c r="J415" s="7">
        <v>40894</v>
      </c>
      <c r="K415" s="1">
        <v>56878</v>
      </c>
      <c r="L415" s="2">
        <v>0</v>
      </c>
      <c r="M415" t="s">
        <v>19</v>
      </c>
      <c r="N415" t="s">
        <v>63</v>
      </c>
      <c r="O415" s="7" t="s">
        <v>21</v>
      </c>
      <c r="P415" s="15">
        <f>TBL_Employees[[#This Row],[Annual Salary]]*TBL_Employees[[#This Row],[Bonus %]]</f>
        <v>0</v>
      </c>
      <c r="Q415" s="16">
        <f>TBL_Employees[[#This Row],[Annual Salary]]+TBL_Employees[[#This Row],[Bonus %]]*TBL_Employees[[#This Row],[Annual Salary]]</f>
        <v>56878</v>
      </c>
      <c r="R415" s="15">
        <f>SUM(TBL_Employees[[#This Row],[Annual Salary]],TBL_Employees[[#This Row],[Bonus amount]])</f>
        <v>56878</v>
      </c>
      <c r="S415" t="str">
        <f>IF(AND(TBL_Employees[[#This Row],[Department]]="IT",TBL_Employees[[#This Row],[Gender]]="Female"),"Yes","No")</f>
        <v>No</v>
      </c>
      <c r="T415" s="20" t="str">
        <f>IF(AND(TBL_Employees[[#This Row],[Gender]]="Female",TBL_Employees[[#This Row],[Ethnicity]]="Black"),"Female Black","Other")</f>
        <v>Other</v>
      </c>
    </row>
    <row r="416" spans="1:20" x14ac:dyDescent="0.25">
      <c r="A416" t="s">
        <v>1209</v>
      </c>
      <c r="B416" t="s">
        <v>401</v>
      </c>
      <c r="C416" t="s">
        <v>68</v>
      </c>
      <c r="D416" t="s">
        <v>65</v>
      </c>
      <c r="E416" t="s">
        <v>32</v>
      </c>
      <c r="F416" t="s">
        <v>17</v>
      </c>
      <c r="G416" t="s">
        <v>24</v>
      </c>
      <c r="H416" t="str">
        <f>IF(TBL_Employees[[#This Row],[Gender]]="Female","F","M")</f>
        <v>F</v>
      </c>
      <c r="I416">
        <v>55</v>
      </c>
      <c r="J416" s="7">
        <v>40899</v>
      </c>
      <c r="K416" s="1">
        <v>54733</v>
      </c>
      <c r="L416" s="2">
        <v>0</v>
      </c>
      <c r="M416" t="s">
        <v>33</v>
      </c>
      <c r="N416" t="s">
        <v>80</v>
      </c>
      <c r="O416" s="7" t="s">
        <v>21</v>
      </c>
      <c r="P416" s="15">
        <f>TBL_Employees[[#This Row],[Annual Salary]]*TBL_Employees[[#This Row],[Bonus %]]</f>
        <v>0</v>
      </c>
      <c r="Q416" s="16">
        <f>TBL_Employees[[#This Row],[Annual Salary]]+TBL_Employees[[#This Row],[Bonus %]]*TBL_Employees[[#This Row],[Annual Salary]]</f>
        <v>54733</v>
      </c>
      <c r="R416" s="15">
        <f>SUM(TBL_Employees[[#This Row],[Annual Salary]],TBL_Employees[[#This Row],[Bonus amount]])</f>
        <v>54733</v>
      </c>
      <c r="S416" t="str">
        <f>IF(AND(TBL_Employees[[#This Row],[Department]]="IT",TBL_Employees[[#This Row],[Gender]]="Female"),"Yes","No")</f>
        <v>No</v>
      </c>
      <c r="T416" s="20" t="str">
        <f>IF(AND(TBL_Employees[[#This Row],[Gender]]="Female",TBL_Employees[[#This Row],[Ethnicity]]="Black"),"Female Black","Other")</f>
        <v>Other</v>
      </c>
    </row>
    <row r="417" spans="1:20" x14ac:dyDescent="0.25">
      <c r="A417" t="s">
        <v>382</v>
      </c>
      <c r="B417" t="s">
        <v>441</v>
      </c>
      <c r="C417" t="s">
        <v>61</v>
      </c>
      <c r="D417" t="s">
        <v>27</v>
      </c>
      <c r="E417" t="s">
        <v>36</v>
      </c>
      <c r="F417" t="s">
        <v>28</v>
      </c>
      <c r="G417" t="s">
        <v>51</v>
      </c>
      <c r="H417" t="str">
        <f>IF(TBL_Employees[[#This Row],[Gender]]="Female","F","M")</f>
        <v>M</v>
      </c>
      <c r="I417">
        <v>56</v>
      </c>
      <c r="J417" s="7">
        <v>40917</v>
      </c>
      <c r="K417" s="1">
        <v>146140</v>
      </c>
      <c r="L417" s="2">
        <v>0.1</v>
      </c>
      <c r="M417" t="s">
        <v>52</v>
      </c>
      <c r="N417" t="s">
        <v>81</v>
      </c>
      <c r="O417" s="7" t="s">
        <v>21</v>
      </c>
      <c r="P417" s="15">
        <f>TBL_Employees[[#This Row],[Annual Salary]]*TBL_Employees[[#This Row],[Bonus %]]</f>
        <v>14614</v>
      </c>
      <c r="Q417" s="16">
        <f>TBL_Employees[[#This Row],[Annual Salary]]+TBL_Employees[[#This Row],[Bonus %]]*TBL_Employees[[#This Row],[Annual Salary]]</f>
        <v>160754</v>
      </c>
      <c r="R417" s="15">
        <f>SUM(TBL_Employees[[#This Row],[Annual Salary]],TBL_Employees[[#This Row],[Bonus amount]])</f>
        <v>160754</v>
      </c>
      <c r="S417" t="str">
        <f>IF(AND(TBL_Employees[[#This Row],[Department]]="IT",TBL_Employees[[#This Row],[Gender]]="Female"),"Yes","No")</f>
        <v>No</v>
      </c>
      <c r="T417" s="20" t="str">
        <f>IF(AND(TBL_Employees[[#This Row],[Gender]]="Female",TBL_Employees[[#This Row],[Ethnicity]]="Black"),"Female Black","Other")</f>
        <v>Other</v>
      </c>
    </row>
    <row r="418" spans="1:20" x14ac:dyDescent="0.25">
      <c r="A418" t="s">
        <v>1282</v>
      </c>
      <c r="B418" t="s">
        <v>1283</v>
      </c>
      <c r="C418" t="s">
        <v>30</v>
      </c>
      <c r="D418" t="s">
        <v>31</v>
      </c>
      <c r="E418" t="s">
        <v>16</v>
      </c>
      <c r="F418" t="s">
        <v>28</v>
      </c>
      <c r="G418" t="s">
        <v>51</v>
      </c>
      <c r="H418" t="str">
        <f>IF(TBL_Employees[[#This Row],[Gender]]="Female","F","M")</f>
        <v>M</v>
      </c>
      <c r="I418">
        <v>41</v>
      </c>
      <c r="J418" s="7">
        <v>40929</v>
      </c>
      <c r="K418" s="1">
        <v>94658</v>
      </c>
      <c r="L418" s="2">
        <v>0</v>
      </c>
      <c r="M418" t="s">
        <v>19</v>
      </c>
      <c r="N418" t="s">
        <v>45</v>
      </c>
      <c r="O418" s="7" t="s">
        <v>21</v>
      </c>
      <c r="P418" s="15">
        <f>TBL_Employees[[#This Row],[Annual Salary]]*TBL_Employees[[#This Row],[Bonus %]]</f>
        <v>0</v>
      </c>
      <c r="Q418" s="16">
        <f>TBL_Employees[[#This Row],[Annual Salary]]+TBL_Employees[[#This Row],[Bonus %]]*TBL_Employees[[#This Row],[Annual Salary]]</f>
        <v>94658</v>
      </c>
      <c r="R418" s="15">
        <f>SUM(TBL_Employees[[#This Row],[Annual Salary]],TBL_Employees[[#This Row],[Bonus amount]])</f>
        <v>94658</v>
      </c>
      <c r="S418" t="str">
        <f>IF(AND(TBL_Employees[[#This Row],[Department]]="IT",TBL_Employees[[#This Row],[Gender]]="Female"),"Yes","No")</f>
        <v>No</v>
      </c>
      <c r="T418" s="20" t="str">
        <f>IF(AND(TBL_Employees[[#This Row],[Gender]]="Female",TBL_Employees[[#This Row],[Ethnicity]]="Black"),"Female Black","Other")</f>
        <v>Other</v>
      </c>
    </row>
    <row r="419" spans="1:20" x14ac:dyDescent="0.25">
      <c r="A419" t="s">
        <v>1979</v>
      </c>
      <c r="B419" t="s">
        <v>1980</v>
      </c>
      <c r="C419" t="s">
        <v>42</v>
      </c>
      <c r="D419" t="s">
        <v>15</v>
      </c>
      <c r="E419" t="s">
        <v>44</v>
      </c>
      <c r="F419" t="s">
        <v>17</v>
      </c>
      <c r="G419" t="s">
        <v>24</v>
      </c>
      <c r="H419" t="str">
        <f>IF(TBL_Employees[[#This Row],[Gender]]="Female","F","M")</f>
        <v>F</v>
      </c>
      <c r="I419">
        <v>33</v>
      </c>
      <c r="J419" s="7">
        <v>40936</v>
      </c>
      <c r="K419" s="1">
        <v>95960</v>
      </c>
      <c r="L419" s="2">
        <v>0</v>
      </c>
      <c r="M419" t="s">
        <v>33</v>
      </c>
      <c r="N419" t="s">
        <v>34</v>
      </c>
      <c r="O419" s="7" t="s">
        <v>21</v>
      </c>
      <c r="P419" s="15">
        <f>TBL_Employees[[#This Row],[Annual Salary]]*TBL_Employees[[#This Row],[Bonus %]]</f>
        <v>0</v>
      </c>
      <c r="Q419" s="16">
        <f>TBL_Employees[[#This Row],[Annual Salary]]+TBL_Employees[[#This Row],[Bonus %]]*TBL_Employees[[#This Row],[Annual Salary]]</f>
        <v>95960</v>
      </c>
      <c r="R419" s="15">
        <f>SUM(TBL_Employees[[#This Row],[Annual Salary]],TBL_Employees[[#This Row],[Bonus amount]])</f>
        <v>95960</v>
      </c>
      <c r="S419" t="str">
        <f>IF(AND(TBL_Employees[[#This Row],[Department]]="IT",TBL_Employees[[#This Row],[Gender]]="Female"),"Yes","No")</f>
        <v>No</v>
      </c>
      <c r="T419" s="20" t="str">
        <f>IF(AND(TBL_Employees[[#This Row],[Gender]]="Female",TBL_Employees[[#This Row],[Ethnicity]]="Black"),"Female Black","Other")</f>
        <v>Other</v>
      </c>
    </row>
    <row r="420" spans="1:20" x14ac:dyDescent="0.25">
      <c r="A420" t="s">
        <v>1938</v>
      </c>
      <c r="B420" t="s">
        <v>1939</v>
      </c>
      <c r="C420" t="s">
        <v>89</v>
      </c>
      <c r="D420" t="s">
        <v>27</v>
      </c>
      <c r="E420" t="s">
        <v>32</v>
      </c>
      <c r="F420" t="s">
        <v>17</v>
      </c>
      <c r="G420" t="s">
        <v>18</v>
      </c>
      <c r="H420" t="str">
        <f>IF(TBL_Employees[[#This Row],[Gender]]="Female","F","M")</f>
        <v>F</v>
      </c>
      <c r="I420">
        <v>40</v>
      </c>
      <c r="J420" s="7">
        <v>40944</v>
      </c>
      <c r="K420" s="1">
        <v>61523</v>
      </c>
      <c r="L420" s="2">
        <v>0</v>
      </c>
      <c r="M420" t="s">
        <v>19</v>
      </c>
      <c r="N420" t="s">
        <v>29</v>
      </c>
      <c r="O420" s="7" t="s">
        <v>21</v>
      </c>
      <c r="P420" s="15">
        <f>TBL_Employees[[#This Row],[Annual Salary]]*TBL_Employees[[#This Row],[Bonus %]]</f>
        <v>0</v>
      </c>
      <c r="Q420" s="16">
        <f>TBL_Employees[[#This Row],[Annual Salary]]+TBL_Employees[[#This Row],[Bonus %]]*TBL_Employees[[#This Row],[Annual Salary]]</f>
        <v>61523</v>
      </c>
      <c r="R420" s="15">
        <f>SUM(TBL_Employees[[#This Row],[Annual Salary]],TBL_Employees[[#This Row],[Bonus amount]])</f>
        <v>61523</v>
      </c>
      <c r="S420" t="str">
        <f>IF(AND(TBL_Employees[[#This Row],[Department]]="IT",TBL_Employees[[#This Row],[Gender]]="Female"),"Yes","No")</f>
        <v>Yes</v>
      </c>
      <c r="T420" s="20" t="str">
        <f>IF(AND(TBL_Employees[[#This Row],[Gender]]="Female",TBL_Employees[[#This Row],[Ethnicity]]="Black"),"Female Black","Other")</f>
        <v>Other</v>
      </c>
    </row>
    <row r="421" spans="1:20" x14ac:dyDescent="0.25">
      <c r="A421" t="s">
        <v>1271</v>
      </c>
      <c r="B421" t="s">
        <v>1272</v>
      </c>
      <c r="C421" t="s">
        <v>62</v>
      </c>
      <c r="D421" t="s">
        <v>65</v>
      </c>
      <c r="E421" t="s">
        <v>44</v>
      </c>
      <c r="F421" t="s">
        <v>28</v>
      </c>
      <c r="G421" t="s">
        <v>24</v>
      </c>
      <c r="H421" t="str">
        <f>IF(TBL_Employees[[#This Row],[Gender]]="Female","F","M")</f>
        <v>M</v>
      </c>
      <c r="I421">
        <v>34</v>
      </c>
      <c r="J421" s="7">
        <v>40952</v>
      </c>
      <c r="K421" s="1">
        <v>118708</v>
      </c>
      <c r="L421" s="2">
        <v>7.0000000000000007E-2</v>
      </c>
      <c r="M421" t="s">
        <v>33</v>
      </c>
      <c r="N421" t="s">
        <v>74</v>
      </c>
      <c r="O421" s="7" t="s">
        <v>21</v>
      </c>
      <c r="P421" s="15">
        <f>TBL_Employees[[#This Row],[Annual Salary]]*TBL_Employees[[#This Row],[Bonus %]]</f>
        <v>8309.5600000000013</v>
      </c>
      <c r="Q421" s="16">
        <f>TBL_Employees[[#This Row],[Annual Salary]]+TBL_Employees[[#This Row],[Bonus %]]*TBL_Employees[[#This Row],[Annual Salary]]</f>
        <v>127017.56</v>
      </c>
      <c r="R421" s="15">
        <f>SUM(TBL_Employees[[#This Row],[Annual Salary]],TBL_Employees[[#This Row],[Bonus amount]])</f>
        <v>127017.56</v>
      </c>
      <c r="S421" t="str">
        <f>IF(AND(TBL_Employees[[#This Row],[Department]]="IT",TBL_Employees[[#This Row],[Gender]]="Female"),"Yes","No")</f>
        <v>No</v>
      </c>
      <c r="T421" s="20" t="str">
        <f>IF(AND(TBL_Employees[[#This Row],[Gender]]="Female",TBL_Employees[[#This Row],[Ethnicity]]="Black"),"Female Black","Other")</f>
        <v>Other</v>
      </c>
    </row>
    <row r="422" spans="1:20" x14ac:dyDescent="0.25">
      <c r="A422" t="s">
        <v>221</v>
      </c>
      <c r="B422" t="s">
        <v>976</v>
      </c>
      <c r="C422" t="s">
        <v>98</v>
      </c>
      <c r="D422" t="s">
        <v>27</v>
      </c>
      <c r="E422" t="s">
        <v>16</v>
      </c>
      <c r="F422" t="s">
        <v>17</v>
      </c>
      <c r="G422" t="s">
        <v>24</v>
      </c>
      <c r="H422" t="str">
        <f>IF(TBL_Employees[[#This Row],[Gender]]="Female","F","M")</f>
        <v>F</v>
      </c>
      <c r="I422">
        <v>51</v>
      </c>
      <c r="J422" s="7">
        <v>40964</v>
      </c>
      <c r="K422" s="1">
        <v>64170</v>
      </c>
      <c r="L422" s="2">
        <v>0</v>
      </c>
      <c r="M422" t="s">
        <v>19</v>
      </c>
      <c r="N422" t="s">
        <v>29</v>
      </c>
      <c r="O422" s="7" t="s">
        <v>21</v>
      </c>
      <c r="P422" s="15">
        <f>TBL_Employees[[#This Row],[Annual Salary]]*TBL_Employees[[#This Row],[Bonus %]]</f>
        <v>0</v>
      </c>
      <c r="Q422" s="16">
        <f>TBL_Employees[[#This Row],[Annual Salary]]+TBL_Employees[[#This Row],[Bonus %]]*TBL_Employees[[#This Row],[Annual Salary]]</f>
        <v>64170</v>
      </c>
      <c r="R422" s="15">
        <f>SUM(TBL_Employees[[#This Row],[Annual Salary]],TBL_Employees[[#This Row],[Bonus amount]])</f>
        <v>64170</v>
      </c>
      <c r="S422" t="str">
        <f>IF(AND(TBL_Employees[[#This Row],[Department]]="IT",TBL_Employees[[#This Row],[Gender]]="Female"),"Yes","No")</f>
        <v>Yes</v>
      </c>
      <c r="T422" s="20" t="str">
        <f>IF(AND(TBL_Employees[[#This Row],[Gender]]="Female",TBL_Employees[[#This Row],[Ethnicity]]="Black"),"Female Black","Other")</f>
        <v>Other</v>
      </c>
    </row>
    <row r="423" spans="1:20" x14ac:dyDescent="0.25">
      <c r="A423" t="s">
        <v>1959</v>
      </c>
      <c r="B423" t="s">
        <v>1960</v>
      </c>
      <c r="C423" t="s">
        <v>129</v>
      </c>
      <c r="D423" t="s">
        <v>31</v>
      </c>
      <c r="E423" t="s">
        <v>32</v>
      </c>
      <c r="F423" t="s">
        <v>17</v>
      </c>
      <c r="G423" t="s">
        <v>24</v>
      </c>
      <c r="H423" t="str">
        <f>IF(TBL_Employees[[#This Row],[Gender]]="Female","F","M")</f>
        <v>F</v>
      </c>
      <c r="I423">
        <v>45</v>
      </c>
      <c r="J423" s="7">
        <v>40967</v>
      </c>
      <c r="K423" s="1">
        <v>89659</v>
      </c>
      <c r="L423" s="2">
        <v>0</v>
      </c>
      <c r="M423" t="s">
        <v>33</v>
      </c>
      <c r="N423" t="s">
        <v>60</v>
      </c>
      <c r="O423" s="7" t="s">
        <v>21</v>
      </c>
      <c r="P423" s="15">
        <f>TBL_Employees[[#This Row],[Annual Salary]]*TBL_Employees[[#This Row],[Bonus %]]</f>
        <v>0</v>
      </c>
      <c r="Q423" s="16">
        <f>TBL_Employees[[#This Row],[Annual Salary]]+TBL_Employees[[#This Row],[Bonus %]]*TBL_Employees[[#This Row],[Annual Salary]]</f>
        <v>89659</v>
      </c>
      <c r="R423" s="15">
        <f>SUM(TBL_Employees[[#This Row],[Annual Salary]],TBL_Employees[[#This Row],[Bonus amount]])</f>
        <v>89659</v>
      </c>
      <c r="S423" t="str">
        <f>IF(AND(TBL_Employees[[#This Row],[Department]]="IT",TBL_Employees[[#This Row],[Gender]]="Female"),"Yes","No")</f>
        <v>No</v>
      </c>
      <c r="T423" s="20" t="str">
        <f>IF(AND(TBL_Employees[[#This Row],[Gender]]="Female",TBL_Employees[[#This Row],[Ethnicity]]="Black"),"Female Black","Other")</f>
        <v>Other</v>
      </c>
    </row>
    <row r="424" spans="1:20" x14ac:dyDescent="0.25">
      <c r="A424" t="s">
        <v>1516</v>
      </c>
      <c r="B424" t="s">
        <v>1517</v>
      </c>
      <c r="C424" t="s">
        <v>62</v>
      </c>
      <c r="D424" t="s">
        <v>43</v>
      </c>
      <c r="E424" t="s">
        <v>36</v>
      </c>
      <c r="F424" t="s">
        <v>17</v>
      </c>
      <c r="G424" t="s">
        <v>24</v>
      </c>
      <c r="H424" t="str">
        <f>IF(TBL_Employees[[#This Row],[Gender]]="Female","F","M")</f>
        <v>F</v>
      </c>
      <c r="I424">
        <v>50</v>
      </c>
      <c r="J424" s="7">
        <v>40979</v>
      </c>
      <c r="K424" s="1">
        <v>108134</v>
      </c>
      <c r="L424" s="2">
        <v>0.1</v>
      </c>
      <c r="M424" t="s">
        <v>33</v>
      </c>
      <c r="N424" t="s">
        <v>74</v>
      </c>
      <c r="O424" s="7" t="s">
        <v>21</v>
      </c>
      <c r="P424" s="15">
        <f>TBL_Employees[[#This Row],[Annual Salary]]*TBL_Employees[[#This Row],[Bonus %]]</f>
        <v>10813.400000000001</v>
      </c>
      <c r="Q424" s="16">
        <f>TBL_Employees[[#This Row],[Annual Salary]]+TBL_Employees[[#This Row],[Bonus %]]*TBL_Employees[[#This Row],[Annual Salary]]</f>
        <v>118947.4</v>
      </c>
      <c r="R424" s="15">
        <f>SUM(TBL_Employees[[#This Row],[Annual Salary]],TBL_Employees[[#This Row],[Bonus amount]])</f>
        <v>118947.4</v>
      </c>
      <c r="S424" t="str">
        <f>IF(AND(TBL_Employees[[#This Row],[Department]]="IT",TBL_Employees[[#This Row],[Gender]]="Female"),"Yes","No")</f>
        <v>No</v>
      </c>
      <c r="T424" s="20" t="str">
        <f>IF(AND(TBL_Employees[[#This Row],[Gender]]="Female",TBL_Employees[[#This Row],[Ethnicity]]="Black"),"Female Black","Other")</f>
        <v>Other</v>
      </c>
    </row>
    <row r="425" spans="1:20" x14ac:dyDescent="0.25">
      <c r="A425" t="s">
        <v>1831</v>
      </c>
      <c r="B425" t="s">
        <v>1832</v>
      </c>
      <c r="C425" t="s">
        <v>62</v>
      </c>
      <c r="D425" t="s">
        <v>23</v>
      </c>
      <c r="E425" t="s">
        <v>44</v>
      </c>
      <c r="F425" t="s">
        <v>28</v>
      </c>
      <c r="G425" t="s">
        <v>24</v>
      </c>
      <c r="H425" t="str">
        <f>IF(TBL_Employees[[#This Row],[Gender]]="Female","F","M")</f>
        <v>M</v>
      </c>
      <c r="I425">
        <v>50</v>
      </c>
      <c r="J425" s="7">
        <v>40983</v>
      </c>
      <c r="K425" s="1">
        <v>117226</v>
      </c>
      <c r="L425" s="2">
        <v>0.08</v>
      </c>
      <c r="M425" t="s">
        <v>19</v>
      </c>
      <c r="N425" t="s">
        <v>39</v>
      </c>
      <c r="O425" s="7" t="s">
        <v>21</v>
      </c>
      <c r="P425" s="15">
        <f>TBL_Employees[[#This Row],[Annual Salary]]*TBL_Employees[[#This Row],[Bonus %]]</f>
        <v>9378.08</v>
      </c>
      <c r="Q425" s="16">
        <f>TBL_Employees[[#This Row],[Annual Salary]]+TBL_Employees[[#This Row],[Bonus %]]*TBL_Employees[[#This Row],[Annual Salary]]</f>
        <v>126604.08</v>
      </c>
      <c r="R425" s="15">
        <f>SUM(TBL_Employees[[#This Row],[Annual Salary]],TBL_Employees[[#This Row],[Bonus amount]])</f>
        <v>126604.08</v>
      </c>
      <c r="S425" t="str">
        <f>IF(AND(TBL_Employees[[#This Row],[Department]]="IT",TBL_Employees[[#This Row],[Gender]]="Female"),"Yes","No")</f>
        <v>No</v>
      </c>
      <c r="T425" s="20" t="str">
        <f>IF(AND(TBL_Employees[[#This Row],[Gender]]="Female",TBL_Employees[[#This Row],[Ethnicity]]="Black"),"Female Black","Other")</f>
        <v>Other</v>
      </c>
    </row>
    <row r="426" spans="1:20" x14ac:dyDescent="0.2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 t="str">
        <f>IF(TBL_Employees[[#This Row],[Gender]]="Female","F","M")</f>
        <v>F</v>
      </c>
      <c r="I426">
        <v>63</v>
      </c>
      <c r="J426" s="7">
        <v>40984</v>
      </c>
      <c r="K426" s="1">
        <v>46081</v>
      </c>
      <c r="L426" s="2">
        <v>0</v>
      </c>
      <c r="M426" t="s">
        <v>19</v>
      </c>
      <c r="N426" t="s">
        <v>20</v>
      </c>
      <c r="O426" s="7" t="s">
        <v>21</v>
      </c>
      <c r="P426" s="15">
        <f>TBL_Employees[[#This Row],[Annual Salary]]*TBL_Employees[[#This Row],[Bonus %]]</f>
        <v>0</v>
      </c>
      <c r="Q426" s="16">
        <f>TBL_Employees[[#This Row],[Annual Salary]]+TBL_Employees[[#This Row],[Bonus %]]*TBL_Employees[[#This Row],[Annual Salary]]</f>
        <v>46081</v>
      </c>
      <c r="R426" s="15">
        <f>SUM(TBL_Employees[[#This Row],[Annual Salary]],TBL_Employees[[#This Row],[Bonus amount]])</f>
        <v>46081</v>
      </c>
      <c r="S426" t="str">
        <f>IF(AND(TBL_Employees[[#This Row],[Department]]="IT",TBL_Employees[[#This Row],[Gender]]="Female"),"Yes","No")</f>
        <v>No</v>
      </c>
      <c r="T426" s="20" t="str">
        <f>IF(AND(TBL_Employees[[#This Row],[Gender]]="Female",TBL_Employees[[#This Row],[Ethnicity]]="Black"),"Female Black","Other")</f>
        <v>Other</v>
      </c>
    </row>
    <row r="427" spans="1:20" x14ac:dyDescent="0.25">
      <c r="A427" t="s">
        <v>156</v>
      </c>
      <c r="B427" t="s">
        <v>1057</v>
      </c>
      <c r="C427" t="s">
        <v>42</v>
      </c>
      <c r="D427" t="s">
        <v>43</v>
      </c>
      <c r="E427" t="s">
        <v>36</v>
      </c>
      <c r="F427" t="s">
        <v>28</v>
      </c>
      <c r="G427" t="s">
        <v>24</v>
      </c>
      <c r="H427" t="str">
        <f>IF(TBL_Employees[[#This Row],[Gender]]="Female","F","M")</f>
        <v>M</v>
      </c>
      <c r="I427">
        <v>51</v>
      </c>
      <c r="J427" s="7">
        <v>41013</v>
      </c>
      <c r="K427" s="1">
        <v>82300</v>
      </c>
      <c r="L427" s="2">
        <v>0</v>
      </c>
      <c r="M427" t="s">
        <v>33</v>
      </c>
      <c r="N427" t="s">
        <v>34</v>
      </c>
      <c r="O427" s="7" t="s">
        <v>21</v>
      </c>
      <c r="P427" s="15">
        <f>TBL_Employees[[#This Row],[Annual Salary]]*TBL_Employees[[#This Row],[Bonus %]]</f>
        <v>0</v>
      </c>
      <c r="Q427" s="16">
        <f>TBL_Employees[[#This Row],[Annual Salary]]+TBL_Employees[[#This Row],[Bonus %]]*TBL_Employees[[#This Row],[Annual Salary]]</f>
        <v>82300</v>
      </c>
      <c r="R427" s="15">
        <f>SUM(TBL_Employees[[#This Row],[Annual Salary]],TBL_Employees[[#This Row],[Bonus amount]])</f>
        <v>82300</v>
      </c>
      <c r="S427" t="str">
        <f>IF(AND(TBL_Employees[[#This Row],[Department]]="IT",TBL_Employees[[#This Row],[Gender]]="Female"),"Yes","No")</f>
        <v>No</v>
      </c>
      <c r="T427" s="20" t="str">
        <f>IF(AND(TBL_Employees[[#This Row],[Gender]]="Female",TBL_Employees[[#This Row],[Ethnicity]]="Black"),"Female Black","Other")</f>
        <v>Other</v>
      </c>
    </row>
    <row r="428" spans="1:20" x14ac:dyDescent="0.25">
      <c r="A428" t="s">
        <v>1866</v>
      </c>
      <c r="B428" t="s">
        <v>1867</v>
      </c>
      <c r="C428" t="s">
        <v>62</v>
      </c>
      <c r="D428" t="s">
        <v>50</v>
      </c>
      <c r="E428" t="s">
        <v>32</v>
      </c>
      <c r="F428" t="s">
        <v>28</v>
      </c>
      <c r="G428" t="s">
        <v>51</v>
      </c>
      <c r="H428" t="str">
        <f>IF(TBL_Employees[[#This Row],[Gender]]="Female","F","M")</f>
        <v>M</v>
      </c>
      <c r="I428">
        <v>50</v>
      </c>
      <c r="J428" s="7">
        <v>41024</v>
      </c>
      <c r="K428" s="1">
        <v>113269</v>
      </c>
      <c r="L428" s="2">
        <v>0.09</v>
      </c>
      <c r="M428" t="s">
        <v>52</v>
      </c>
      <c r="N428" t="s">
        <v>53</v>
      </c>
      <c r="O428" s="7" t="s">
        <v>21</v>
      </c>
      <c r="P428" s="15">
        <f>TBL_Employees[[#This Row],[Annual Salary]]*TBL_Employees[[#This Row],[Bonus %]]</f>
        <v>10194.209999999999</v>
      </c>
      <c r="Q428" s="16">
        <f>TBL_Employees[[#This Row],[Annual Salary]]+TBL_Employees[[#This Row],[Bonus %]]*TBL_Employees[[#This Row],[Annual Salary]]</f>
        <v>123463.20999999999</v>
      </c>
      <c r="R428" s="15">
        <f>SUM(TBL_Employees[[#This Row],[Annual Salary]],TBL_Employees[[#This Row],[Bonus amount]])</f>
        <v>123463.20999999999</v>
      </c>
      <c r="S428" t="str">
        <f>IF(AND(TBL_Employees[[#This Row],[Department]]="IT",TBL_Employees[[#This Row],[Gender]]="Female"),"Yes","No")</f>
        <v>No</v>
      </c>
      <c r="T428" s="20" t="str">
        <f>IF(AND(TBL_Employees[[#This Row],[Gender]]="Female",TBL_Employees[[#This Row],[Ethnicity]]="Black"),"Female Black","Other")</f>
        <v>Other</v>
      </c>
    </row>
    <row r="429" spans="1:20" x14ac:dyDescent="0.25">
      <c r="A429" t="s">
        <v>1663</v>
      </c>
      <c r="B429" t="s">
        <v>1664</v>
      </c>
      <c r="C429" t="s">
        <v>129</v>
      </c>
      <c r="D429" t="s">
        <v>31</v>
      </c>
      <c r="E429" t="s">
        <v>36</v>
      </c>
      <c r="F429" t="s">
        <v>17</v>
      </c>
      <c r="G429" t="s">
        <v>24</v>
      </c>
      <c r="H429" t="str">
        <f>IF(TBL_Employees[[#This Row],[Gender]]="Female","F","M")</f>
        <v>F</v>
      </c>
      <c r="I429">
        <v>42</v>
      </c>
      <c r="J429" s="7">
        <v>41026</v>
      </c>
      <c r="K429" s="1">
        <v>72903</v>
      </c>
      <c r="L429" s="2">
        <v>0</v>
      </c>
      <c r="M429" t="s">
        <v>19</v>
      </c>
      <c r="N429" t="s">
        <v>39</v>
      </c>
      <c r="O429" s="7" t="s">
        <v>21</v>
      </c>
      <c r="P429" s="15">
        <f>TBL_Employees[[#This Row],[Annual Salary]]*TBL_Employees[[#This Row],[Bonus %]]</f>
        <v>0</v>
      </c>
      <c r="Q429" s="16">
        <f>TBL_Employees[[#This Row],[Annual Salary]]+TBL_Employees[[#This Row],[Bonus %]]*TBL_Employees[[#This Row],[Annual Salary]]</f>
        <v>72903</v>
      </c>
      <c r="R429" s="15">
        <f>SUM(TBL_Employees[[#This Row],[Annual Salary]],TBL_Employees[[#This Row],[Bonus amount]])</f>
        <v>72903</v>
      </c>
      <c r="S429" t="str">
        <f>IF(AND(TBL_Employees[[#This Row],[Department]]="IT",TBL_Employees[[#This Row],[Gender]]="Female"),"Yes","No")</f>
        <v>No</v>
      </c>
      <c r="T429" s="20" t="str">
        <f>IF(AND(TBL_Employees[[#This Row],[Gender]]="Female",TBL_Employees[[#This Row],[Ethnicity]]="Black"),"Female Black","Other")</f>
        <v>Other</v>
      </c>
    </row>
    <row r="430" spans="1:20" x14ac:dyDescent="0.25">
      <c r="A430" t="s">
        <v>1328</v>
      </c>
      <c r="B430" t="s">
        <v>133</v>
      </c>
      <c r="C430" t="s">
        <v>30</v>
      </c>
      <c r="D430" t="s">
        <v>31</v>
      </c>
      <c r="E430" t="s">
        <v>44</v>
      </c>
      <c r="F430" t="s">
        <v>28</v>
      </c>
      <c r="G430" t="s">
        <v>51</v>
      </c>
      <c r="H430" t="str">
        <f>IF(TBL_Employees[[#This Row],[Gender]]="Female","F","M")</f>
        <v>M</v>
      </c>
      <c r="I430">
        <v>54</v>
      </c>
      <c r="J430" s="7">
        <v>41028</v>
      </c>
      <c r="K430" s="1">
        <v>96441</v>
      </c>
      <c r="L430" s="2">
        <v>0</v>
      </c>
      <c r="M430" t="s">
        <v>52</v>
      </c>
      <c r="N430" t="s">
        <v>53</v>
      </c>
      <c r="O430" s="7" t="s">
        <v>21</v>
      </c>
      <c r="P430" s="15">
        <f>TBL_Employees[[#This Row],[Annual Salary]]*TBL_Employees[[#This Row],[Bonus %]]</f>
        <v>0</v>
      </c>
      <c r="Q430" s="16">
        <f>TBL_Employees[[#This Row],[Annual Salary]]+TBL_Employees[[#This Row],[Bonus %]]*TBL_Employees[[#This Row],[Annual Salary]]</f>
        <v>96441</v>
      </c>
      <c r="R430" s="15">
        <f>SUM(TBL_Employees[[#This Row],[Annual Salary]],TBL_Employees[[#This Row],[Bonus amount]])</f>
        <v>96441</v>
      </c>
      <c r="S430" t="str">
        <f>IF(AND(TBL_Employees[[#This Row],[Department]]="IT",TBL_Employees[[#This Row],[Gender]]="Female"),"Yes","No")</f>
        <v>No</v>
      </c>
      <c r="T430" s="20" t="str">
        <f>IF(AND(TBL_Employees[[#This Row],[Gender]]="Female",TBL_Employees[[#This Row],[Ethnicity]]="Black"),"Female Black","Other")</f>
        <v>Other</v>
      </c>
    </row>
    <row r="431" spans="1:20" x14ac:dyDescent="0.25">
      <c r="A431" t="s">
        <v>1559</v>
      </c>
      <c r="B431" t="s">
        <v>1560</v>
      </c>
      <c r="C431" t="s">
        <v>86</v>
      </c>
      <c r="D431" t="s">
        <v>31</v>
      </c>
      <c r="E431" t="s">
        <v>44</v>
      </c>
      <c r="F431" t="s">
        <v>17</v>
      </c>
      <c r="G431" t="s">
        <v>24</v>
      </c>
      <c r="H431" t="str">
        <f>IF(TBL_Employees[[#This Row],[Gender]]="Female","F","M")</f>
        <v>F</v>
      </c>
      <c r="I431">
        <v>48</v>
      </c>
      <c r="J431" s="7">
        <v>41032</v>
      </c>
      <c r="K431" s="1">
        <v>65340</v>
      </c>
      <c r="L431" s="2">
        <v>0</v>
      </c>
      <c r="M431" t="s">
        <v>33</v>
      </c>
      <c r="N431" t="s">
        <v>74</v>
      </c>
      <c r="O431" s="7">
        <v>43229</v>
      </c>
      <c r="P431" s="15">
        <f>TBL_Employees[[#This Row],[Annual Salary]]*TBL_Employees[[#This Row],[Bonus %]]</f>
        <v>0</v>
      </c>
      <c r="Q431" s="16">
        <f>TBL_Employees[[#This Row],[Annual Salary]]+TBL_Employees[[#This Row],[Bonus %]]*TBL_Employees[[#This Row],[Annual Salary]]</f>
        <v>65340</v>
      </c>
      <c r="R431" s="15">
        <f>SUM(TBL_Employees[[#This Row],[Annual Salary]],TBL_Employees[[#This Row],[Bonus amount]])</f>
        <v>65340</v>
      </c>
      <c r="S431" t="str">
        <f>IF(AND(TBL_Employees[[#This Row],[Department]]="IT",TBL_Employees[[#This Row],[Gender]]="Female"),"Yes","No")</f>
        <v>No</v>
      </c>
      <c r="T431" s="20" t="str">
        <f>IF(AND(TBL_Employees[[#This Row],[Gender]]="Female",TBL_Employees[[#This Row],[Ethnicity]]="Black"),"Female Black","Other")</f>
        <v>Other</v>
      </c>
    </row>
    <row r="432" spans="1:20" x14ac:dyDescent="0.25">
      <c r="A432" t="s">
        <v>454</v>
      </c>
      <c r="B432" t="s">
        <v>455</v>
      </c>
      <c r="C432" t="s">
        <v>14</v>
      </c>
      <c r="D432" t="s">
        <v>27</v>
      </c>
      <c r="E432" t="s">
        <v>32</v>
      </c>
      <c r="F432" t="s">
        <v>28</v>
      </c>
      <c r="G432" t="s">
        <v>24</v>
      </c>
      <c r="H432" t="str">
        <f>IF(TBL_Employees[[#This Row],[Gender]]="Female","F","M")</f>
        <v>M</v>
      </c>
      <c r="I432">
        <v>63</v>
      </c>
      <c r="J432" s="7">
        <v>41040</v>
      </c>
      <c r="K432" s="1">
        <v>231141</v>
      </c>
      <c r="L432" s="2">
        <v>0.34</v>
      </c>
      <c r="M432" t="s">
        <v>33</v>
      </c>
      <c r="N432" t="s">
        <v>60</v>
      </c>
      <c r="O432" s="7" t="s">
        <v>21</v>
      </c>
      <c r="P432" s="15">
        <f>TBL_Employees[[#This Row],[Annual Salary]]*TBL_Employees[[#This Row],[Bonus %]]</f>
        <v>78587.94</v>
      </c>
      <c r="Q432" s="16">
        <f>TBL_Employees[[#This Row],[Annual Salary]]+TBL_Employees[[#This Row],[Bonus %]]*TBL_Employees[[#This Row],[Annual Salary]]</f>
        <v>309728.94</v>
      </c>
      <c r="R432" s="15">
        <f>SUM(TBL_Employees[[#This Row],[Annual Salary]],TBL_Employees[[#This Row],[Bonus amount]])</f>
        <v>309728.94</v>
      </c>
      <c r="S432" t="str">
        <f>IF(AND(TBL_Employees[[#This Row],[Department]]="IT",TBL_Employees[[#This Row],[Gender]]="Female"),"Yes","No")</f>
        <v>No</v>
      </c>
      <c r="T432" s="20" t="str">
        <f>IF(AND(TBL_Employees[[#This Row],[Gender]]="Female",TBL_Employees[[#This Row],[Ethnicity]]="Black"),"Female Black","Other")</f>
        <v>Other</v>
      </c>
    </row>
    <row r="433" spans="1:20" x14ac:dyDescent="0.25">
      <c r="A433" t="s">
        <v>1226</v>
      </c>
      <c r="B433" t="s">
        <v>1227</v>
      </c>
      <c r="C433" t="s">
        <v>42</v>
      </c>
      <c r="D433" t="s">
        <v>50</v>
      </c>
      <c r="E433" t="s">
        <v>36</v>
      </c>
      <c r="F433" t="s">
        <v>17</v>
      </c>
      <c r="G433" t="s">
        <v>51</v>
      </c>
      <c r="H433" t="str">
        <f>IF(TBL_Employees[[#This Row],[Gender]]="Female","F","M")</f>
        <v>F</v>
      </c>
      <c r="I433">
        <v>33</v>
      </c>
      <c r="J433" s="7">
        <v>41043</v>
      </c>
      <c r="K433" s="1">
        <v>88343</v>
      </c>
      <c r="L433" s="2">
        <v>0</v>
      </c>
      <c r="M433" t="s">
        <v>52</v>
      </c>
      <c r="N433" t="s">
        <v>66</v>
      </c>
      <c r="O433" s="7" t="s">
        <v>21</v>
      </c>
      <c r="P433" s="15">
        <f>TBL_Employees[[#This Row],[Annual Salary]]*TBL_Employees[[#This Row],[Bonus %]]</f>
        <v>0</v>
      </c>
      <c r="Q433" s="16">
        <f>TBL_Employees[[#This Row],[Annual Salary]]+TBL_Employees[[#This Row],[Bonus %]]*TBL_Employees[[#This Row],[Annual Salary]]</f>
        <v>88343</v>
      </c>
      <c r="R433" s="15">
        <f>SUM(TBL_Employees[[#This Row],[Annual Salary]],TBL_Employees[[#This Row],[Bonus amount]])</f>
        <v>88343</v>
      </c>
      <c r="S433" t="str">
        <f>IF(AND(TBL_Employees[[#This Row],[Department]]="IT",TBL_Employees[[#This Row],[Gender]]="Female"),"Yes","No")</f>
        <v>No</v>
      </c>
      <c r="T433" s="20" t="str">
        <f>IF(AND(TBL_Employees[[#This Row],[Gender]]="Female",TBL_Employees[[#This Row],[Ethnicity]]="Black"),"Female Black","Other")</f>
        <v>Other</v>
      </c>
    </row>
    <row r="434" spans="1:20" x14ac:dyDescent="0.25">
      <c r="A434" t="s">
        <v>321</v>
      </c>
      <c r="B434" t="s">
        <v>968</v>
      </c>
      <c r="C434" t="s">
        <v>40</v>
      </c>
      <c r="D434" t="s">
        <v>23</v>
      </c>
      <c r="E434" t="s">
        <v>16</v>
      </c>
      <c r="F434" t="s">
        <v>28</v>
      </c>
      <c r="G434" t="s">
        <v>24</v>
      </c>
      <c r="H434" t="str">
        <f>IF(TBL_Employees[[#This Row],[Gender]]="Female","F","M")</f>
        <v>M</v>
      </c>
      <c r="I434">
        <v>37</v>
      </c>
      <c r="J434" s="7">
        <v>41048</v>
      </c>
      <c r="K434" s="1">
        <v>160280</v>
      </c>
      <c r="L434" s="2">
        <v>0.19</v>
      </c>
      <c r="M434" t="s">
        <v>33</v>
      </c>
      <c r="N434" t="s">
        <v>60</v>
      </c>
      <c r="O434" s="7" t="s">
        <v>21</v>
      </c>
      <c r="P434" s="15">
        <f>TBL_Employees[[#This Row],[Annual Salary]]*TBL_Employees[[#This Row],[Bonus %]]</f>
        <v>30453.200000000001</v>
      </c>
      <c r="Q434" s="16">
        <f>TBL_Employees[[#This Row],[Annual Salary]]+TBL_Employees[[#This Row],[Bonus %]]*TBL_Employees[[#This Row],[Annual Salary]]</f>
        <v>190733.2</v>
      </c>
      <c r="R434" s="15">
        <f>SUM(TBL_Employees[[#This Row],[Annual Salary]],TBL_Employees[[#This Row],[Bonus amount]])</f>
        <v>190733.2</v>
      </c>
      <c r="S434" t="str">
        <f>IF(AND(TBL_Employees[[#This Row],[Department]]="IT",TBL_Employees[[#This Row],[Gender]]="Female"),"Yes","No")</f>
        <v>No</v>
      </c>
      <c r="T434" s="20" t="str">
        <f>IF(AND(TBL_Employees[[#This Row],[Gender]]="Female",TBL_Employees[[#This Row],[Ethnicity]]="Black"),"Female Black","Other")</f>
        <v>Other</v>
      </c>
    </row>
    <row r="435" spans="1:20" x14ac:dyDescent="0.25">
      <c r="A435" t="s">
        <v>1336</v>
      </c>
      <c r="B435" t="s">
        <v>1337</v>
      </c>
      <c r="C435" t="s">
        <v>64</v>
      </c>
      <c r="D435" t="s">
        <v>50</v>
      </c>
      <c r="E435" t="s">
        <v>32</v>
      </c>
      <c r="F435" t="s">
        <v>17</v>
      </c>
      <c r="G435" t="s">
        <v>51</v>
      </c>
      <c r="H435" t="str">
        <f>IF(TBL_Employees[[#This Row],[Gender]]="Female","F","M")</f>
        <v>F</v>
      </c>
      <c r="I435">
        <v>34</v>
      </c>
      <c r="J435" s="7">
        <v>41066</v>
      </c>
      <c r="K435" s="1">
        <v>72126</v>
      </c>
      <c r="L435" s="2">
        <v>0</v>
      </c>
      <c r="M435" t="s">
        <v>52</v>
      </c>
      <c r="N435" t="s">
        <v>81</v>
      </c>
      <c r="O435" s="7" t="s">
        <v>21</v>
      </c>
      <c r="P435" s="15">
        <f>TBL_Employees[[#This Row],[Annual Salary]]*TBL_Employees[[#This Row],[Bonus %]]</f>
        <v>0</v>
      </c>
      <c r="Q435" s="16">
        <f>TBL_Employees[[#This Row],[Annual Salary]]+TBL_Employees[[#This Row],[Bonus %]]*TBL_Employees[[#This Row],[Annual Salary]]</f>
        <v>72126</v>
      </c>
      <c r="R435" s="15">
        <f>SUM(TBL_Employees[[#This Row],[Annual Salary]],TBL_Employees[[#This Row],[Bonus amount]])</f>
        <v>72126</v>
      </c>
      <c r="S435" t="str">
        <f>IF(AND(TBL_Employees[[#This Row],[Department]]="IT",TBL_Employees[[#This Row],[Gender]]="Female"),"Yes","No")</f>
        <v>No</v>
      </c>
      <c r="T435" s="20" t="str">
        <f>IF(AND(TBL_Employees[[#This Row],[Gender]]="Female",TBL_Employees[[#This Row],[Ethnicity]]="Black"),"Female Black","Other")</f>
        <v>Other</v>
      </c>
    </row>
    <row r="436" spans="1:20" x14ac:dyDescent="0.25">
      <c r="A436" t="s">
        <v>871</v>
      </c>
      <c r="B436" t="s">
        <v>872</v>
      </c>
      <c r="C436" t="s">
        <v>14</v>
      </c>
      <c r="D436" t="s">
        <v>31</v>
      </c>
      <c r="E436" t="s">
        <v>44</v>
      </c>
      <c r="F436" t="s">
        <v>28</v>
      </c>
      <c r="G436" t="s">
        <v>24</v>
      </c>
      <c r="H436" t="str">
        <f>IF(TBL_Employees[[#This Row],[Gender]]="Female","F","M")</f>
        <v>M</v>
      </c>
      <c r="I436">
        <v>47</v>
      </c>
      <c r="J436" s="7">
        <v>41071</v>
      </c>
      <c r="K436" s="1">
        <v>222941</v>
      </c>
      <c r="L436" s="2">
        <v>0.39</v>
      </c>
      <c r="M436" t="s">
        <v>33</v>
      </c>
      <c r="N436" t="s">
        <v>60</v>
      </c>
      <c r="O436" s="7" t="s">
        <v>21</v>
      </c>
      <c r="P436" s="15">
        <f>TBL_Employees[[#This Row],[Annual Salary]]*TBL_Employees[[#This Row],[Bonus %]]</f>
        <v>86946.99</v>
      </c>
      <c r="Q436" s="16">
        <f>TBL_Employees[[#This Row],[Annual Salary]]+TBL_Employees[[#This Row],[Bonus %]]*TBL_Employees[[#This Row],[Annual Salary]]</f>
        <v>309887.99</v>
      </c>
      <c r="R436" s="15">
        <f>SUM(TBL_Employees[[#This Row],[Annual Salary]],TBL_Employees[[#This Row],[Bonus amount]])</f>
        <v>309887.99</v>
      </c>
      <c r="S436" t="str">
        <f>IF(AND(TBL_Employees[[#This Row],[Department]]="IT",TBL_Employees[[#This Row],[Gender]]="Female"),"Yes","No")</f>
        <v>No</v>
      </c>
      <c r="T436" s="20" t="str">
        <f>IF(AND(TBL_Employees[[#This Row],[Gender]]="Female",TBL_Employees[[#This Row],[Ethnicity]]="Black"),"Female Black","Other")</f>
        <v>Other</v>
      </c>
    </row>
    <row r="437" spans="1:20" x14ac:dyDescent="0.25">
      <c r="A437" t="s">
        <v>1626</v>
      </c>
      <c r="B437" t="s">
        <v>1627</v>
      </c>
      <c r="C437" t="s">
        <v>62</v>
      </c>
      <c r="D437" t="s">
        <v>23</v>
      </c>
      <c r="E437" t="s">
        <v>16</v>
      </c>
      <c r="F437" t="s">
        <v>17</v>
      </c>
      <c r="G437" t="s">
        <v>18</v>
      </c>
      <c r="H437" t="str">
        <f>IF(TBL_Employees[[#This Row],[Gender]]="Female","F","M")</f>
        <v>F</v>
      </c>
      <c r="I437">
        <v>33</v>
      </c>
      <c r="J437" s="7">
        <v>41071</v>
      </c>
      <c r="K437" s="1">
        <v>118253</v>
      </c>
      <c r="L437" s="2">
        <v>0.08</v>
      </c>
      <c r="M437" t="s">
        <v>19</v>
      </c>
      <c r="N437" t="s">
        <v>25</v>
      </c>
      <c r="O437" s="7" t="s">
        <v>21</v>
      </c>
      <c r="P437" s="15">
        <f>TBL_Employees[[#This Row],[Annual Salary]]*TBL_Employees[[#This Row],[Bonus %]]</f>
        <v>9460.24</v>
      </c>
      <c r="Q437" s="16">
        <f>TBL_Employees[[#This Row],[Annual Salary]]+TBL_Employees[[#This Row],[Bonus %]]*TBL_Employees[[#This Row],[Annual Salary]]</f>
        <v>127713.24</v>
      </c>
      <c r="R437" s="15">
        <f>SUM(TBL_Employees[[#This Row],[Annual Salary]],TBL_Employees[[#This Row],[Bonus amount]])</f>
        <v>127713.24</v>
      </c>
      <c r="S437" t="str">
        <f>IF(AND(TBL_Employees[[#This Row],[Department]]="IT",TBL_Employees[[#This Row],[Gender]]="Female"),"Yes","No")</f>
        <v>No</v>
      </c>
      <c r="T437" s="20" t="str">
        <f>IF(AND(TBL_Employees[[#This Row],[Gender]]="Female",TBL_Employees[[#This Row],[Ethnicity]]="Black"),"Female Black","Other")</f>
        <v>Other</v>
      </c>
    </row>
    <row r="438" spans="1:20" x14ac:dyDescent="0.25">
      <c r="A438" t="s">
        <v>205</v>
      </c>
      <c r="B438" t="s">
        <v>791</v>
      </c>
      <c r="C438" t="s">
        <v>42</v>
      </c>
      <c r="D438" t="s">
        <v>43</v>
      </c>
      <c r="E438" t="s">
        <v>16</v>
      </c>
      <c r="F438" t="s">
        <v>17</v>
      </c>
      <c r="G438" t="s">
        <v>18</v>
      </c>
      <c r="H438" t="str">
        <f>IF(TBL_Employees[[#This Row],[Gender]]="Female","F","M")</f>
        <v>F</v>
      </c>
      <c r="I438">
        <v>34</v>
      </c>
      <c r="J438" s="7">
        <v>41085</v>
      </c>
      <c r="K438" s="1">
        <v>83066</v>
      </c>
      <c r="L438" s="2">
        <v>0</v>
      </c>
      <c r="M438" t="s">
        <v>19</v>
      </c>
      <c r="N438" t="s">
        <v>20</v>
      </c>
      <c r="O438" s="7">
        <v>41430</v>
      </c>
      <c r="P438" s="15">
        <f>TBL_Employees[[#This Row],[Annual Salary]]*TBL_Employees[[#This Row],[Bonus %]]</f>
        <v>0</v>
      </c>
      <c r="Q438" s="16">
        <f>TBL_Employees[[#This Row],[Annual Salary]]+TBL_Employees[[#This Row],[Bonus %]]*TBL_Employees[[#This Row],[Annual Salary]]</f>
        <v>83066</v>
      </c>
      <c r="R438" s="15">
        <f>SUM(TBL_Employees[[#This Row],[Annual Salary]],TBL_Employees[[#This Row],[Bonus amount]])</f>
        <v>83066</v>
      </c>
      <c r="S438" t="str">
        <f>IF(AND(TBL_Employees[[#This Row],[Department]]="IT",TBL_Employees[[#This Row],[Gender]]="Female"),"Yes","No")</f>
        <v>No</v>
      </c>
      <c r="T438" s="20" t="str">
        <f>IF(AND(TBL_Employees[[#This Row],[Gender]]="Female",TBL_Employees[[#This Row],[Ethnicity]]="Black"),"Female Black","Other")</f>
        <v>Other</v>
      </c>
    </row>
    <row r="439" spans="1:20" x14ac:dyDescent="0.25">
      <c r="A439" t="s">
        <v>345</v>
      </c>
      <c r="B439" t="s">
        <v>1615</v>
      </c>
      <c r="C439" t="s">
        <v>62</v>
      </c>
      <c r="D439" t="s">
        <v>23</v>
      </c>
      <c r="E439" t="s">
        <v>32</v>
      </c>
      <c r="F439" t="s">
        <v>28</v>
      </c>
      <c r="G439" t="s">
        <v>18</v>
      </c>
      <c r="H439" t="str">
        <f>IF(TBL_Employees[[#This Row],[Gender]]="Female","F","M")</f>
        <v>M</v>
      </c>
      <c r="I439">
        <v>45</v>
      </c>
      <c r="J439" s="7">
        <v>41099</v>
      </c>
      <c r="K439" s="1">
        <v>109883</v>
      </c>
      <c r="L439" s="2">
        <v>7.0000000000000007E-2</v>
      </c>
      <c r="M439" t="s">
        <v>19</v>
      </c>
      <c r="N439" t="s">
        <v>29</v>
      </c>
      <c r="O439" s="7" t="s">
        <v>21</v>
      </c>
      <c r="P439" s="15">
        <f>TBL_Employees[[#This Row],[Annual Salary]]*TBL_Employees[[#This Row],[Bonus %]]</f>
        <v>7691.81</v>
      </c>
      <c r="Q439" s="16">
        <f>TBL_Employees[[#This Row],[Annual Salary]]+TBL_Employees[[#This Row],[Bonus %]]*TBL_Employees[[#This Row],[Annual Salary]]</f>
        <v>117574.81</v>
      </c>
      <c r="R439" s="15">
        <f>SUM(TBL_Employees[[#This Row],[Annual Salary]],TBL_Employees[[#This Row],[Bonus amount]])</f>
        <v>117574.81</v>
      </c>
      <c r="S439" t="str">
        <f>IF(AND(TBL_Employees[[#This Row],[Department]]="IT",TBL_Employees[[#This Row],[Gender]]="Female"),"Yes","No")</f>
        <v>No</v>
      </c>
      <c r="T439" s="20" t="str">
        <f>IF(AND(TBL_Employees[[#This Row],[Gender]]="Female",TBL_Employees[[#This Row],[Ethnicity]]="Black"),"Female Black","Other")</f>
        <v>Other</v>
      </c>
    </row>
    <row r="440" spans="1:20" x14ac:dyDescent="0.25">
      <c r="A440" t="s">
        <v>984</v>
      </c>
      <c r="B440" t="s">
        <v>985</v>
      </c>
      <c r="C440" t="s">
        <v>14</v>
      </c>
      <c r="D440" t="s">
        <v>23</v>
      </c>
      <c r="E440" t="s">
        <v>36</v>
      </c>
      <c r="F440" t="s">
        <v>17</v>
      </c>
      <c r="G440" t="s">
        <v>24</v>
      </c>
      <c r="H440" t="str">
        <f>IF(TBL_Employees[[#This Row],[Gender]]="Female","F","M")</f>
        <v>F</v>
      </c>
      <c r="I440">
        <v>52</v>
      </c>
      <c r="J440" s="7">
        <v>41113</v>
      </c>
      <c r="K440" s="1">
        <v>187048</v>
      </c>
      <c r="L440" s="2">
        <v>0.32</v>
      </c>
      <c r="M440" t="s">
        <v>33</v>
      </c>
      <c r="N440" t="s">
        <v>34</v>
      </c>
      <c r="O440" s="7" t="s">
        <v>21</v>
      </c>
      <c r="P440" s="15">
        <f>TBL_Employees[[#This Row],[Annual Salary]]*TBL_Employees[[#This Row],[Bonus %]]</f>
        <v>59855.360000000001</v>
      </c>
      <c r="Q440" s="16">
        <f>TBL_Employees[[#This Row],[Annual Salary]]+TBL_Employees[[#This Row],[Bonus %]]*TBL_Employees[[#This Row],[Annual Salary]]</f>
        <v>246903.36</v>
      </c>
      <c r="R440" s="15">
        <f>SUM(TBL_Employees[[#This Row],[Annual Salary]],TBL_Employees[[#This Row],[Bonus amount]])</f>
        <v>246903.36</v>
      </c>
      <c r="S440" t="str">
        <f>IF(AND(TBL_Employees[[#This Row],[Department]]="IT",TBL_Employees[[#This Row],[Gender]]="Female"),"Yes","No")</f>
        <v>No</v>
      </c>
      <c r="T440" s="20" t="str">
        <f>IF(AND(TBL_Employees[[#This Row],[Gender]]="Female",TBL_Employees[[#This Row],[Ethnicity]]="Black"),"Female Black","Other")</f>
        <v>Other</v>
      </c>
    </row>
    <row r="441" spans="1:20" x14ac:dyDescent="0.25">
      <c r="A441" t="s">
        <v>979</v>
      </c>
      <c r="B441" t="s">
        <v>980</v>
      </c>
      <c r="C441" t="s">
        <v>62</v>
      </c>
      <c r="D441" t="s">
        <v>50</v>
      </c>
      <c r="E441" t="s">
        <v>16</v>
      </c>
      <c r="F441" t="s">
        <v>28</v>
      </c>
      <c r="G441" t="s">
        <v>51</v>
      </c>
      <c r="H441" t="str">
        <f>IF(TBL_Employees[[#This Row],[Gender]]="Female","F","M")</f>
        <v>M</v>
      </c>
      <c r="I441">
        <v>36</v>
      </c>
      <c r="J441" s="7">
        <v>41116</v>
      </c>
      <c r="K441" s="1">
        <v>105891</v>
      </c>
      <c r="L441" s="2">
        <v>7.0000000000000007E-2</v>
      </c>
      <c r="M441" t="s">
        <v>19</v>
      </c>
      <c r="N441" t="s">
        <v>63</v>
      </c>
      <c r="O441" s="7" t="s">
        <v>21</v>
      </c>
      <c r="P441" s="15">
        <f>TBL_Employees[[#This Row],[Annual Salary]]*TBL_Employees[[#This Row],[Bonus %]]</f>
        <v>7412.3700000000008</v>
      </c>
      <c r="Q441" s="16">
        <f>TBL_Employees[[#This Row],[Annual Salary]]+TBL_Employees[[#This Row],[Bonus %]]*TBL_Employees[[#This Row],[Annual Salary]]</f>
        <v>113303.37</v>
      </c>
      <c r="R441" s="15">
        <f>SUM(TBL_Employees[[#This Row],[Annual Salary]],TBL_Employees[[#This Row],[Bonus amount]])</f>
        <v>113303.37</v>
      </c>
      <c r="S441" t="str">
        <f>IF(AND(TBL_Employees[[#This Row],[Department]]="IT",TBL_Employees[[#This Row],[Gender]]="Female"),"Yes","No")</f>
        <v>No</v>
      </c>
      <c r="T441" s="20" t="str">
        <f>IF(AND(TBL_Employees[[#This Row],[Gender]]="Female",TBL_Employees[[#This Row],[Ethnicity]]="Black"),"Female Black","Other")</f>
        <v>Other</v>
      </c>
    </row>
    <row r="442" spans="1:20" x14ac:dyDescent="0.25">
      <c r="A442" t="s">
        <v>1845</v>
      </c>
      <c r="B442" t="s">
        <v>1846</v>
      </c>
      <c r="C442" t="s">
        <v>64</v>
      </c>
      <c r="D442" t="s">
        <v>15</v>
      </c>
      <c r="E442" t="s">
        <v>16</v>
      </c>
      <c r="F442" t="s">
        <v>17</v>
      </c>
      <c r="G442" t="s">
        <v>51</v>
      </c>
      <c r="H442" t="str">
        <f>IF(TBL_Employees[[#This Row],[Gender]]="Female","F","M")</f>
        <v>F</v>
      </c>
      <c r="I442">
        <v>45</v>
      </c>
      <c r="J442" s="7">
        <v>41127</v>
      </c>
      <c r="K442" s="1">
        <v>58586</v>
      </c>
      <c r="L442" s="2">
        <v>0</v>
      </c>
      <c r="M442" t="s">
        <v>52</v>
      </c>
      <c r="N442" t="s">
        <v>53</v>
      </c>
      <c r="O442" s="7" t="s">
        <v>21</v>
      </c>
      <c r="P442" s="15">
        <f>TBL_Employees[[#This Row],[Annual Salary]]*TBL_Employees[[#This Row],[Bonus %]]</f>
        <v>0</v>
      </c>
      <c r="Q442" s="16">
        <f>TBL_Employees[[#This Row],[Annual Salary]]+TBL_Employees[[#This Row],[Bonus %]]*TBL_Employees[[#This Row],[Annual Salary]]</f>
        <v>58586</v>
      </c>
      <c r="R442" s="15">
        <f>SUM(TBL_Employees[[#This Row],[Annual Salary]],TBL_Employees[[#This Row],[Bonus amount]])</f>
        <v>58586</v>
      </c>
      <c r="S442" t="str">
        <f>IF(AND(TBL_Employees[[#This Row],[Department]]="IT",TBL_Employees[[#This Row],[Gender]]="Female"),"Yes","No")</f>
        <v>No</v>
      </c>
      <c r="T442" s="20" t="str">
        <f>IF(AND(TBL_Employees[[#This Row],[Gender]]="Female",TBL_Employees[[#This Row],[Ethnicity]]="Black"),"Female Black","Other")</f>
        <v>Other</v>
      </c>
    </row>
    <row r="443" spans="1:20" x14ac:dyDescent="0.25">
      <c r="A443" t="s">
        <v>1879</v>
      </c>
      <c r="B443" t="s">
        <v>1880</v>
      </c>
      <c r="C443" t="s">
        <v>14</v>
      </c>
      <c r="D443" t="s">
        <v>65</v>
      </c>
      <c r="E443" t="s">
        <v>44</v>
      </c>
      <c r="F443" t="s">
        <v>17</v>
      </c>
      <c r="G443" t="s">
        <v>18</v>
      </c>
      <c r="H443" t="str">
        <f>IF(TBL_Employees[[#This Row],[Gender]]="Female","F","M")</f>
        <v>F</v>
      </c>
      <c r="I443">
        <v>41</v>
      </c>
      <c r="J443" s="7">
        <v>41130</v>
      </c>
      <c r="K443" s="1">
        <v>245360</v>
      </c>
      <c r="L443" s="2">
        <v>0.37</v>
      </c>
      <c r="M443" t="s">
        <v>19</v>
      </c>
      <c r="N443" t="s">
        <v>25</v>
      </c>
      <c r="O443" s="7" t="s">
        <v>21</v>
      </c>
      <c r="P443" s="15">
        <f>TBL_Employees[[#This Row],[Annual Salary]]*TBL_Employees[[#This Row],[Bonus %]]</f>
        <v>90783.2</v>
      </c>
      <c r="Q443" s="16">
        <f>TBL_Employees[[#This Row],[Annual Salary]]+TBL_Employees[[#This Row],[Bonus %]]*TBL_Employees[[#This Row],[Annual Salary]]</f>
        <v>336143.2</v>
      </c>
      <c r="R443" s="15">
        <f>SUM(TBL_Employees[[#This Row],[Annual Salary]],TBL_Employees[[#This Row],[Bonus amount]])</f>
        <v>336143.2</v>
      </c>
      <c r="S443" t="str">
        <f>IF(AND(TBL_Employees[[#This Row],[Department]]="IT",TBL_Employees[[#This Row],[Gender]]="Female"),"Yes","No")</f>
        <v>No</v>
      </c>
      <c r="T443" s="20" t="str">
        <f>IF(AND(TBL_Employees[[#This Row],[Gender]]="Female",TBL_Employees[[#This Row],[Ethnicity]]="Black"),"Female Black","Other")</f>
        <v>Other</v>
      </c>
    </row>
    <row r="444" spans="1:20" x14ac:dyDescent="0.25">
      <c r="A444" t="s">
        <v>295</v>
      </c>
      <c r="B444" t="s">
        <v>1810</v>
      </c>
      <c r="C444" t="s">
        <v>62</v>
      </c>
      <c r="D444" t="s">
        <v>50</v>
      </c>
      <c r="E444" t="s">
        <v>16</v>
      </c>
      <c r="F444" t="s">
        <v>28</v>
      </c>
      <c r="G444" t="s">
        <v>24</v>
      </c>
      <c r="H444" t="str">
        <f>IF(TBL_Employees[[#This Row],[Gender]]="Female","F","M")</f>
        <v>M</v>
      </c>
      <c r="I444">
        <v>49</v>
      </c>
      <c r="J444" s="7">
        <v>41131</v>
      </c>
      <c r="K444" s="1">
        <v>109850</v>
      </c>
      <c r="L444" s="2">
        <v>7.0000000000000007E-2</v>
      </c>
      <c r="M444" t="s">
        <v>33</v>
      </c>
      <c r="N444" t="s">
        <v>60</v>
      </c>
      <c r="O444" s="7">
        <v>43865</v>
      </c>
      <c r="P444" s="15">
        <f>TBL_Employees[[#This Row],[Annual Salary]]*TBL_Employees[[#This Row],[Bonus %]]</f>
        <v>7689.5000000000009</v>
      </c>
      <c r="Q444" s="16">
        <f>TBL_Employees[[#This Row],[Annual Salary]]+TBL_Employees[[#This Row],[Bonus %]]*TBL_Employees[[#This Row],[Annual Salary]]</f>
        <v>117539.5</v>
      </c>
      <c r="R444" s="15">
        <f>SUM(TBL_Employees[[#This Row],[Annual Salary]],TBL_Employees[[#This Row],[Bonus amount]])</f>
        <v>117539.5</v>
      </c>
      <c r="S444" t="str">
        <f>IF(AND(TBL_Employees[[#This Row],[Department]]="IT",TBL_Employees[[#This Row],[Gender]]="Female"),"Yes","No")</f>
        <v>No</v>
      </c>
      <c r="T444" s="20" t="str">
        <f>IF(AND(TBL_Employees[[#This Row],[Gender]]="Female",TBL_Employees[[#This Row],[Ethnicity]]="Black"),"Female Black","Other")</f>
        <v>Other</v>
      </c>
    </row>
    <row r="445" spans="1:20" x14ac:dyDescent="0.25">
      <c r="A445" t="s">
        <v>1295</v>
      </c>
      <c r="B445" t="s">
        <v>1296</v>
      </c>
      <c r="C445" t="s">
        <v>62</v>
      </c>
      <c r="D445" t="s">
        <v>65</v>
      </c>
      <c r="E445" t="s">
        <v>32</v>
      </c>
      <c r="F445" t="s">
        <v>17</v>
      </c>
      <c r="G445" t="s">
        <v>24</v>
      </c>
      <c r="H445" t="str">
        <f>IF(TBL_Employees[[#This Row],[Gender]]="Female","F","M")</f>
        <v>F</v>
      </c>
      <c r="I445">
        <v>50</v>
      </c>
      <c r="J445" s="7">
        <v>41155</v>
      </c>
      <c r="K445" s="1">
        <v>102033</v>
      </c>
      <c r="L445" s="2">
        <v>0.08</v>
      </c>
      <c r="M445" t="s">
        <v>19</v>
      </c>
      <c r="N445" t="s">
        <v>25</v>
      </c>
      <c r="O445" s="7" t="s">
        <v>21</v>
      </c>
      <c r="P445" s="15">
        <f>TBL_Employees[[#This Row],[Annual Salary]]*TBL_Employees[[#This Row],[Bonus %]]</f>
        <v>8162.64</v>
      </c>
      <c r="Q445" s="16">
        <f>TBL_Employees[[#This Row],[Annual Salary]]+TBL_Employees[[#This Row],[Bonus %]]*TBL_Employees[[#This Row],[Annual Salary]]</f>
        <v>110195.64</v>
      </c>
      <c r="R445" s="15">
        <f>SUM(TBL_Employees[[#This Row],[Annual Salary]],TBL_Employees[[#This Row],[Bonus amount]])</f>
        <v>110195.64</v>
      </c>
      <c r="S445" t="str">
        <f>IF(AND(TBL_Employees[[#This Row],[Department]]="IT",TBL_Employees[[#This Row],[Gender]]="Female"),"Yes","No")</f>
        <v>No</v>
      </c>
      <c r="T445" s="20" t="str">
        <f>IF(AND(TBL_Employees[[#This Row],[Gender]]="Female",TBL_Employees[[#This Row],[Ethnicity]]="Black"),"Female Black","Other")</f>
        <v>Other</v>
      </c>
    </row>
    <row r="446" spans="1:20" x14ac:dyDescent="0.25">
      <c r="A446" t="s">
        <v>485</v>
      </c>
      <c r="B446" t="s">
        <v>486</v>
      </c>
      <c r="C446" t="s">
        <v>30</v>
      </c>
      <c r="D446" t="s">
        <v>31</v>
      </c>
      <c r="E446" t="s">
        <v>16</v>
      </c>
      <c r="F446" t="s">
        <v>28</v>
      </c>
      <c r="G446" t="s">
        <v>18</v>
      </c>
      <c r="H446" t="str">
        <f>IF(TBL_Employees[[#This Row],[Gender]]="Female","F","M")</f>
        <v>M</v>
      </c>
      <c r="I446">
        <v>52</v>
      </c>
      <c r="J446" s="7">
        <v>41199</v>
      </c>
      <c r="K446" s="1">
        <v>71476</v>
      </c>
      <c r="L446" s="2">
        <v>0</v>
      </c>
      <c r="M446" t="s">
        <v>19</v>
      </c>
      <c r="N446" t="s">
        <v>39</v>
      </c>
      <c r="O446" s="7" t="s">
        <v>21</v>
      </c>
      <c r="P446" s="15">
        <f>TBL_Employees[[#This Row],[Annual Salary]]*TBL_Employees[[#This Row],[Bonus %]]</f>
        <v>0</v>
      </c>
      <c r="Q446" s="16">
        <f>TBL_Employees[[#This Row],[Annual Salary]]+TBL_Employees[[#This Row],[Bonus %]]*TBL_Employees[[#This Row],[Annual Salary]]</f>
        <v>71476</v>
      </c>
      <c r="R446" s="15">
        <f>SUM(TBL_Employees[[#This Row],[Annual Salary]],TBL_Employees[[#This Row],[Bonus amount]])</f>
        <v>71476</v>
      </c>
      <c r="S446" t="str">
        <f>IF(AND(TBL_Employees[[#This Row],[Department]]="IT",TBL_Employees[[#This Row],[Gender]]="Female"),"Yes","No")</f>
        <v>No</v>
      </c>
      <c r="T446" s="20" t="str">
        <f>IF(AND(TBL_Employees[[#This Row],[Gender]]="Female",TBL_Employees[[#This Row],[Ethnicity]]="Black"),"Female Black","Other")</f>
        <v>Other</v>
      </c>
    </row>
    <row r="447" spans="1:20" x14ac:dyDescent="0.25">
      <c r="A447" t="s">
        <v>1077</v>
      </c>
      <c r="B447" t="s">
        <v>1078</v>
      </c>
      <c r="C447" t="s">
        <v>62</v>
      </c>
      <c r="D447" t="s">
        <v>50</v>
      </c>
      <c r="E447" t="s">
        <v>44</v>
      </c>
      <c r="F447" t="s">
        <v>17</v>
      </c>
      <c r="G447" t="s">
        <v>24</v>
      </c>
      <c r="H447" t="str">
        <f>IF(TBL_Employees[[#This Row],[Gender]]="Female","F","M")</f>
        <v>F</v>
      </c>
      <c r="I447">
        <v>55</v>
      </c>
      <c r="J447" s="7">
        <v>41202</v>
      </c>
      <c r="K447" s="1">
        <v>108686</v>
      </c>
      <c r="L447" s="2">
        <v>0.06</v>
      </c>
      <c r="M447" t="s">
        <v>19</v>
      </c>
      <c r="N447" t="s">
        <v>29</v>
      </c>
      <c r="O447" s="7" t="s">
        <v>21</v>
      </c>
      <c r="P447" s="15">
        <f>TBL_Employees[[#This Row],[Annual Salary]]*TBL_Employees[[#This Row],[Bonus %]]</f>
        <v>6521.16</v>
      </c>
      <c r="Q447" s="16">
        <f>TBL_Employees[[#This Row],[Annual Salary]]+TBL_Employees[[#This Row],[Bonus %]]*TBL_Employees[[#This Row],[Annual Salary]]</f>
        <v>115207.16</v>
      </c>
      <c r="R447" s="15">
        <f>SUM(TBL_Employees[[#This Row],[Annual Salary]],TBL_Employees[[#This Row],[Bonus amount]])</f>
        <v>115207.16</v>
      </c>
      <c r="S447" t="str">
        <f>IF(AND(TBL_Employees[[#This Row],[Department]]="IT",TBL_Employees[[#This Row],[Gender]]="Female"),"Yes","No")</f>
        <v>No</v>
      </c>
      <c r="T447" s="20" t="str">
        <f>IF(AND(TBL_Employees[[#This Row],[Gender]]="Female",TBL_Employees[[#This Row],[Ethnicity]]="Black"),"Female Black","Other")</f>
        <v>Other</v>
      </c>
    </row>
    <row r="448" spans="1:20" x14ac:dyDescent="0.25">
      <c r="A448" t="s">
        <v>1005</v>
      </c>
      <c r="B448" t="s">
        <v>1006</v>
      </c>
      <c r="C448" t="s">
        <v>40</v>
      </c>
      <c r="D448" t="s">
        <v>31</v>
      </c>
      <c r="E448" t="s">
        <v>36</v>
      </c>
      <c r="F448" t="s">
        <v>28</v>
      </c>
      <c r="G448" t="s">
        <v>24</v>
      </c>
      <c r="H448" t="str">
        <f>IF(TBL_Employees[[#This Row],[Gender]]="Female","F","M")</f>
        <v>M</v>
      </c>
      <c r="I448">
        <v>53</v>
      </c>
      <c r="J448" s="7">
        <v>41204</v>
      </c>
      <c r="K448" s="1">
        <v>168510</v>
      </c>
      <c r="L448" s="2">
        <v>0.28999999999999998</v>
      </c>
      <c r="M448" t="s">
        <v>19</v>
      </c>
      <c r="N448" t="s">
        <v>63</v>
      </c>
      <c r="O448" s="7" t="s">
        <v>21</v>
      </c>
      <c r="P448" s="15">
        <f>TBL_Employees[[#This Row],[Annual Salary]]*TBL_Employees[[#This Row],[Bonus %]]</f>
        <v>48867.899999999994</v>
      </c>
      <c r="Q448" s="16">
        <f>TBL_Employees[[#This Row],[Annual Salary]]+TBL_Employees[[#This Row],[Bonus %]]*TBL_Employees[[#This Row],[Annual Salary]]</f>
        <v>217377.9</v>
      </c>
      <c r="R448" s="15">
        <f>SUM(TBL_Employees[[#This Row],[Annual Salary]],TBL_Employees[[#This Row],[Bonus amount]])</f>
        <v>217377.9</v>
      </c>
      <c r="S448" t="str">
        <f>IF(AND(TBL_Employees[[#This Row],[Department]]="IT",TBL_Employees[[#This Row],[Gender]]="Female"),"Yes","No")</f>
        <v>No</v>
      </c>
      <c r="T448" s="20" t="str">
        <f>IF(AND(TBL_Employees[[#This Row],[Gender]]="Female",TBL_Employees[[#This Row],[Ethnicity]]="Black"),"Female Black","Other")</f>
        <v>Other</v>
      </c>
    </row>
    <row r="449" spans="1:20" x14ac:dyDescent="0.25">
      <c r="A449" t="s">
        <v>838</v>
      </c>
      <c r="B449" t="s">
        <v>839</v>
      </c>
      <c r="C449" t="s">
        <v>40</v>
      </c>
      <c r="D449" t="s">
        <v>27</v>
      </c>
      <c r="E449" t="s">
        <v>44</v>
      </c>
      <c r="F449" t="s">
        <v>17</v>
      </c>
      <c r="G449" t="s">
        <v>24</v>
      </c>
      <c r="H449" t="str">
        <f>IF(TBL_Employees[[#This Row],[Gender]]="Female","F","M")</f>
        <v>F</v>
      </c>
      <c r="I449">
        <v>47</v>
      </c>
      <c r="J449" s="7">
        <v>41208</v>
      </c>
      <c r="K449" s="1">
        <v>183156</v>
      </c>
      <c r="L449" s="2">
        <v>0.3</v>
      </c>
      <c r="M449" t="s">
        <v>19</v>
      </c>
      <c r="N449" t="s">
        <v>63</v>
      </c>
      <c r="O449" s="7" t="s">
        <v>21</v>
      </c>
      <c r="P449" s="15">
        <f>TBL_Employees[[#This Row],[Annual Salary]]*TBL_Employees[[#This Row],[Bonus %]]</f>
        <v>54946.799999999996</v>
      </c>
      <c r="Q449" s="16">
        <f>TBL_Employees[[#This Row],[Annual Salary]]+TBL_Employees[[#This Row],[Bonus %]]*TBL_Employees[[#This Row],[Annual Salary]]</f>
        <v>238102.8</v>
      </c>
      <c r="R449" s="15">
        <f>SUM(TBL_Employees[[#This Row],[Annual Salary]],TBL_Employees[[#This Row],[Bonus amount]])</f>
        <v>238102.8</v>
      </c>
      <c r="S449" t="str">
        <f>IF(AND(TBL_Employees[[#This Row],[Department]]="IT",TBL_Employees[[#This Row],[Gender]]="Female"),"Yes","No")</f>
        <v>Yes</v>
      </c>
      <c r="T449" s="20" t="str">
        <f>IF(AND(TBL_Employees[[#This Row],[Gender]]="Female",TBL_Employees[[#This Row],[Ethnicity]]="Black"),"Female Black","Other")</f>
        <v>Other</v>
      </c>
    </row>
    <row r="450" spans="1:20" x14ac:dyDescent="0.25">
      <c r="A450" t="s">
        <v>1566</v>
      </c>
      <c r="B450" t="s">
        <v>1567</v>
      </c>
      <c r="C450" t="s">
        <v>86</v>
      </c>
      <c r="D450" t="s">
        <v>31</v>
      </c>
      <c r="E450" t="s">
        <v>44</v>
      </c>
      <c r="F450" t="s">
        <v>28</v>
      </c>
      <c r="G450" t="s">
        <v>51</v>
      </c>
      <c r="H450" t="str">
        <f>IF(TBL_Employees[[#This Row],[Gender]]="Female","F","M")</f>
        <v>M</v>
      </c>
      <c r="I450">
        <v>54</v>
      </c>
      <c r="J450" s="7">
        <v>41237</v>
      </c>
      <c r="K450" s="1">
        <v>94407</v>
      </c>
      <c r="L450" s="2">
        <v>0</v>
      </c>
      <c r="M450" t="s">
        <v>52</v>
      </c>
      <c r="N450" t="s">
        <v>53</v>
      </c>
      <c r="O450" s="7" t="s">
        <v>21</v>
      </c>
      <c r="P450" s="15">
        <f>TBL_Employees[[#This Row],[Annual Salary]]*TBL_Employees[[#This Row],[Bonus %]]</f>
        <v>0</v>
      </c>
      <c r="Q450" s="16">
        <f>TBL_Employees[[#This Row],[Annual Salary]]+TBL_Employees[[#This Row],[Bonus %]]*TBL_Employees[[#This Row],[Annual Salary]]</f>
        <v>94407</v>
      </c>
      <c r="R450" s="15">
        <f>SUM(TBL_Employees[[#This Row],[Annual Salary]],TBL_Employees[[#This Row],[Bonus amount]])</f>
        <v>94407</v>
      </c>
      <c r="S450" t="str">
        <f>IF(AND(TBL_Employees[[#This Row],[Department]]="IT",TBL_Employees[[#This Row],[Gender]]="Female"),"Yes","No")</f>
        <v>No</v>
      </c>
      <c r="T450" s="20" t="str">
        <f>IF(AND(TBL_Employees[[#This Row],[Gender]]="Female",TBL_Employees[[#This Row],[Ethnicity]]="Black"),"Female Black","Other")</f>
        <v>Other</v>
      </c>
    </row>
    <row r="451" spans="1:20" x14ac:dyDescent="0.25">
      <c r="A451" t="s">
        <v>1539</v>
      </c>
      <c r="B451" t="s">
        <v>1540</v>
      </c>
      <c r="C451" t="s">
        <v>14</v>
      </c>
      <c r="D451" t="s">
        <v>65</v>
      </c>
      <c r="E451" t="s">
        <v>36</v>
      </c>
      <c r="F451" t="s">
        <v>17</v>
      </c>
      <c r="G451" t="s">
        <v>24</v>
      </c>
      <c r="H451" t="str">
        <f>IF(TBL_Employees[[#This Row],[Gender]]="Female","F","M")</f>
        <v>F</v>
      </c>
      <c r="I451">
        <v>38</v>
      </c>
      <c r="J451" s="7">
        <v>41256</v>
      </c>
      <c r="K451" s="1">
        <v>191571</v>
      </c>
      <c r="L451" s="2">
        <v>0.32</v>
      </c>
      <c r="M451" t="s">
        <v>19</v>
      </c>
      <c r="N451" t="s">
        <v>25</v>
      </c>
      <c r="O451" s="7" t="s">
        <v>21</v>
      </c>
      <c r="P451" s="15">
        <f>TBL_Employees[[#This Row],[Annual Salary]]*TBL_Employees[[#This Row],[Bonus %]]</f>
        <v>61302.720000000001</v>
      </c>
      <c r="Q451" s="16">
        <f>TBL_Employees[[#This Row],[Annual Salary]]+TBL_Employees[[#This Row],[Bonus %]]*TBL_Employees[[#This Row],[Annual Salary]]</f>
        <v>252873.72</v>
      </c>
      <c r="R451" s="15">
        <f>SUM(TBL_Employees[[#This Row],[Annual Salary]],TBL_Employees[[#This Row],[Bonus amount]])</f>
        <v>252873.72</v>
      </c>
      <c r="S451" t="str">
        <f>IF(AND(TBL_Employees[[#This Row],[Department]]="IT",TBL_Employees[[#This Row],[Gender]]="Female"),"Yes","No")</f>
        <v>No</v>
      </c>
      <c r="T451" s="20" t="str">
        <f>IF(AND(TBL_Employees[[#This Row],[Gender]]="Female",TBL_Employees[[#This Row],[Ethnicity]]="Black"),"Female Black","Other")</f>
        <v>Other</v>
      </c>
    </row>
    <row r="452" spans="1:20" x14ac:dyDescent="0.25">
      <c r="A452" t="s">
        <v>1875</v>
      </c>
      <c r="B452" t="s">
        <v>1876</v>
      </c>
      <c r="C452" t="s">
        <v>40</v>
      </c>
      <c r="D452" t="s">
        <v>15</v>
      </c>
      <c r="E452" t="s">
        <v>32</v>
      </c>
      <c r="F452" t="s">
        <v>17</v>
      </c>
      <c r="G452" t="s">
        <v>18</v>
      </c>
      <c r="H452" t="str">
        <f>IF(TBL_Employees[[#This Row],[Gender]]="Female","F","M")</f>
        <v>F</v>
      </c>
      <c r="I452">
        <v>64</v>
      </c>
      <c r="J452" s="7">
        <v>41264</v>
      </c>
      <c r="K452" s="1">
        <v>153253</v>
      </c>
      <c r="L452" s="2">
        <v>0.24</v>
      </c>
      <c r="M452" t="s">
        <v>19</v>
      </c>
      <c r="N452" t="s">
        <v>25</v>
      </c>
      <c r="O452" s="7" t="s">
        <v>21</v>
      </c>
      <c r="P452" s="15">
        <f>TBL_Employees[[#This Row],[Annual Salary]]*TBL_Employees[[#This Row],[Bonus %]]</f>
        <v>36780.720000000001</v>
      </c>
      <c r="Q452" s="16">
        <f>TBL_Employees[[#This Row],[Annual Salary]]+TBL_Employees[[#This Row],[Bonus %]]*TBL_Employees[[#This Row],[Annual Salary]]</f>
        <v>190033.72</v>
      </c>
      <c r="R452" s="15">
        <f>SUM(TBL_Employees[[#This Row],[Annual Salary]],TBL_Employees[[#This Row],[Bonus amount]])</f>
        <v>190033.72</v>
      </c>
      <c r="S452" t="str">
        <f>IF(AND(TBL_Employees[[#This Row],[Department]]="IT",TBL_Employees[[#This Row],[Gender]]="Female"),"Yes","No")</f>
        <v>No</v>
      </c>
      <c r="T452" s="20" t="str">
        <f>IF(AND(TBL_Employees[[#This Row],[Gender]]="Female",TBL_Employees[[#This Row],[Ethnicity]]="Black"),"Female Black","Other")</f>
        <v>Other</v>
      </c>
    </row>
    <row r="453" spans="1:20" x14ac:dyDescent="0.25">
      <c r="A453" t="s">
        <v>1901</v>
      </c>
      <c r="B453" t="s">
        <v>1902</v>
      </c>
      <c r="C453" t="s">
        <v>61</v>
      </c>
      <c r="D453" t="s">
        <v>27</v>
      </c>
      <c r="E453" t="s">
        <v>44</v>
      </c>
      <c r="F453" t="s">
        <v>28</v>
      </c>
      <c r="G453" t="s">
        <v>51</v>
      </c>
      <c r="H453" t="str">
        <f>IF(TBL_Employees[[#This Row],[Gender]]="Female","F","M")</f>
        <v>M</v>
      </c>
      <c r="I453">
        <v>33</v>
      </c>
      <c r="J453" s="7">
        <v>41267</v>
      </c>
      <c r="K453" s="1">
        <v>132544</v>
      </c>
      <c r="L453" s="2">
        <v>0.1</v>
      </c>
      <c r="M453" t="s">
        <v>52</v>
      </c>
      <c r="N453" t="s">
        <v>66</v>
      </c>
      <c r="O453" s="7" t="s">
        <v>21</v>
      </c>
      <c r="P453" s="15">
        <f>TBL_Employees[[#This Row],[Annual Salary]]*TBL_Employees[[#This Row],[Bonus %]]</f>
        <v>13254.400000000001</v>
      </c>
      <c r="Q453" s="16">
        <f>TBL_Employees[[#This Row],[Annual Salary]]+TBL_Employees[[#This Row],[Bonus %]]*TBL_Employees[[#This Row],[Annual Salary]]</f>
        <v>145798.39999999999</v>
      </c>
      <c r="R453" s="15">
        <f>SUM(TBL_Employees[[#This Row],[Annual Salary]],TBL_Employees[[#This Row],[Bonus amount]])</f>
        <v>145798.39999999999</v>
      </c>
      <c r="S453" t="str">
        <f>IF(AND(TBL_Employees[[#This Row],[Department]]="IT",TBL_Employees[[#This Row],[Gender]]="Female"),"Yes","No")</f>
        <v>No</v>
      </c>
      <c r="T453" s="20" t="str">
        <f>IF(AND(TBL_Employees[[#This Row],[Gender]]="Female",TBL_Employees[[#This Row],[Ethnicity]]="Black"),"Female Black","Other")</f>
        <v>Other</v>
      </c>
    </row>
    <row r="454" spans="1:20" x14ac:dyDescent="0.25">
      <c r="A454" t="s">
        <v>759</v>
      </c>
      <c r="B454" t="s">
        <v>760</v>
      </c>
      <c r="C454" t="s">
        <v>42</v>
      </c>
      <c r="D454" t="s">
        <v>15</v>
      </c>
      <c r="E454" t="s">
        <v>32</v>
      </c>
      <c r="F454" t="s">
        <v>28</v>
      </c>
      <c r="G454" t="s">
        <v>51</v>
      </c>
      <c r="H454" t="str">
        <f>IF(TBL_Employees[[#This Row],[Gender]]="Female","F","M")</f>
        <v>M</v>
      </c>
      <c r="I454">
        <v>46</v>
      </c>
      <c r="J454" s="7">
        <v>41294</v>
      </c>
      <c r="K454" s="1">
        <v>86061</v>
      </c>
      <c r="L454" s="2">
        <v>0</v>
      </c>
      <c r="M454" t="s">
        <v>52</v>
      </c>
      <c r="N454" t="s">
        <v>66</v>
      </c>
      <c r="O454" s="7" t="s">
        <v>21</v>
      </c>
      <c r="P454" s="15">
        <f>TBL_Employees[[#This Row],[Annual Salary]]*TBL_Employees[[#This Row],[Bonus %]]</f>
        <v>0</v>
      </c>
      <c r="Q454" s="16">
        <f>TBL_Employees[[#This Row],[Annual Salary]]+TBL_Employees[[#This Row],[Bonus %]]*TBL_Employees[[#This Row],[Annual Salary]]</f>
        <v>86061</v>
      </c>
      <c r="R454" s="15">
        <f>SUM(TBL_Employees[[#This Row],[Annual Salary]],TBL_Employees[[#This Row],[Bonus amount]])</f>
        <v>86061</v>
      </c>
      <c r="S454" t="str">
        <f>IF(AND(TBL_Employees[[#This Row],[Department]]="IT",TBL_Employees[[#This Row],[Gender]]="Female"),"Yes","No")</f>
        <v>No</v>
      </c>
      <c r="T454" s="20" t="str">
        <f>IF(AND(TBL_Employees[[#This Row],[Gender]]="Female",TBL_Employees[[#This Row],[Ethnicity]]="Black"),"Female Black","Other")</f>
        <v>Other</v>
      </c>
    </row>
    <row r="455" spans="1:20" x14ac:dyDescent="0.25">
      <c r="A455" t="s">
        <v>345</v>
      </c>
      <c r="B455" t="s">
        <v>794</v>
      </c>
      <c r="C455" t="s">
        <v>61</v>
      </c>
      <c r="D455" t="s">
        <v>65</v>
      </c>
      <c r="E455" t="s">
        <v>32</v>
      </c>
      <c r="F455" t="s">
        <v>28</v>
      </c>
      <c r="G455" t="s">
        <v>18</v>
      </c>
      <c r="H455" t="str">
        <f>IF(TBL_Employees[[#This Row],[Gender]]="Female","F","M")</f>
        <v>M</v>
      </c>
      <c r="I455">
        <v>33</v>
      </c>
      <c r="J455" s="7">
        <v>41315</v>
      </c>
      <c r="K455" s="1">
        <v>144231</v>
      </c>
      <c r="L455" s="2">
        <v>0.14000000000000001</v>
      </c>
      <c r="M455" t="s">
        <v>19</v>
      </c>
      <c r="N455" t="s">
        <v>29</v>
      </c>
      <c r="O455" s="7">
        <v>44029</v>
      </c>
      <c r="P455" s="15">
        <f>TBL_Employees[[#This Row],[Annual Salary]]*TBL_Employees[[#This Row],[Bonus %]]</f>
        <v>20192.34</v>
      </c>
      <c r="Q455" s="16">
        <f>TBL_Employees[[#This Row],[Annual Salary]]+TBL_Employees[[#This Row],[Bonus %]]*TBL_Employees[[#This Row],[Annual Salary]]</f>
        <v>164423.34</v>
      </c>
      <c r="R455" s="15">
        <f>SUM(TBL_Employees[[#This Row],[Annual Salary]],TBL_Employees[[#This Row],[Bonus amount]])</f>
        <v>164423.34</v>
      </c>
      <c r="S455" t="str">
        <f>IF(AND(TBL_Employees[[#This Row],[Department]]="IT",TBL_Employees[[#This Row],[Gender]]="Female"),"Yes","No")</f>
        <v>No</v>
      </c>
      <c r="T455" s="20" t="str">
        <f>IF(AND(TBL_Employees[[#This Row],[Gender]]="Female",TBL_Employees[[#This Row],[Ethnicity]]="Black"),"Female Black","Other")</f>
        <v>Other</v>
      </c>
    </row>
    <row r="456" spans="1:20" x14ac:dyDescent="0.25">
      <c r="A456" t="s">
        <v>1942</v>
      </c>
      <c r="B456" t="s">
        <v>1943</v>
      </c>
      <c r="C456" t="s">
        <v>84</v>
      </c>
      <c r="D456" t="s">
        <v>31</v>
      </c>
      <c r="E456" t="s">
        <v>44</v>
      </c>
      <c r="F456" t="s">
        <v>17</v>
      </c>
      <c r="G456" t="s">
        <v>24</v>
      </c>
      <c r="H456" t="str">
        <f>IF(TBL_Employees[[#This Row],[Gender]]="Female","F","M")</f>
        <v>F</v>
      </c>
      <c r="I456">
        <v>37</v>
      </c>
      <c r="J456" s="7">
        <v>41318</v>
      </c>
      <c r="K456" s="1">
        <v>124827</v>
      </c>
      <c r="L456" s="2">
        <v>0</v>
      </c>
      <c r="M456" t="s">
        <v>33</v>
      </c>
      <c r="N456" t="s">
        <v>60</v>
      </c>
      <c r="O456" s="7" t="s">
        <v>21</v>
      </c>
      <c r="P456" s="15">
        <f>TBL_Employees[[#This Row],[Annual Salary]]*TBL_Employees[[#This Row],[Bonus %]]</f>
        <v>0</v>
      </c>
      <c r="Q456" s="16">
        <f>TBL_Employees[[#This Row],[Annual Salary]]+TBL_Employees[[#This Row],[Bonus %]]*TBL_Employees[[#This Row],[Annual Salary]]</f>
        <v>124827</v>
      </c>
      <c r="R456" s="15">
        <f>SUM(TBL_Employees[[#This Row],[Annual Salary]],TBL_Employees[[#This Row],[Bonus amount]])</f>
        <v>124827</v>
      </c>
      <c r="S456" t="str">
        <f>IF(AND(TBL_Employees[[#This Row],[Department]]="IT",TBL_Employees[[#This Row],[Gender]]="Female"),"Yes","No")</f>
        <v>No</v>
      </c>
      <c r="T456" s="20" t="str">
        <f>IF(AND(TBL_Employees[[#This Row],[Gender]]="Female",TBL_Employees[[#This Row],[Ethnicity]]="Black"),"Female Black","Other")</f>
        <v>Other</v>
      </c>
    </row>
    <row r="457" spans="1:20" x14ac:dyDescent="0.25">
      <c r="A457" t="s">
        <v>805</v>
      </c>
      <c r="B457" t="s">
        <v>806</v>
      </c>
      <c r="C457" t="s">
        <v>61</v>
      </c>
      <c r="D457" t="s">
        <v>15</v>
      </c>
      <c r="E457" t="s">
        <v>36</v>
      </c>
      <c r="F457" t="s">
        <v>17</v>
      </c>
      <c r="G457" t="s">
        <v>51</v>
      </c>
      <c r="H457" t="str">
        <f>IF(TBL_Employees[[#This Row],[Gender]]="Female","F","M")</f>
        <v>F</v>
      </c>
      <c r="I457">
        <v>37</v>
      </c>
      <c r="J457" s="7">
        <v>41329</v>
      </c>
      <c r="K457" s="1">
        <v>157474</v>
      </c>
      <c r="L457" s="2">
        <v>0.11</v>
      </c>
      <c r="M457" t="s">
        <v>52</v>
      </c>
      <c r="N457" t="s">
        <v>66</v>
      </c>
      <c r="O457" s="7" t="s">
        <v>21</v>
      </c>
      <c r="P457" s="15">
        <f>TBL_Employees[[#This Row],[Annual Salary]]*TBL_Employees[[#This Row],[Bonus %]]</f>
        <v>17322.14</v>
      </c>
      <c r="Q457" s="16">
        <f>TBL_Employees[[#This Row],[Annual Salary]]+TBL_Employees[[#This Row],[Bonus %]]*TBL_Employees[[#This Row],[Annual Salary]]</f>
        <v>174796.14</v>
      </c>
      <c r="R457" s="15">
        <f>SUM(TBL_Employees[[#This Row],[Annual Salary]],TBL_Employees[[#This Row],[Bonus amount]])</f>
        <v>174796.14</v>
      </c>
      <c r="S457" t="str">
        <f>IF(AND(TBL_Employees[[#This Row],[Department]]="IT",TBL_Employees[[#This Row],[Gender]]="Female"),"Yes","No")</f>
        <v>No</v>
      </c>
      <c r="T457" s="20" t="str">
        <f>IF(AND(TBL_Employees[[#This Row],[Gender]]="Female",TBL_Employees[[#This Row],[Ethnicity]]="Black"),"Female Black","Other")</f>
        <v>Other</v>
      </c>
    </row>
    <row r="458" spans="1:20" x14ac:dyDescent="0.25">
      <c r="A458" t="s">
        <v>1098</v>
      </c>
      <c r="B458" t="s">
        <v>1099</v>
      </c>
      <c r="C458" t="s">
        <v>68</v>
      </c>
      <c r="D458" t="s">
        <v>50</v>
      </c>
      <c r="E458" t="s">
        <v>32</v>
      </c>
      <c r="F458" t="s">
        <v>28</v>
      </c>
      <c r="G458" t="s">
        <v>18</v>
      </c>
      <c r="H458" t="str">
        <f>IF(TBL_Employees[[#This Row],[Gender]]="Female","F","M")</f>
        <v>M</v>
      </c>
      <c r="I458">
        <v>47</v>
      </c>
      <c r="J458" s="7">
        <v>41333</v>
      </c>
      <c r="K458" s="1">
        <v>54635</v>
      </c>
      <c r="L458" s="2">
        <v>0</v>
      </c>
      <c r="M458" t="s">
        <v>19</v>
      </c>
      <c r="N458" t="s">
        <v>20</v>
      </c>
      <c r="O458" s="7" t="s">
        <v>21</v>
      </c>
      <c r="P458" s="15">
        <f>TBL_Employees[[#This Row],[Annual Salary]]*TBL_Employees[[#This Row],[Bonus %]]</f>
        <v>0</v>
      </c>
      <c r="Q458" s="16">
        <f>TBL_Employees[[#This Row],[Annual Salary]]+TBL_Employees[[#This Row],[Bonus %]]*TBL_Employees[[#This Row],[Annual Salary]]</f>
        <v>54635</v>
      </c>
      <c r="R458" s="15">
        <f>SUM(TBL_Employees[[#This Row],[Annual Salary]],TBL_Employees[[#This Row],[Bonus amount]])</f>
        <v>54635</v>
      </c>
      <c r="S458" t="str">
        <f>IF(AND(TBL_Employees[[#This Row],[Department]]="IT",TBL_Employees[[#This Row],[Gender]]="Female"),"Yes","No")</f>
        <v>No</v>
      </c>
      <c r="T458" s="20" t="str">
        <f>IF(AND(TBL_Employees[[#This Row],[Gender]]="Female",TBL_Employees[[#This Row],[Ethnicity]]="Black"),"Female Black","Other")</f>
        <v>Other</v>
      </c>
    </row>
    <row r="459" spans="1:20" x14ac:dyDescent="0.25">
      <c r="A459" t="s">
        <v>432</v>
      </c>
      <c r="B459" t="s">
        <v>433</v>
      </c>
      <c r="C459" t="s">
        <v>14</v>
      </c>
      <c r="D459" t="s">
        <v>43</v>
      </c>
      <c r="E459" t="s">
        <v>16</v>
      </c>
      <c r="F459" t="s">
        <v>17</v>
      </c>
      <c r="G459" t="s">
        <v>24</v>
      </c>
      <c r="H459" t="str">
        <f>IF(TBL_Employees[[#This Row],[Gender]]="Female","F","M")</f>
        <v>F</v>
      </c>
      <c r="I459">
        <v>41</v>
      </c>
      <c r="J459" s="7">
        <v>41346</v>
      </c>
      <c r="K459" s="1">
        <v>249270</v>
      </c>
      <c r="L459" s="2">
        <v>0.3</v>
      </c>
      <c r="M459" t="s">
        <v>19</v>
      </c>
      <c r="N459" t="s">
        <v>63</v>
      </c>
      <c r="O459" s="7" t="s">
        <v>21</v>
      </c>
      <c r="P459" s="15">
        <f>TBL_Employees[[#This Row],[Annual Salary]]*TBL_Employees[[#This Row],[Bonus %]]</f>
        <v>74781</v>
      </c>
      <c r="Q459" s="16">
        <f>TBL_Employees[[#This Row],[Annual Salary]]+TBL_Employees[[#This Row],[Bonus %]]*TBL_Employees[[#This Row],[Annual Salary]]</f>
        <v>324051</v>
      </c>
      <c r="R459" s="15">
        <f>SUM(TBL_Employees[[#This Row],[Annual Salary]],TBL_Employees[[#This Row],[Bonus amount]])</f>
        <v>324051</v>
      </c>
      <c r="S459" t="str">
        <f>IF(AND(TBL_Employees[[#This Row],[Department]]="IT",TBL_Employees[[#This Row],[Gender]]="Female"),"Yes","No")</f>
        <v>No</v>
      </c>
      <c r="T459" s="20" t="str">
        <f>IF(AND(TBL_Employees[[#This Row],[Gender]]="Female",TBL_Employees[[#This Row],[Ethnicity]]="Black"),"Female Black","Other")</f>
        <v>Other</v>
      </c>
    </row>
    <row r="460" spans="1:20" x14ac:dyDescent="0.25">
      <c r="A460" t="s">
        <v>481</v>
      </c>
      <c r="B460" t="s">
        <v>482</v>
      </c>
      <c r="C460" t="s">
        <v>56</v>
      </c>
      <c r="D460" t="s">
        <v>27</v>
      </c>
      <c r="E460" t="s">
        <v>32</v>
      </c>
      <c r="F460" t="s">
        <v>28</v>
      </c>
      <c r="G460" t="s">
        <v>51</v>
      </c>
      <c r="H460" t="str">
        <f>IF(TBL_Employees[[#This Row],[Gender]]="Female","F","M")</f>
        <v>M</v>
      </c>
      <c r="I460">
        <v>32</v>
      </c>
      <c r="J460" s="7">
        <v>41353</v>
      </c>
      <c r="K460" s="1">
        <v>79921</v>
      </c>
      <c r="L460" s="2">
        <v>0.05</v>
      </c>
      <c r="M460" t="s">
        <v>19</v>
      </c>
      <c r="N460" t="s">
        <v>25</v>
      </c>
      <c r="O460" s="7" t="s">
        <v>21</v>
      </c>
      <c r="P460" s="15">
        <f>TBL_Employees[[#This Row],[Annual Salary]]*TBL_Employees[[#This Row],[Bonus %]]</f>
        <v>3996.05</v>
      </c>
      <c r="Q460" s="16">
        <f>TBL_Employees[[#This Row],[Annual Salary]]+TBL_Employees[[#This Row],[Bonus %]]*TBL_Employees[[#This Row],[Annual Salary]]</f>
        <v>83917.05</v>
      </c>
      <c r="R460" s="15">
        <f>SUM(TBL_Employees[[#This Row],[Annual Salary]],TBL_Employees[[#This Row],[Bonus amount]])</f>
        <v>83917.05</v>
      </c>
      <c r="S460" t="str">
        <f>IF(AND(TBL_Employees[[#This Row],[Department]]="IT",TBL_Employees[[#This Row],[Gender]]="Female"),"Yes","No")</f>
        <v>No</v>
      </c>
      <c r="T460" s="20" t="str">
        <f>IF(AND(TBL_Employees[[#This Row],[Gender]]="Female",TBL_Employees[[#This Row],[Ethnicity]]="Black"),"Female Black","Other")</f>
        <v>Other</v>
      </c>
    </row>
    <row r="461" spans="1:20" x14ac:dyDescent="0.25">
      <c r="A461" t="s">
        <v>1675</v>
      </c>
      <c r="B461" t="s">
        <v>1676</v>
      </c>
      <c r="C461" t="s">
        <v>14</v>
      </c>
      <c r="D461" t="s">
        <v>65</v>
      </c>
      <c r="E461" t="s">
        <v>36</v>
      </c>
      <c r="F461" t="s">
        <v>28</v>
      </c>
      <c r="G461" t="s">
        <v>24</v>
      </c>
      <c r="H461" t="str">
        <f>IF(TBL_Employees[[#This Row],[Gender]]="Female","F","M")</f>
        <v>M</v>
      </c>
      <c r="I461">
        <v>64</v>
      </c>
      <c r="J461" s="7">
        <v>41362</v>
      </c>
      <c r="K461" s="1">
        <v>252325</v>
      </c>
      <c r="L461" s="2">
        <v>0.4</v>
      </c>
      <c r="M461" t="s">
        <v>19</v>
      </c>
      <c r="N461" t="s">
        <v>29</v>
      </c>
      <c r="O461" s="7" t="s">
        <v>21</v>
      </c>
      <c r="P461" s="15">
        <f>TBL_Employees[[#This Row],[Annual Salary]]*TBL_Employees[[#This Row],[Bonus %]]</f>
        <v>100930</v>
      </c>
      <c r="Q461" s="16">
        <f>TBL_Employees[[#This Row],[Annual Salary]]+TBL_Employees[[#This Row],[Bonus %]]*TBL_Employees[[#This Row],[Annual Salary]]</f>
        <v>353255</v>
      </c>
      <c r="R461" s="15">
        <f>SUM(TBL_Employees[[#This Row],[Annual Salary]],TBL_Employees[[#This Row],[Bonus amount]])</f>
        <v>353255</v>
      </c>
      <c r="S461" t="str">
        <f>IF(AND(TBL_Employees[[#This Row],[Department]]="IT",TBL_Employees[[#This Row],[Gender]]="Female"),"Yes","No")</f>
        <v>No</v>
      </c>
      <c r="T461" s="20" t="str">
        <f>IF(AND(TBL_Employees[[#This Row],[Gender]]="Female",TBL_Employees[[#This Row],[Ethnicity]]="Black"),"Female Black","Other")</f>
        <v>Other</v>
      </c>
    </row>
    <row r="462" spans="1:20" x14ac:dyDescent="0.25">
      <c r="A462" t="s">
        <v>264</v>
      </c>
      <c r="B462" t="s">
        <v>972</v>
      </c>
      <c r="C462" t="s">
        <v>64</v>
      </c>
      <c r="D462" t="s">
        <v>43</v>
      </c>
      <c r="E462" t="s">
        <v>44</v>
      </c>
      <c r="F462" t="s">
        <v>28</v>
      </c>
      <c r="G462" t="s">
        <v>51</v>
      </c>
      <c r="H462" t="str">
        <f>IF(TBL_Employees[[#This Row],[Gender]]="Female","F","M")</f>
        <v>M</v>
      </c>
      <c r="I462">
        <v>37</v>
      </c>
      <c r="J462" s="7">
        <v>41363</v>
      </c>
      <c r="K462" s="1">
        <v>69570</v>
      </c>
      <c r="L462" s="2">
        <v>0</v>
      </c>
      <c r="M462" t="s">
        <v>19</v>
      </c>
      <c r="N462" t="s">
        <v>45</v>
      </c>
      <c r="O462" s="7" t="s">
        <v>21</v>
      </c>
      <c r="P462" s="15">
        <f>TBL_Employees[[#This Row],[Annual Salary]]*TBL_Employees[[#This Row],[Bonus %]]</f>
        <v>0</v>
      </c>
      <c r="Q462" s="16">
        <f>TBL_Employees[[#This Row],[Annual Salary]]+TBL_Employees[[#This Row],[Bonus %]]*TBL_Employees[[#This Row],[Annual Salary]]</f>
        <v>69570</v>
      </c>
      <c r="R462" s="15">
        <f>SUM(TBL_Employees[[#This Row],[Annual Salary]],TBL_Employees[[#This Row],[Bonus amount]])</f>
        <v>69570</v>
      </c>
      <c r="S462" t="str">
        <f>IF(AND(TBL_Employees[[#This Row],[Department]]="IT",TBL_Employees[[#This Row],[Gender]]="Female"),"Yes","No")</f>
        <v>No</v>
      </c>
      <c r="T462" s="20" t="str">
        <f>IF(AND(TBL_Employees[[#This Row],[Gender]]="Female",TBL_Employees[[#This Row],[Ethnicity]]="Black"),"Female Black","Other")</f>
        <v>Other</v>
      </c>
    </row>
    <row r="463" spans="1:20" x14ac:dyDescent="0.25">
      <c r="A463" t="s">
        <v>915</v>
      </c>
      <c r="B463" t="s">
        <v>916</v>
      </c>
      <c r="C463" t="s">
        <v>61</v>
      </c>
      <c r="D463" t="s">
        <v>50</v>
      </c>
      <c r="E463" t="s">
        <v>36</v>
      </c>
      <c r="F463" t="s">
        <v>17</v>
      </c>
      <c r="G463" t="s">
        <v>18</v>
      </c>
      <c r="H463" t="str">
        <f>IF(TBL_Employees[[#This Row],[Gender]]="Female","F","M")</f>
        <v>F</v>
      </c>
      <c r="I463">
        <v>49</v>
      </c>
      <c r="J463" s="7">
        <v>41379</v>
      </c>
      <c r="K463" s="1">
        <v>128303</v>
      </c>
      <c r="L463" s="2">
        <v>0.15</v>
      </c>
      <c r="M463" t="s">
        <v>19</v>
      </c>
      <c r="N463" t="s">
        <v>39</v>
      </c>
      <c r="O463" s="7" t="s">
        <v>21</v>
      </c>
      <c r="P463" s="15">
        <f>TBL_Employees[[#This Row],[Annual Salary]]*TBL_Employees[[#This Row],[Bonus %]]</f>
        <v>19245.45</v>
      </c>
      <c r="Q463" s="16">
        <f>TBL_Employees[[#This Row],[Annual Salary]]+TBL_Employees[[#This Row],[Bonus %]]*TBL_Employees[[#This Row],[Annual Salary]]</f>
        <v>147548.45000000001</v>
      </c>
      <c r="R463" s="15">
        <f>SUM(TBL_Employees[[#This Row],[Annual Salary]],TBL_Employees[[#This Row],[Bonus amount]])</f>
        <v>147548.45000000001</v>
      </c>
      <c r="S463" t="str">
        <f>IF(AND(TBL_Employees[[#This Row],[Department]]="IT",TBL_Employees[[#This Row],[Gender]]="Female"),"Yes","No")</f>
        <v>No</v>
      </c>
      <c r="T463" s="20" t="str">
        <f>IF(AND(TBL_Employees[[#This Row],[Gender]]="Female",TBL_Employees[[#This Row],[Ethnicity]]="Black"),"Female Black","Other")</f>
        <v>Other</v>
      </c>
    </row>
    <row r="464" spans="1:20" x14ac:dyDescent="0.25">
      <c r="A464" t="s">
        <v>1671</v>
      </c>
      <c r="B464" t="s">
        <v>1672</v>
      </c>
      <c r="C464" t="s">
        <v>61</v>
      </c>
      <c r="D464" t="s">
        <v>23</v>
      </c>
      <c r="E464" t="s">
        <v>36</v>
      </c>
      <c r="F464" t="s">
        <v>28</v>
      </c>
      <c r="G464" t="s">
        <v>18</v>
      </c>
      <c r="H464" t="str">
        <f>IF(TBL_Employees[[#This Row],[Gender]]="Female","F","M")</f>
        <v>M</v>
      </c>
      <c r="I464">
        <v>42</v>
      </c>
      <c r="J464" s="7">
        <v>41382</v>
      </c>
      <c r="K464" s="1">
        <v>131179</v>
      </c>
      <c r="L464" s="2">
        <v>0.15</v>
      </c>
      <c r="M464" t="s">
        <v>19</v>
      </c>
      <c r="N464" t="s">
        <v>29</v>
      </c>
      <c r="O464" s="7" t="s">
        <v>21</v>
      </c>
      <c r="P464" s="15">
        <f>TBL_Employees[[#This Row],[Annual Salary]]*TBL_Employees[[#This Row],[Bonus %]]</f>
        <v>19676.849999999999</v>
      </c>
      <c r="Q464" s="16">
        <f>TBL_Employees[[#This Row],[Annual Salary]]+TBL_Employees[[#This Row],[Bonus %]]*TBL_Employees[[#This Row],[Annual Salary]]</f>
        <v>150855.85</v>
      </c>
      <c r="R464" s="15">
        <f>SUM(TBL_Employees[[#This Row],[Annual Salary]],TBL_Employees[[#This Row],[Bonus amount]])</f>
        <v>150855.85</v>
      </c>
      <c r="S464" t="str">
        <f>IF(AND(TBL_Employees[[#This Row],[Department]]="IT",TBL_Employees[[#This Row],[Gender]]="Female"),"Yes","No")</f>
        <v>No</v>
      </c>
      <c r="T464" s="20" t="str">
        <f>IF(AND(TBL_Employees[[#This Row],[Gender]]="Female",TBL_Employees[[#This Row],[Ethnicity]]="Black"),"Female Black","Other")</f>
        <v>Other</v>
      </c>
    </row>
    <row r="465" spans="1:20" x14ac:dyDescent="0.25">
      <c r="A465" t="s">
        <v>572</v>
      </c>
      <c r="B465" t="s">
        <v>573</v>
      </c>
      <c r="C465" t="s">
        <v>58</v>
      </c>
      <c r="D465" t="s">
        <v>31</v>
      </c>
      <c r="E465" t="s">
        <v>16</v>
      </c>
      <c r="F465" t="s">
        <v>17</v>
      </c>
      <c r="G465" t="s">
        <v>18</v>
      </c>
      <c r="H465" t="str">
        <f>IF(TBL_Employees[[#This Row],[Gender]]="Female","F","M")</f>
        <v>F</v>
      </c>
      <c r="I465">
        <v>45</v>
      </c>
      <c r="J465" s="7">
        <v>41386</v>
      </c>
      <c r="K465" s="1">
        <v>61773</v>
      </c>
      <c r="L465" s="2">
        <v>0</v>
      </c>
      <c r="M465" t="s">
        <v>19</v>
      </c>
      <c r="N465" t="s">
        <v>63</v>
      </c>
      <c r="O465" s="7" t="s">
        <v>21</v>
      </c>
      <c r="P465" s="15">
        <f>TBL_Employees[[#This Row],[Annual Salary]]*TBL_Employees[[#This Row],[Bonus %]]</f>
        <v>0</v>
      </c>
      <c r="Q465" s="16">
        <f>TBL_Employees[[#This Row],[Annual Salary]]+TBL_Employees[[#This Row],[Bonus %]]*TBL_Employees[[#This Row],[Annual Salary]]</f>
        <v>61773</v>
      </c>
      <c r="R465" s="15">
        <f>SUM(TBL_Employees[[#This Row],[Annual Salary]],TBL_Employees[[#This Row],[Bonus amount]])</f>
        <v>61773</v>
      </c>
      <c r="S465" t="str">
        <f>IF(AND(TBL_Employees[[#This Row],[Department]]="IT",TBL_Employees[[#This Row],[Gender]]="Female"),"Yes","No")</f>
        <v>No</v>
      </c>
      <c r="T465" s="20" t="str">
        <f>IF(AND(TBL_Employees[[#This Row],[Gender]]="Female",TBL_Employees[[#This Row],[Ethnicity]]="Black"),"Female Black","Other")</f>
        <v>Other</v>
      </c>
    </row>
    <row r="466" spans="1:20" x14ac:dyDescent="0.25">
      <c r="A466" t="s">
        <v>141</v>
      </c>
      <c r="B466" t="s">
        <v>1070</v>
      </c>
      <c r="C466" t="s">
        <v>30</v>
      </c>
      <c r="D466" t="s">
        <v>31</v>
      </c>
      <c r="E466" t="s">
        <v>16</v>
      </c>
      <c r="F466" t="s">
        <v>17</v>
      </c>
      <c r="G466" t="s">
        <v>24</v>
      </c>
      <c r="H466" t="str">
        <f>IF(TBL_Employees[[#This Row],[Gender]]="Female","F","M")</f>
        <v>F</v>
      </c>
      <c r="I466">
        <v>50</v>
      </c>
      <c r="J466" s="7">
        <v>41404</v>
      </c>
      <c r="K466" s="1">
        <v>79388</v>
      </c>
      <c r="L466" s="2">
        <v>0</v>
      </c>
      <c r="M466" t="s">
        <v>19</v>
      </c>
      <c r="N466" t="s">
        <v>25</v>
      </c>
      <c r="O466" s="7">
        <v>43681</v>
      </c>
      <c r="P466" s="15">
        <f>TBL_Employees[[#This Row],[Annual Salary]]*TBL_Employees[[#This Row],[Bonus %]]</f>
        <v>0</v>
      </c>
      <c r="Q466" s="16">
        <f>TBL_Employees[[#This Row],[Annual Salary]]+TBL_Employees[[#This Row],[Bonus %]]*TBL_Employees[[#This Row],[Annual Salary]]</f>
        <v>79388</v>
      </c>
      <c r="R466" s="15">
        <f>SUM(TBL_Employees[[#This Row],[Annual Salary]],TBL_Employees[[#This Row],[Bonus amount]])</f>
        <v>79388</v>
      </c>
      <c r="S466" t="str">
        <f>IF(AND(TBL_Employees[[#This Row],[Department]]="IT",TBL_Employees[[#This Row],[Gender]]="Female"),"Yes","No")</f>
        <v>No</v>
      </c>
      <c r="T466" s="20" t="str">
        <f>IF(AND(TBL_Employees[[#This Row],[Gender]]="Female",TBL_Employees[[#This Row],[Ethnicity]]="Black"),"Female Black","Other")</f>
        <v>Other</v>
      </c>
    </row>
    <row r="467" spans="1:20" x14ac:dyDescent="0.25">
      <c r="A467" t="s">
        <v>101</v>
      </c>
      <c r="B467" t="s">
        <v>469</v>
      </c>
      <c r="C467" t="s">
        <v>55</v>
      </c>
      <c r="D467" t="s">
        <v>27</v>
      </c>
      <c r="E467" t="s">
        <v>36</v>
      </c>
      <c r="F467" t="s">
        <v>17</v>
      </c>
      <c r="G467" t="s">
        <v>51</v>
      </c>
      <c r="H467" t="str">
        <f>IF(TBL_Employees[[#This Row],[Gender]]="Female","F","M")</f>
        <v>F</v>
      </c>
      <c r="I467">
        <v>35</v>
      </c>
      <c r="J467" s="7">
        <v>41409</v>
      </c>
      <c r="K467" s="1">
        <v>78940</v>
      </c>
      <c r="L467" s="2">
        <v>0</v>
      </c>
      <c r="M467" t="s">
        <v>19</v>
      </c>
      <c r="N467" t="s">
        <v>45</v>
      </c>
      <c r="O467" s="7" t="s">
        <v>21</v>
      </c>
      <c r="P467" s="15">
        <f>TBL_Employees[[#This Row],[Annual Salary]]*TBL_Employees[[#This Row],[Bonus %]]</f>
        <v>0</v>
      </c>
      <c r="Q467" s="16">
        <f>TBL_Employees[[#This Row],[Annual Salary]]+TBL_Employees[[#This Row],[Bonus %]]*TBL_Employees[[#This Row],[Annual Salary]]</f>
        <v>78940</v>
      </c>
      <c r="R467" s="15">
        <f>SUM(TBL_Employees[[#This Row],[Annual Salary]],TBL_Employees[[#This Row],[Bonus amount]])</f>
        <v>78940</v>
      </c>
      <c r="S467" t="str">
        <f>IF(AND(TBL_Employees[[#This Row],[Department]]="IT",TBL_Employees[[#This Row],[Gender]]="Female"),"Yes","No")</f>
        <v>Yes</v>
      </c>
      <c r="T467" s="20" t="str">
        <f>IF(AND(TBL_Employees[[#This Row],[Gender]]="Female",TBL_Employees[[#This Row],[Ethnicity]]="Black"),"Female Black","Other")</f>
        <v>Other</v>
      </c>
    </row>
    <row r="468" spans="1:20" x14ac:dyDescent="0.25">
      <c r="A468" t="s">
        <v>1196</v>
      </c>
      <c r="B468" t="s">
        <v>1251</v>
      </c>
      <c r="C468" t="s">
        <v>56</v>
      </c>
      <c r="D468" t="s">
        <v>27</v>
      </c>
      <c r="E468" t="s">
        <v>16</v>
      </c>
      <c r="F468" t="s">
        <v>28</v>
      </c>
      <c r="G468" t="s">
        <v>18</v>
      </c>
      <c r="H468" t="str">
        <f>IF(TBL_Employees[[#This Row],[Gender]]="Female","F","M")</f>
        <v>M</v>
      </c>
      <c r="I468">
        <v>52</v>
      </c>
      <c r="J468" s="7">
        <v>41417</v>
      </c>
      <c r="K468" s="1">
        <v>99557</v>
      </c>
      <c r="L468" s="2">
        <v>0.09</v>
      </c>
      <c r="M468" t="s">
        <v>19</v>
      </c>
      <c r="N468" t="s">
        <v>63</v>
      </c>
      <c r="O468" s="7" t="s">
        <v>21</v>
      </c>
      <c r="P468" s="15">
        <f>TBL_Employees[[#This Row],[Annual Salary]]*TBL_Employees[[#This Row],[Bonus %]]</f>
        <v>8960.1299999999992</v>
      </c>
      <c r="Q468" s="16">
        <f>TBL_Employees[[#This Row],[Annual Salary]]+TBL_Employees[[#This Row],[Bonus %]]*TBL_Employees[[#This Row],[Annual Salary]]</f>
        <v>108517.13</v>
      </c>
      <c r="R468" s="15">
        <f>SUM(TBL_Employees[[#This Row],[Annual Salary]],TBL_Employees[[#This Row],[Bonus amount]])</f>
        <v>108517.13</v>
      </c>
      <c r="S468" t="str">
        <f>IF(AND(TBL_Employees[[#This Row],[Department]]="IT",TBL_Employees[[#This Row],[Gender]]="Female"),"Yes","No")</f>
        <v>No</v>
      </c>
      <c r="T468" s="20" t="str">
        <f>IF(AND(TBL_Employees[[#This Row],[Gender]]="Female",TBL_Employees[[#This Row],[Ethnicity]]="Black"),"Female Black","Other")</f>
        <v>Other</v>
      </c>
    </row>
    <row r="469" spans="1:20" x14ac:dyDescent="0.25">
      <c r="A469" t="s">
        <v>285</v>
      </c>
      <c r="B469" t="s">
        <v>1450</v>
      </c>
      <c r="C469" t="s">
        <v>14</v>
      </c>
      <c r="D469" t="s">
        <v>31</v>
      </c>
      <c r="E469" t="s">
        <v>36</v>
      </c>
      <c r="F469" t="s">
        <v>28</v>
      </c>
      <c r="G469" t="s">
        <v>24</v>
      </c>
      <c r="H469" t="str">
        <f>IF(TBL_Employees[[#This Row],[Gender]]="Female","F","M")</f>
        <v>M</v>
      </c>
      <c r="I469">
        <v>63</v>
      </c>
      <c r="J469" s="7">
        <v>41428</v>
      </c>
      <c r="K469" s="1">
        <v>254289</v>
      </c>
      <c r="L469" s="2">
        <v>0.39</v>
      </c>
      <c r="M469" t="s">
        <v>19</v>
      </c>
      <c r="N469" t="s">
        <v>20</v>
      </c>
      <c r="O469" s="7" t="s">
        <v>21</v>
      </c>
      <c r="P469" s="15">
        <f>TBL_Employees[[#This Row],[Annual Salary]]*TBL_Employees[[#This Row],[Bonus %]]</f>
        <v>99172.71</v>
      </c>
      <c r="Q469" s="16">
        <f>TBL_Employees[[#This Row],[Annual Salary]]+TBL_Employees[[#This Row],[Bonus %]]*TBL_Employees[[#This Row],[Annual Salary]]</f>
        <v>353461.71</v>
      </c>
      <c r="R469" s="15">
        <f>SUM(TBL_Employees[[#This Row],[Annual Salary]],TBL_Employees[[#This Row],[Bonus amount]])</f>
        <v>353461.71</v>
      </c>
      <c r="S469" t="str">
        <f>IF(AND(TBL_Employees[[#This Row],[Department]]="IT",TBL_Employees[[#This Row],[Gender]]="Female"),"Yes","No")</f>
        <v>No</v>
      </c>
      <c r="T469" s="20" t="str">
        <f>IF(AND(TBL_Employees[[#This Row],[Gender]]="Female",TBL_Employees[[#This Row],[Ethnicity]]="Black"),"Female Black","Other")</f>
        <v>Other</v>
      </c>
    </row>
    <row r="470" spans="1:20" x14ac:dyDescent="0.25">
      <c r="A470" t="s">
        <v>1167</v>
      </c>
      <c r="B470" t="s">
        <v>1168</v>
      </c>
      <c r="C470" t="s">
        <v>40</v>
      </c>
      <c r="D470" t="s">
        <v>65</v>
      </c>
      <c r="E470" t="s">
        <v>44</v>
      </c>
      <c r="F470" t="s">
        <v>28</v>
      </c>
      <c r="G470" t="s">
        <v>18</v>
      </c>
      <c r="H470" t="str">
        <f>IF(TBL_Employees[[#This Row],[Gender]]="Female","F","M")</f>
        <v>M</v>
      </c>
      <c r="I470">
        <v>41</v>
      </c>
      <c r="J470" s="7">
        <v>41429</v>
      </c>
      <c r="K470" s="1">
        <v>167526</v>
      </c>
      <c r="L470" s="2">
        <v>0.26</v>
      </c>
      <c r="M470" t="s">
        <v>19</v>
      </c>
      <c r="N470" t="s">
        <v>45</v>
      </c>
      <c r="O470" s="7" t="s">
        <v>21</v>
      </c>
      <c r="P470" s="15">
        <f>TBL_Employees[[#This Row],[Annual Salary]]*TBL_Employees[[#This Row],[Bonus %]]</f>
        <v>43556.76</v>
      </c>
      <c r="Q470" s="16">
        <f>TBL_Employees[[#This Row],[Annual Salary]]+TBL_Employees[[#This Row],[Bonus %]]*TBL_Employees[[#This Row],[Annual Salary]]</f>
        <v>211082.76</v>
      </c>
      <c r="R470" s="15">
        <f>SUM(TBL_Employees[[#This Row],[Annual Salary]],TBL_Employees[[#This Row],[Bonus amount]])</f>
        <v>211082.76</v>
      </c>
      <c r="S470" t="str">
        <f>IF(AND(TBL_Employees[[#This Row],[Department]]="IT",TBL_Employees[[#This Row],[Gender]]="Female"),"Yes","No")</f>
        <v>No</v>
      </c>
      <c r="T470" s="20" t="str">
        <f>IF(AND(TBL_Employees[[#This Row],[Gender]]="Female",TBL_Employees[[#This Row],[Ethnicity]]="Black"),"Female Black","Other")</f>
        <v>Other</v>
      </c>
    </row>
    <row r="471" spans="1:20" x14ac:dyDescent="0.25">
      <c r="A471" t="s">
        <v>1653</v>
      </c>
      <c r="B471" t="s">
        <v>1654</v>
      </c>
      <c r="C471" t="s">
        <v>62</v>
      </c>
      <c r="D471" t="s">
        <v>15</v>
      </c>
      <c r="E471" t="s">
        <v>44</v>
      </c>
      <c r="F471" t="s">
        <v>17</v>
      </c>
      <c r="G471" t="s">
        <v>51</v>
      </c>
      <c r="H471" t="str">
        <f>IF(TBL_Employees[[#This Row],[Gender]]="Female","F","M")</f>
        <v>F</v>
      </c>
      <c r="I471">
        <v>51</v>
      </c>
      <c r="J471" s="7">
        <v>41439</v>
      </c>
      <c r="K471" s="1">
        <v>108221</v>
      </c>
      <c r="L471" s="2">
        <v>0.05</v>
      </c>
      <c r="M471" t="s">
        <v>52</v>
      </c>
      <c r="N471" t="s">
        <v>81</v>
      </c>
      <c r="O471" s="7" t="s">
        <v>21</v>
      </c>
      <c r="P471" s="15">
        <f>TBL_Employees[[#This Row],[Annual Salary]]*TBL_Employees[[#This Row],[Bonus %]]</f>
        <v>5411.05</v>
      </c>
      <c r="Q471" s="16">
        <f>TBL_Employees[[#This Row],[Annual Salary]]+TBL_Employees[[#This Row],[Bonus %]]*TBL_Employees[[#This Row],[Annual Salary]]</f>
        <v>113632.05</v>
      </c>
      <c r="R471" s="15">
        <f>SUM(TBL_Employees[[#This Row],[Annual Salary]],TBL_Employees[[#This Row],[Bonus amount]])</f>
        <v>113632.05</v>
      </c>
      <c r="S471" t="str">
        <f>IF(AND(TBL_Employees[[#This Row],[Department]]="IT",TBL_Employees[[#This Row],[Gender]]="Female"),"Yes","No")</f>
        <v>No</v>
      </c>
      <c r="T471" s="20" t="str">
        <f>IF(AND(TBL_Employees[[#This Row],[Gender]]="Female",TBL_Employees[[#This Row],[Ethnicity]]="Black"),"Female Black","Other")</f>
        <v>Other</v>
      </c>
    </row>
    <row r="472" spans="1:20" x14ac:dyDescent="0.25">
      <c r="A472" t="s">
        <v>1376</v>
      </c>
      <c r="B472" t="s">
        <v>1377</v>
      </c>
      <c r="C472" t="s">
        <v>62</v>
      </c>
      <c r="D472" t="s">
        <v>50</v>
      </c>
      <c r="E472" t="s">
        <v>44</v>
      </c>
      <c r="F472" t="s">
        <v>28</v>
      </c>
      <c r="G472" t="s">
        <v>18</v>
      </c>
      <c r="H472" t="str">
        <f>IF(TBL_Employees[[#This Row],[Gender]]="Female","F","M")</f>
        <v>M</v>
      </c>
      <c r="I472">
        <v>33</v>
      </c>
      <c r="J472" s="7">
        <v>41446</v>
      </c>
      <c r="K472" s="1">
        <v>119631</v>
      </c>
      <c r="L472" s="2">
        <v>0.06</v>
      </c>
      <c r="M472" t="s">
        <v>19</v>
      </c>
      <c r="N472" t="s">
        <v>39</v>
      </c>
      <c r="O472" s="7" t="s">
        <v>21</v>
      </c>
      <c r="P472" s="15">
        <f>TBL_Employees[[#This Row],[Annual Salary]]*TBL_Employees[[#This Row],[Bonus %]]</f>
        <v>7177.86</v>
      </c>
      <c r="Q472" s="16">
        <f>TBL_Employees[[#This Row],[Annual Salary]]+TBL_Employees[[#This Row],[Bonus %]]*TBL_Employees[[#This Row],[Annual Salary]]</f>
        <v>126808.86</v>
      </c>
      <c r="R472" s="15">
        <f>SUM(TBL_Employees[[#This Row],[Annual Salary]],TBL_Employees[[#This Row],[Bonus amount]])</f>
        <v>126808.86</v>
      </c>
      <c r="S472" t="str">
        <f>IF(AND(TBL_Employees[[#This Row],[Department]]="IT",TBL_Employees[[#This Row],[Gender]]="Female"),"Yes","No")</f>
        <v>No</v>
      </c>
      <c r="T472" s="20" t="str">
        <f>IF(AND(TBL_Employees[[#This Row],[Gender]]="Female",TBL_Employees[[#This Row],[Ethnicity]]="Black"),"Female Black","Other")</f>
        <v>Other</v>
      </c>
    </row>
    <row r="473" spans="1:20" x14ac:dyDescent="0.25">
      <c r="A473" t="s">
        <v>822</v>
      </c>
      <c r="B473" t="s">
        <v>823</v>
      </c>
      <c r="C473" t="s">
        <v>82</v>
      </c>
      <c r="D473" t="s">
        <v>27</v>
      </c>
      <c r="E473" t="s">
        <v>44</v>
      </c>
      <c r="F473" t="s">
        <v>17</v>
      </c>
      <c r="G473" t="s">
        <v>24</v>
      </c>
      <c r="H473" t="str">
        <f>IF(TBL_Employees[[#This Row],[Gender]]="Female","F","M")</f>
        <v>F</v>
      </c>
      <c r="I473">
        <v>40</v>
      </c>
      <c r="J473" s="7">
        <v>41451</v>
      </c>
      <c r="K473" s="1">
        <v>69096</v>
      </c>
      <c r="L473" s="2">
        <v>0</v>
      </c>
      <c r="M473" t="s">
        <v>19</v>
      </c>
      <c r="N473" t="s">
        <v>63</v>
      </c>
      <c r="O473" s="7" t="s">
        <v>21</v>
      </c>
      <c r="P473" s="15">
        <f>TBL_Employees[[#This Row],[Annual Salary]]*TBL_Employees[[#This Row],[Bonus %]]</f>
        <v>0</v>
      </c>
      <c r="Q473" s="16">
        <f>TBL_Employees[[#This Row],[Annual Salary]]+TBL_Employees[[#This Row],[Bonus %]]*TBL_Employees[[#This Row],[Annual Salary]]</f>
        <v>69096</v>
      </c>
      <c r="R473" s="15">
        <f>SUM(TBL_Employees[[#This Row],[Annual Salary]],TBL_Employees[[#This Row],[Bonus amount]])</f>
        <v>69096</v>
      </c>
      <c r="S473" t="str">
        <f>IF(AND(TBL_Employees[[#This Row],[Department]]="IT",TBL_Employees[[#This Row],[Gender]]="Female"),"Yes","No")</f>
        <v>Yes</v>
      </c>
      <c r="T473" s="20" t="str">
        <f>IF(AND(TBL_Employees[[#This Row],[Gender]]="Female",TBL_Employees[[#This Row],[Ethnicity]]="Black"),"Female Black","Other")</f>
        <v>Other</v>
      </c>
    </row>
    <row r="474" spans="1:20" x14ac:dyDescent="0.25">
      <c r="A474" t="s">
        <v>580</v>
      </c>
      <c r="B474" t="s">
        <v>581</v>
      </c>
      <c r="C474" t="s">
        <v>61</v>
      </c>
      <c r="D474" t="s">
        <v>15</v>
      </c>
      <c r="E474" t="s">
        <v>44</v>
      </c>
      <c r="F474" t="s">
        <v>28</v>
      </c>
      <c r="G474" t="s">
        <v>47</v>
      </c>
      <c r="H474" t="str">
        <f>IF(TBL_Employees[[#This Row],[Gender]]="Female","F","M")</f>
        <v>M</v>
      </c>
      <c r="I474">
        <v>64</v>
      </c>
      <c r="J474" s="7">
        <v>41454</v>
      </c>
      <c r="K474" s="1">
        <v>159571</v>
      </c>
      <c r="L474" s="2">
        <v>0.1</v>
      </c>
      <c r="M474" t="s">
        <v>19</v>
      </c>
      <c r="N474" t="s">
        <v>29</v>
      </c>
      <c r="O474" s="7" t="s">
        <v>21</v>
      </c>
      <c r="P474" s="15">
        <f>TBL_Employees[[#This Row],[Annual Salary]]*TBL_Employees[[#This Row],[Bonus %]]</f>
        <v>15957.1</v>
      </c>
      <c r="Q474" s="16">
        <f>TBL_Employees[[#This Row],[Annual Salary]]+TBL_Employees[[#This Row],[Bonus %]]*TBL_Employees[[#This Row],[Annual Salary]]</f>
        <v>175528.1</v>
      </c>
      <c r="R474" s="15">
        <f>SUM(TBL_Employees[[#This Row],[Annual Salary]],TBL_Employees[[#This Row],[Bonus amount]])</f>
        <v>175528.1</v>
      </c>
      <c r="S474" t="str">
        <f>IF(AND(TBL_Employees[[#This Row],[Department]]="IT",TBL_Employees[[#This Row],[Gender]]="Female"),"Yes","No")</f>
        <v>No</v>
      </c>
      <c r="T474" s="20" t="str">
        <f>IF(AND(TBL_Employees[[#This Row],[Gender]]="Female",TBL_Employees[[#This Row],[Ethnicity]]="Black"),"Female Black","Other")</f>
        <v>Other</v>
      </c>
    </row>
    <row r="475" spans="1:20" x14ac:dyDescent="0.25">
      <c r="A475" t="s">
        <v>391</v>
      </c>
      <c r="B475" t="s">
        <v>650</v>
      </c>
      <c r="C475" t="s">
        <v>88</v>
      </c>
      <c r="D475" t="s">
        <v>27</v>
      </c>
      <c r="E475" t="s">
        <v>16</v>
      </c>
      <c r="F475" t="s">
        <v>28</v>
      </c>
      <c r="G475" t="s">
        <v>24</v>
      </c>
      <c r="H475" t="str">
        <f>IF(TBL_Employees[[#This Row],[Gender]]="Female","F","M")</f>
        <v>M</v>
      </c>
      <c r="I475">
        <v>54</v>
      </c>
      <c r="J475" s="7">
        <v>41468</v>
      </c>
      <c r="K475" s="1">
        <v>83639</v>
      </c>
      <c r="L475" s="2">
        <v>0</v>
      </c>
      <c r="M475" t="s">
        <v>33</v>
      </c>
      <c r="N475" t="s">
        <v>60</v>
      </c>
      <c r="O475" s="7" t="s">
        <v>21</v>
      </c>
      <c r="P475" s="15">
        <f>TBL_Employees[[#This Row],[Annual Salary]]*TBL_Employees[[#This Row],[Bonus %]]</f>
        <v>0</v>
      </c>
      <c r="Q475" s="16">
        <f>TBL_Employees[[#This Row],[Annual Salary]]+TBL_Employees[[#This Row],[Bonus %]]*TBL_Employees[[#This Row],[Annual Salary]]</f>
        <v>83639</v>
      </c>
      <c r="R475" s="15">
        <f>SUM(TBL_Employees[[#This Row],[Annual Salary]],TBL_Employees[[#This Row],[Bonus amount]])</f>
        <v>83639</v>
      </c>
      <c r="S475" t="str">
        <f>IF(AND(TBL_Employees[[#This Row],[Department]]="IT",TBL_Employees[[#This Row],[Gender]]="Female"),"Yes","No")</f>
        <v>No</v>
      </c>
      <c r="T475" s="20" t="str">
        <f>IF(AND(TBL_Employees[[#This Row],[Gender]]="Female",TBL_Employees[[#This Row],[Ethnicity]]="Black"),"Female Black","Other")</f>
        <v>Other</v>
      </c>
    </row>
    <row r="476" spans="1:20" x14ac:dyDescent="0.25">
      <c r="A476" t="s">
        <v>647</v>
      </c>
      <c r="B476" t="s">
        <v>648</v>
      </c>
      <c r="C476" t="s">
        <v>61</v>
      </c>
      <c r="D476" t="s">
        <v>50</v>
      </c>
      <c r="E476" t="s">
        <v>32</v>
      </c>
      <c r="F476" t="s">
        <v>17</v>
      </c>
      <c r="G476" t="s">
        <v>18</v>
      </c>
      <c r="H476" t="str">
        <f>IF(TBL_Employees[[#This Row],[Gender]]="Female","F","M")</f>
        <v>F</v>
      </c>
      <c r="I476">
        <v>46</v>
      </c>
      <c r="J476" s="7">
        <v>41473</v>
      </c>
      <c r="K476" s="1">
        <v>149712</v>
      </c>
      <c r="L476" s="2">
        <v>0.14000000000000001</v>
      </c>
      <c r="M476" t="s">
        <v>19</v>
      </c>
      <c r="N476" t="s">
        <v>29</v>
      </c>
      <c r="O476" s="7" t="s">
        <v>21</v>
      </c>
      <c r="P476" s="15">
        <f>TBL_Employees[[#This Row],[Annual Salary]]*TBL_Employees[[#This Row],[Bonus %]]</f>
        <v>20959.68</v>
      </c>
      <c r="Q476" s="16">
        <f>TBL_Employees[[#This Row],[Annual Salary]]+TBL_Employees[[#This Row],[Bonus %]]*TBL_Employees[[#This Row],[Annual Salary]]</f>
        <v>170671.68</v>
      </c>
      <c r="R476" s="15">
        <f>SUM(TBL_Employees[[#This Row],[Annual Salary]],TBL_Employees[[#This Row],[Bonus amount]])</f>
        <v>170671.68</v>
      </c>
      <c r="S476" t="str">
        <f>IF(AND(TBL_Employees[[#This Row],[Department]]="IT",TBL_Employees[[#This Row],[Gender]]="Female"),"Yes","No")</f>
        <v>No</v>
      </c>
      <c r="T476" s="20" t="str">
        <f>IF(AND(TBL_Employees[[#This Row],[Gender]]="Female",TBL_Employees[[#This Row],[Ethnicity]]="Black"),"Female Black","Other")</f>
        <v>Other</v>
      </c>
    </row>
    <row r="477" spans="1:20" x14ac:dyDescent="0.25">
      <c r="A477" t="s">
        <v>315</v>
      </c>
      <c r="B477" t="s">
        <v>511</v>
      </c>
      <c r="C477" t="s">
        <v>14</v>
      </c>
      <c r="D477" t="s">
        <v>23</v>
      </c>
      <c r="E477" t="s">
        <v>44</v>
      </c>
      <c r="F477" t="s">
        <v>28</v>
      </c>
      <c r="G477" t="s">
        <v>47</v>
      </c>
      <c r="H477" t="str">
        <f>IF(TBL_Employees[[#This Row],[Gender]]="Female","F","M")</f>
        <v>M</v>
      </c>
      <c r="I477">
        <v>45</v>
      </c>
      <c r="J477" s="7">
        <v>41493</v>
      </c>
      <c r="K477" s="1">
        <v>236946</v>
      </c>
      <c r="L477" s="2">
        <v>0.37</v>
      </c>
      <c r="M477" t="s">
        <v>19</v>
      </c>
      <c r="N477" t="s">
        <v>63</v>
      </c>
      <c r="O477" s="7" t="s">
        <v>21</v>
      </c>
      <c r="P477" s="15">
        <f>TBL_Employees[[#This Row],[Annual Salary]]*TBL_Employees[[#This Row],[Bonus %]]</f>
        <v>87670.02</v>
      </c>
      <c r="Q477" s="16">
        <f>TBL_Employees[[#This Row],[Annual Salary]]+TBL_Employees[[#This Row],[Bonus %]]*TBL_Employees[[#This Row],[Annual Salary]]</f>
        <v>324616.02</v>
      </c>
      <c r="R477" s="15">
        <f>SUM(TBL_Employees[[#This Row],[Annual Salary]],TBL_Employees[[#This Row],[Bonus amount]])</f>
        <v>324616.02</v>
      </c>
      <c r="S477" t="str">
        <f>IF(AND(TBL_Employees[[#This Row],[Department]]="IT",TBL_Employees[[#This Row],[Gender]]="Female"),"Yes","No")</f>
        <v>No</v>
      </c>
      <c r="T477" s="20" t="str">
        <f>IF(AND(TBL_Employees[[#This Row],[Gender]]="Female",TBL_Employees[[#This Row],[Ethnicity]]="Black"),"Female Black","Other")</f>
        <v>Other</v>
      </c>
    </row>
    <row r="478" spans="1:20" x14ac:dyDescent="0.25">
      <c r="A478" t="s">
        <v>1247</v>
      </c>
      <c r="B478" t="s">
        <v>1248</v>
      </c>
      <c r="C478" t="s">
        <v>62</v>
      </c>
      <c r="D478" t="s">
        <v>23</v>
      </c>
      <c r="E478" t="s">
        <v>36</v>
      </c>
      <c r="F478" t="s">
        <v>28</v>
      </c>
      <c r="G478" t="s">
        <v>51</v>
      </c>
      <c r="H478" t="str">
        <f>IF(TBL_Employees[[#This Row],[Gender]]="Female","F","M")</f>
        <v>M</v>
      </c>
      <c r="I478">
        <v>34</v>
      </c>
      <c r="J478" s="7">
        <v>41499</v>
      </c>
      <c r="K478" s="1">
        <v>113909</v>
      </c>
      <c r="L478" s="2">
        <v>0.06</v>
      </c>
      <c r="M478" t="s">
        <v>52</v>
      </c>
      <c r="N478" t="s">
        <v>66</v>
      </c>
      <c r="O478" s="7" t="s">
        <v>21</v>
      </c>
      <c r="P478" s="15">
        <f>TBL_Employees[[#This Row],[Annual Salary]]*TBL_Employees[[#This Row],[Bonus %]]</f>
        <v>6834.54</v>
      </c>
      <c r="Q478" s="16">
        <f>TBL_Employees[[#This Row],[Annual Salary]]+TBL_Employees[[#This Row],[Bonus %]]*TBL_Employees[[#This Row],[Annual Salary]]</f>
        <v>120743.54</v>
      </c>
      <c r="R478" s="15">
        <f>SUM(TBL_Employees[[#This Row],[Annual Salary]],TBL_Employees[[#This Row],[Bonus amount]])</f>
        <v>120743.54</v>
      </c>
      <c r="S478" t="str">
        <f>IF(AND(TBL_Employees[[#This Row],[Department]]="IT",TBL_Employees[[#This Row],[Gender]]="Female"),"Yes","No")</f>
        <v>No</v>
      </c>
      <c r="T478" s="20" t="str">
        <f>IF(AND(TBL_Employees[[#This Row],[Gender]]="Female",TBL_Employees[[#This Row],[Ethnicity]]="Black"),"Female Black","Other")</f>
        <v>Other</v>
      </c>
    </row>
    <row r="479" spans="1:20" x14ac:dyDescent="0.25">
      <c r="A479" t="s">
        <v>177</v>
      </c>
      <c r="B479" t="s">
        <v>1585</v>
      </c>
      <c r="C479" t="s">
        <v>14</v>
      </c>
      <c r="D479" t="s">
        <v>65</v>
      </c>
      <c r="E479" t="s">
        <v>44</v>
      </c>
      <c r="F479" t="s">
        <v>28</v>
      </c>
      <c r="G479" t="s">
        <v>18</v>
      </c>
      <c r="H479" t="str">
        <f>IF(TBL_Employees[[#This Row],[Gender]]="Female","F","M")</f>
        <v>M</v>
      </c>
      <c r="I479">
        <v>41</v>
      </c>
      <c r="J479" s="7">
        <v>41503</v>
      </c>
      <c r="K479" s="1">
        <v>235619</v>
      </c>
      <c r="L479" s="2">
        <v>0.3</v>
      </c>
      <c r="M479" t="s">
        <v>19</v>
      </c>
      <c r="N479" t="s">
        <v>63</v>
      </c>
      <c r="O479" s="7" t="s">
        <v>21</v>
      </c>
      <c r="P479" s="15">
        <f>TBL_Employees[[#This Row],[Annual Salary]]*TBL_Employees[[#This Row],[Bonus %]]</f>
        <v>70685.7</v>
      </c>
      <c r="Q479" s="16">
        <f>TBL_Employees[[#This Row],[Annual Salary]]+TBL_Employees[[#This Row],[Bonus %]]*TBL_Employees[[#This Row],[Annual Salary]]</f>
        <v>306304.7</v>
      </c>
      <c r="R479" s="15">
        <f>SUM(TBL_Employees[[#This Row],[Annual Salary]],TBL_Employees[[#This Row],[Bonus amount]])</f>
        <v>306304.7</v>
      </c>
      <c r="S479" t="str">
        <f>IF(AND(TBL_Employees[[#This Row],[Department]]="IT",TBL_Employees[[#This Row],[Gender]]="Female"),"Yes","No")</f>
        <v>No</v>
      </c>
      <c r="T479" s="20" t="str">
        <f>IF(AND(TBL_Employees[[#This Row],[Gender]]="Female",TBL_Employees[[#This Row],[Ethnicity]]="Black"),"Female Black","Other")</f>
        <v>Other</v>
      </c>
    </row>
    <row r="480" spans="1:20" x14ac:dyDescent="0.25">
      <c r="A480" t="s">
        <v>1733</v>
      </c>
      <c r="B480" t="s">
        <v>1734</v>
      </c>
      <c r="C480" t="s">
        <v>62</v>
      </c>
      <c r="D480" t="s">
        <v>23</v>
      </c>
      <c r="E480" t="s">
        <v>44</v>
      </c>
      <c r="F480" t="s">
        <v>17</v>
      </c>
      <c r="G480" t="s">
        <v>47</v>
      </c>
      <c r="H480" t="str">
        <f>IF(TBL_Employees[[#This Row],[Gender]]="Female","F","M")</f>
        <v>F</v>
      </c>
      <c r="I480">
        <v>33</v>
      </c>
      <c r="J480" s="7">
        <v>41507</v>
      </c>
      <c r="K480" s="1">
        <v>105390</v>
      </c>
      <c r="L480" s="2">
        <v>0.06</v>
      </c>
      <c r="M480" t="s">
        <v>19</v>
      </c>
      <c r="N480" t="s">
        <v>29</v>
      </c>
      <c r="O480" s="7" t="s">
        <v>21</v>
      </c>
      <c r="P480" s="15">
        <f>TBL_Employees[[#This Row],[Annual Salary]]*TBL_Employees[[#This Row],[Bonus %]]</f>
        <v>6323.4</v>
      </c>
      <c r="Q480" s="16">
        <f>TBL_Employees[[#This Row],[Annual Salary]]+TBL_Employees[[#This Row],[Bonus %]]*TBL_Employees[[#This Row],[Annual Salary]]</f>
        <v>111713.4</v>
      </c>
      <c r="R480" s="15">
        <f>SUM(TBL_Employees[[#This Row],[Annual Salary]],TBL_Employees[[#This Row],[Bonus amount]])</f>
        <v>111713.4</v>
      </c>
      <c r="S480" t="str">
        <f>IF(AND(TBL_Employees[[#This Row],[Department]]="IT",TBL_Employees[[#This Row],[Gender]]="Female"),"Yes","No")</f>
        <v>No</v>
      </c>
      <c r="T480" s="20" t="str">
        <f>IF(AND(TBL_Employees[[#This Row],[Gender]]="Female",TBL_Employees[[#This Row],[Ethnicity]]="Black"),"Female Black","Other")</f>
        <v>Female Black</v>
      </c>
    </row>
    <row r="481" spans="1:20" x14ac:dyDescent="0.25">
      <c r="A481" t="s">
        <v>997</v>
      </c>
      <c r="B481" t="s">
        <v>998</v>
      </c>
      <c r="C481" t="s">
        <v>26</v>
      </c>
      <c r="D481" t="s">
        <v>27</v>
      </c>
      <c r="E481" t="s">
        <v>32</v>
      </c>
      <c r="F481" t="s">
        <v>17</v>
      </c>
      <c r="G481" t="s">
        <v>24</v>
      </c>
      <c r="H481" t="str">
        <f>IF(TBL_Employees[[#This Row],[Gender]]="Female","F","M")</f>
        <v>F</v>
      </c>
      <c r="I481">
        <v>45</v>
      </c>
      <c r="J481" s="7">
        <v>41511</v>
      </c>
      <c r="K481" s="1">
        <v>99169</v>
      </c>
      <c r="L481" s="2">
        <v>0</v>
      </c>
      <c r="M481" t="s">
        <v>33</v>
      </c>
      <c r="N481" t="s">
        <v>60</v>
      </c>
      <c r="O481" s="7" t="s">
        <v>21</v>
      </c>
      <c r="P481" s="15">
        <f>TBL_Employees[[#This Row],[Annual Salary]]*TBL_Employees[[#This Row],[Bonus %]]</f>
        <v>0</v>
      </c>
      <c r="Q481" s="16">
        <f>TBL_Employees[[#This Row],[Annual Salary]]+TBL_Employees[[#This Row],[Bonus %]]*TBL_Employees[[#This Row],[Annual Salary]]</f>
        <v>99169</v>
      </c>
      <c r="R481" s="15">
        <f>SUM(TBL_Employees[[#This Row],[Annual Salary]],TBL_Employees[[#This Row],[Bonus amount]])</f>
        <v>99169</v>
      </c>
      <c r="S481" t="str">
        <f>IF(AND(TBL_Employees[[#This Row],[Department]]="IT",TBL_Employees[[#This Row],[Gender]]="Female"),"Yes","No")</f>
        <v>Yes</v>
      </c>
      <c r="T481" s="20" t="str">
        <f>IF(AND(TBL_Employees[[#This Row],[Gender]]="Female",TBL_Employees[[#This Row],[Ethnicity]]="Black"),"Female Black","Other")</f>
        <v>Other</v>
      </c>
    </row>
    <row r="482" spans="1:20" x14ac:dyDescent="0.25">
      <c r="A482" t="s">
        <v>1134</v>
      </c>
      <c r="B482" t="s">
        <v>1135</v>
      </c>
      <c r="C482" t="s">
        <v>94</v>
      </c>
      <c r="D482" t="s">
        <v>50</v>
      </c>
      <c r="E482" t="s">
        <v>36</v>
      </c>
      <c r="F482" t="s">
        <v>28</v>
      </c>
      <c r="G482" t="s">
        <v>24</v>
      </c>
      <c r="H482" t="str">
        <f>IF(TBL_Employees[[#This Row],[Gender]]="Female","F","M")</f>
        <v>M</v>
      </c>
      <c r="I482">
        <v>35</v>
      </c>
      <c r="J482" s="7">
        <v>41516</v>
      </c>
      <c r="K482" s="1">
        <v>59646</v>
      </c>
      <c r="L482" s="2">
        <v>0</v>
      </c>
      <c r="M482" t="s">
        <v>33</v>
      </c>
      <c r="N482" t="s">
        <v>74</v>
      </c>
      <c r="O482" s="7" t="s">
        <v>21</v>
      </c>
      <c r="P482" s="15">
        <f>TBL_Employees[[#This Row],[Annual Salary]]*TBL_Employees[[#This Row],[Bonus %]]</f>
        <v>0</v>
      </c>
      <c r="Q482" s="16">
        <f>TBL_Employees[[#This Row],[Annual Salary]]+TBL_Employees[[#This Row],[Bonus %]]*TBL_Employees[[#This Row],[Annual Salary]]</f>
        <v>59646</v>
      </c>
      <c r="R482" s="15">
        <f>SUM(TBL_Employees[[#This Row],[Annual Salary]],TBL_Employees[[#This Row],[Bonus amount]])</f>
        <v>59646</v>
      </c>
      <c r="S482" t="str">
        <f>IF(AND(TBL_Employees[[#This Row],[Department]]="IT",TBL_Employees[[#This Row],[Gender]]="Female"),"Yes","No")</f>
        <v>No</v>
      </c>
      <c r="T482" s="20" t="str">
        <f>IF(AND(TBL_Employees[[#This Row],[Gender]]="Female",TBL_Employees[[#This Row],[Ethnicity]]="Black"),"Female Black","Other")</f>
        <v>Other</v>
      </c>
    </row>
    <row r="483" spans="1:20" x14ac:dyDescent="0.25">
      <c r="A483" t="s">
        <v>387</v>
      </c>
      <c r="B483" t="s">
        <v>378</v>
      </c>
      <c r="C483" t="s">
        <v>58</v>
      </c>
      <c r="D483" t="s">
        <v>31</v>
      </c>
      <c r="E483" t="s">
        <v>16</v>
      </c>
      <c r="F483" t="s">
        <v>17</v>
      </c>
      <c r="G483" t="s">
        <v>24</v>
      </c>
      <c r="H483" t="str">
        <f>IF(TBL_Employees[[#This Row],[Gender]]="Female","F","M")</f>
        <v>F</v>
      </c>
      <c r="I483">
        <v>55</v>
      </c>
      <c r="J483" s="7">
        <v>41525</v>
      </c>
      <c r="K483" s="1">
        <v>73248</v>
      </c>
      <c r="L483" s="2">
        <v>0</v>
      </c>
      <c r="M483" t="s">
        <v>19</v>
      </c>
      <c r="N483" t="s">
        <v>29</v>
      </c>
      <c r="O483" s="7" t="s">
        <v>21</v>
      </c>
      <c r="P483" s="15">
        <f>TBL_Employees[[#This Row],[Annual Salary]]*TBL_Employees[[#This Row],[Bonus %]]</f>
        <v>0</v>
      </c>
      <c r="Q483" s="16">
        <f>TBL_Employees[[#This Row],[Annual Salary]]+TBL_Employees[[#This Row],[Bonus %]]*TBL_Employees[[#This Row],[Annual Salary]]</f>
        <v>73248</v>
      </c>
      <c r="R483" s="15">
        <f>SUM(TBL_Employees[[#This Row],[Annual Salary]],TBL_Employees[[#This Row],[Bonus amount]])</f>
        <v>73248</v>
      </c>
      <c r="S483" t="str">
        <f>IF(AND(TBL_Employees[[#This Row],[Department]]="IT",TBL_Employees[[#This Row],[Gender]]="Female"),"Yes","No")</f>
        <v>No</v>
      </c>
      <c r="T483" s="20" t="str">
        <f>IF(AND(TBL_Employees[[#This Row],[Gender]]="Female",TBL_Employees[[#This Row],[Ethnicity]]="Black"),"Female Black","Other")</f>
        <v>Other</v>
      </c>
    </row>
    <row r="484" spans="1:20" x14ac:dyDescent="0.25">
      <c r="A484" t="s">
        <v>263</v>
      </c>
      <c r="B484" t="s">
        <v>851</v>
      </c>
      <c r="C484" t="s">
        <v>14</v>
      </c>
      <c r="D484" t="s">
        <v>50</v>
      </c>
      <c r="E484" t="s">
        <v>16</v>
      </c>
      <c r="F484" t="s">
        <v>17</v>
      </c>
      <c r="G484" t="s">
        <v>51</v>
      </c>
      <c r="H484" t="str">
        <f>IF(TBL_Employees[[#This Row],[Gender]]="Female","F","M")</f>
        <v>F</v>
      </c>
      <c r="I484">
        <v>42</v>
      </c>
      <c r="J484" s="7">
        <v>41528</v>
      </c>
      <c r="K484" s="1">
        <v>181452</v>
      </c>
      <c r="L484" s="2">
        <v>0.3</v>
      </c>
      <c r="M484" t="s">
        <v>19</v>
      </c>
      <c r="N484" t="s">
        <v>29</v>
      </c>
      <c r="O484" s="7" t="s">
        <v>21</v>
      </c>
      <c r="P484" s="15">
        <f>TBL_Employees[[#This Row],[Annual Salary]]*TBL_Employees[[#This Row],[Bonus %]]</f>
        <v>54435.6</v>
      </c>
      <c r="Q484" s="16">
        <f>TBL_Employees[[#This Row],[Annual Salary]]+TBL_Employees[[#This Row],[Bonus %]]*TBL_Employees[[#This Row],[Annual Salary]]</f>
        <v>235887.6</v>
      </c>
      <c r="R484" s="15">
        <f>SUM(TBL_Employees[[#This Row],[Annual Salary]],TBL_Employees[[#This Row],[Bonus amount]])</f>
        <v>235887.6</v>
      </c>
      <c r="S484" t="str">
        <f>IF(AND(TBL_Employees[[#This Row],[Department]]="IT",TBL_Employees[[#This Row],[Gender]]="Female"),"Yes","No")</f>
        <v>No</v>
      </c>
      <c r="T484" s="20" t="str">
        <f>IF(AND(TBL_Employees[[#This Row],[Gender]]="Female",TBL_Employees[[#This Row],[Ethnicity]]="Black"),"Female Black","Other")</f>
        <v>Other</v>
      </c>
    </row>
    <row r="485" spans="1:20" x14ac:dyDescent="0.25">
      <c r="A485" t="s">
        <v>394</v>
      </c>
      <c r="B485" t="s">
        <v>873</v>
      </c>
      <c r="C485" t="s">
        <v>68</v>
      </c>
      <c r="D485" t="s">
        <v>43</v>
      </c>
      <c r="E485" t="s">
        <v>36</v>
      </c>
      <c r="F485" t="s">
        <v>17</v>
      </c>
      <c r="G485" t="s">
        <v>24</v>
      </c>
      <c r="H485" t="str">
        <f>IF(TBL_Employees[[#This Row],[Gender]]="Female","F","M")</f>
        <v>F</v>
      </c>
      <c r="I485">
        <v>65</v>
      </c>
      <c r="J485" s="7">
        <v>41543</v>
      </c>
      <c r="K485" s="1">
        <v>50341</v>
      </c>
      <c r="L485" s="2">
        <v>0</v>
      </c>
      <c r="M485" t="s">
        <v>33</v>
      </c>
      <c r="N485" t="s">
        <v>60</v>
      </c>
      <c r="O485" s="7" t="s">
        <v>21</v>
      </c>
      <c r="P485" s="15">
        <f>TBL_Employees[[#This Row],[Annual Salary]]*TBL_Employees[[#This Row],[Bonus %]]</f>
        <v>0</v>
      </c>
      <c r="Q485" s="16">
        <f>TBL_Employees[[#This Row],[Annual Salary]]+TBL_Employees[[#This Row],[Bonus %]]*TBL_Employees[[#This Row],[Annual Salary]]</f>
        <v>50341</v>
      </c>
      <c r="R485" s="15">
        <f>SUM(TBL_Employees[[#This Row],[Annual Salary]],TBL_Employees[[#This Row],[Bonus amount]])</f>
        <v>50341</v>
      </c>
      <c r="S485" t="str">
        <f>IF(AND(TBL_Employees[[#This Row],[Department]]="IT",TBL_Employees[[#This Row],[Gender]]="Female"),"Yes","No")</f>
        <v>No</v>
      </c>
      <c r="T485" s="20" t="str">
        <f>IF(AND(TBL_Employees[[#This Row],[Gender]]="Female",TBL_Employees[[#This Row],[Ethnicity]]="Black"),"Female Black","Other")</f>
        <v>Other</v>
      </c>
    </row>
    <row r="486" spans="1:20" x14ac:dyDescent="0.25">
      <c r="A486" t="s">
        <v>1338</v>
      </c>
      <c r="B486" t="s">
        <v>1339</v>
      </c>
      <c r="C486" t="s">
        <v>82</v>
      </c>
      <c r="D486" t="s">
        <v>27</v>
      </c>
      <c r="E486" t="s">
        <v>36</v>
      </c>
      <c r="F486" t="s">
        <v>28</v>
      </c>
      <c r="G486" t="s">
        <v>18</v>
      </c>
      <c r="H486" t="str">
        <f>IF(TBL_Employees[[#This Row],[Gender]]="Female","F","M")</f>
        <v>M</v>
      </c>
      <c r="I486">
        <v>55</v>
      </c>
      <c r="J486" s="7">
        <v>41565</v>
      </c>
      <c r="K486" s="1">
        <v>70334</v>
      </c>
      <c r="L486" s="2">
        <v>0</v>
      </c>
      <c r="M486" t="s">
        <v>19</v>
      </c>
      <c r="N486" t="s">
        <v>45</v>
      </c>
      <c r="O486" s="7" t="s">
        <v>21</v>
      </c>
      <c r="P486" s="15">
        <f>TBL_Employees[[#This Row],[Annual Salary]]*TBL_Employees[[#This Row],[Bonus %]]</f>
        <v>0</v>
      </c>
      <c r="Q486" s="16">
        <f>TBL_Employees[[#This Row],[Annual Salary]]+TBL_Employees[[#This Row],[Bonus %]]*TBL_Employees[[#This Row],[Annual Salary]]</f>
        <v>70334</v>
      </c>
      <c r="R486" s="15">
        <f>SUM(TBL_Employees[[#This Row],[Annual Salary]],TBL_Employees[[#This Row],[Bonus amount]])</f>
        <v>70334</v>
      </c>
      <c r="S486" t="str">
        <f>IF(AND(TBL_Employees[[#This Row],[Department]]="IT",TBL_Employees[[#This Row],[Gender]]="Female"),"Yes","No")</f>
        <v>No</v>
      </c>
      <c r="T486" s="20" t="str">
        <f>IF(AND(TBL_Employees[[#This Row],[Gender]]="Female",TBL_Employees[[#This Row],[Ethnicity]]="Black"),"Female Black","Other")</f>
        <v>Other</v>
      </c>
    </row>
    <row r="487" spans="1:20" x14ac:dyDescent="0.25">
      <c r="A487" t="s">
        <v>438</v>
      </c>
      <c r="B487" t="s">
        <v>439</v>
      </c>
      <c r="C487" t="s">
        <v>40</v>
      </c>
      <c r="D487" t="s">
        <v>27</v>
      </c>
      <c r="E487" t="s">
        <v>32</v>
      </c>
      <c r="F487" t="s">
        <v>28</v>
      </c>
      <c r="G487" t="s">
        <v>18</v>
      </c>
      <c r="H487" t="str">
        <f>IF(TBL_Employees[[#This Row],[Gender]]="Female","F","M")</f>
        <v>M</v>
      </c>
      <c r="I487">
        <v>64</v>
      </c>
      <c r="J487" s="7">
        <v>41581</v>
      </c>
      <c r="K487" s="1">
        <v>186503</v>
      </c>
      <c r="L487" s="2">
        <v>0.24</v>
      </c>
      <c r="M487" t="s">
        <v>19</v>
      </c>
      <c r="N487" t="s">
        <v>29</v>
      </c>
      <c r="O487" s="7" t="s">
        <v>21</v>
      </c>
      <c r="P487" s="15">
        <f>TBL_Employees[[#This Row],[Annual Salary]]*TBL_Employees[[#This Row],[Bonus %]]</f>
        <v>44760.72</v>
      </c>
      <c r="Q487" s="16">
        <f>TBL_Employees[[#This Row],[Annual Salary]]+TBL_Employees[[#This Row],[Bonus %]]*TBL_Employees[[#This Row],[Annual Salary]]</f>
        <v>231263.72</v>
      </c>
      <c r="R487" s="15">
        <f>SUM(TBL_Employees[[#This Row],[Annual Salary]],TBL_Employees[[#This Row],[Bonus amount]])</f>
        <v>231263.72</v>
      </c>
      <c r="S487" t="str">
        <f>IF(AND(TBL_Employees[[#This Row],[Department]]="IT",TBL_Employees[[#This Row],[Gender]]="Female"),"Yes","No")</f>
        <v>No</v>
      </c>
      <c r="T487" s="20" t="str">
        <f>IF(AND(TBL_Employees[[#This Row],[Gender]]="Female",TBL_Employees[[#This Row],[Ethnicity]]="Black"),"Female Black","Other")</f>
        <v>Other</v>
      </c>
    </row>
    <row r="488" spans="1:20" x14ac:dyDescent="0.25">
      <c r="A488" t="s">
        <v>1137</v>
      </c>
      <c r="B488" t="s">
        <v>1138</v>
      </c>
      <c r="C488" t="s">
        <v>42</v>
      </c>
      <c r="D488" t="s">
        <v>43</v>
      </c>
      <c r="E488" t="s">
        <v>32</v>
      </c>
      <c r="F488" t="s">
        <v>17</v>
      </c>
      <c r="G488" t="s">
        <v>51</v>
      </c>
      <c r="H488" t="str">
        <f>IF(TBL_Employees[[#This Row],[Gender]]="Female","F","M")</f>
        <v>F</v>
      </c>
      <c r="I488">
        <v>32</v>
      </c>
      <c r="J488" s="7">
        <v>41590</v>
      </c>
      <c r="K488" s="1">
        <v>88895</v>
      </c>
      <c r="L488" s="2">
        <v>0</v>
      </c>
      <c r="M488" t="s">
        <v>19</v>
      </c>
      <c r="N488" t="s">
        <v>20</v>
      </c>
      <c r="O488" s="7" t="s">
        <v>21</v>
      </c>
      <c r="P488" s="15">
        <f>TBL_Employees[[#This Row],[Annual Salary]]*TBL_Employees[[#This Row],[Bonus %]]</f>
        <v>0</v>
      </c>
      <c r="Q488" s="16">
        <f>TBL_Employees[[#This Row],[Annual Salary]]+TBL_Employees[[#This Row],[Bonus %]]*TBL_Employees[[#This Row],[Annual Salary]]</f>
        <v>88895</v>
      </c>
      <c r="R488" s="15">
        <f>SUM(TBL_Employees[[#This Row],[Annual Salary]],TBL_Employees[[#This Row],[Bonus amount]])</f>
        <v>88895</v>
      </c>
      <c r="S488" t="str">
        <f>IF(AND(TBL_Employees[[#This Row],[Department]]="IT",TBL_Employees[[#This Row],[Gender]]="Female"),"Yes","No")</f>
        <v>No</v>
      </c>
      <c r="T488" s="20" t="str">
        <f>IF(AND(TBL_Employees[[#This Row],[Gender]]="Female",TBL_Employees[[#This Row],[Ethnicity]]="Black"),"Female Black","Other")</f>
        <v>Other</v>
      </c>
    </row>
    <row r="489" spans="1:20" x14ac:dyDescent="0.25">
      <c r="A489" t="s">
        <v>475</v>
      </c>
      <c r="B489" t="s">
        <v>476</v>
      </c>
      <c r="C489" t="s">
        <v>94</v>
      </c>
      <c r="D489" t="s">
        <v>50</v>
      </c>
      <c r="E489" t="s">
        <v>44</v>
      </c>
      <c r="F489" t="s">
        <v>28</v>
      </c>
      <c r="G489" t="s">
        <v>24</v>
      </c>
      <c r="H489" t="str">
        <f>IF(TBL_Employees[[#This Row],[Gender]]="Female","F","M")</f>
        <v>M</v>
      </c>
      <c r="I489">
        <v>37</v>
      </c>
      <c r="J489" s="7">
        <v>41592</v>
      </c>
      <c r="K489" s="1">
        <v>56037</v>
      </c>
      <c r="L489" s="2">
        <v>0</v>
      </c>
      <c r="M489" t="s">
        <v>33</v>
      </c>
      <c r="N489" t="s">
        <v>74</v>
      </c>
      <c r="O489" s="7" t="s">
        <v>21</v>
      </c>
      <c r="P489" s="15">
        <f>TBL_Employees[[#This Row],[Annual Salary]]*TBL_Employees[[#This Row],[Bonus %]]</f>
        <v>0</v>
      </c>
      <c r="Q489" s="16">
        <f>TBL_Employees[[#This Row],[Annual Salary]]+TBL_Employees[[#This Row],[Bonus %]]*TBL_Employees[[#This Row],[Annual Salary]]</f>
        <v>56037</v>
      </c>
      <c r="R489" s="15">
        <f>SUM(TBL_Employees[[#This Row],[Annual Salary]],TBL_Employees[[#This Row],[Bonus amount]])</f>
        <v>56037</v>
      </c>
      <c r="S489" t="str">
        <f>IF(AND(TBL_Employees[[#This Row],[Department]]="IT",TBL_Employees[[#This Row],[Gender]]="Female"),"Yes","No")</f>
        <v>No</v>
      </c>
      <c r="T489" s="20" t="str">
        <f>IF(AND(TBL_Employees[[#This Row],[Gender]]="Female",TBL_Employees[[#This Row],[Ethnicity]]="Black"),"Female Black","Other")</f>
        <v>Other</v>
      </c>
    </row>
    <row r="490" spans="1:20" x14ac:dyDescent="0.25">
      <c r="A490" t="s">
        <v>797</v>
      </c>
      <c r="B490" t="s">
        <v>798</v>
      </c>
      <c r="C490" t="s">
        <v>61</v>
      </c>
      <c r="D490" t="s">
        <v>50</v>
      </c>
      <c r="E490" t="s">
        <v>32</v>
      </c>
      <c r="F490" t="s">
        <v>28</v>
      </c>
      <c r="G490" t="s">
        <v>51</v>
      </c>
      <c r="H490" t="str">
        <f>IF(TBL_Employees[[#This Row],[Gender]]="Female","F","M")</f>
        <v>M</v>
      </c>
      <c r="I490">
        <v>55</v>
      </c>
      <c r="J490" s="7">
        <v>41594</v>
      </c>
      <c r="K490" s="1">
        <v>124129</v>
      </c>
      <c r="L490" s="2">
        <v>0.15</v>
      </c>
      <c r="M490" t="s">
        <v>52</v>
      </c>
      <c r="N490" t="s">
        <v>53</v>
      </c>
      <c r="O490" s="7" t="s">
        <v>21</v>
      </c>
      <c r="P490" s="15">
        <f>TBL_Employees[[#This Row],[Annual Salary]]*TBL_Employees[[#This Row],[Bonus %]]</f>
        <v>18619.349999999999</v>
      </c>
      <c r="Q490" s="16">
        <f>TBL_Employees[[#This Row],[Annual Salary]]+TBL_Employees[[#This Row],[Bonus %]]*TBL_Employees[[#This Row],[Annual Salary]]</f>
        <v>142748.35</v>
      </c>
      <c r="R490" s="15">
        <f>SUM(TBL_Employees[[#This Row],[Annual Salary]],TBL_Employees[[#This Row],[Bonus amount]])</f>
        <v>142748.35</v>
      </c>
      <c r="S490" t="str">
        <f>IF(AND(TBL_Employees[[#This Row],[Department]]="IT",TBL_Employees[[#This Row],[Gender]]="Female"),"Yes","No")</f>
        <v>No</v>
      </c>
      <c r="T490" s="20" t="str">
        <f>IF(AND(TBL_Employees[[#This Row],[Gender]]="Female",TBL_Employees[[#This Row],[Ethnicity]]="Black"),"Female Black","Other")</f>
        <v>Other</v>
      </c>
    </row>
    <row r="491" spans="1:20" x14ac:dyDescent="0.25">
      <c r="A491" t="s">
        <v>342</v>
      </c>
      <c r="B491" t="s">
        <v>473</v>
      </c>
      <c r="C491" t="s">
        <v>62</v>
      </c>
      <c r="D491" t="s">
        <v>43</v>
      </c>
      <c r="E491" t="s">
        <v>44</v>
      </c>
      <c r="F491" t="s">
        <v>17</v>
      </c>
      <c r="G491" t="s">
        <v>18</v>
      </c>
      <c r="H491" t="str">
        <f>IF(TBL_Employees[[#This Row],[Gender]]="Female","F","M")</f>
        <v>F</v>
      </c>
      <c r="I491">
        <v>53</v>
      </c>
      <c r="J491" s="7">
        <v>41601</v>
      </c>
      <c r="K491" s="1">
        <v>113135</v>
      </c>
      <c r="L491" s="2">
        <v>0.05</v>
      </c>
      <c r="M491" t="s">
        <v>19</v>
      </c>
      <c r="N491" t="s">
        <v>25</v>
      </c>
      <c r="O491" s="7" t="s">
        <v>21</v>
      </c>
      <c r="P491" s="15">
        <f>TBL_Employees[[#This Row],[Annual Salary]]*TBL_Employees[[#This Row],[Bonus %]]</f>
        <v>5656.75</v>
      </c>
      <c r="Q491" s="16">
        <f>TBL_Employees[[#This Row],[Annual Salary]]+TBL_Employees[[#This Row],[Bonus %]]*TBL_Employees[[#This Row],[Annual Salary]]</f>
        <v>118791.75</v>
      </c>
      <c r="R491" s="15">
        <f>SUM(TBL_Employees[[#This Row],[Annual Salary]],TBL_Employees[[#This Row],[Bonus amount]])</f>
        <v>118791.75</v>
      </c>
      <c r="S491" t="str">
        <f>IF(AND(TBL_Employees[[#This Row],[Department]]="IT",TBL_Employees[[#This Row],[Gender]]="Female"),"Yes","No")</f>
        <v>No</v>
      </c>
      <c r="T491" s="20" t="str">
        <f>IF(AND(TBL_Employees[[#This Row],[Gender]]="Female",TBL_Employees[[#This Row],[Ethnicity]]="Black"),"Female Black","Other")</f>
        <v>Other</v>
      </c>
    </row>
    <row r="492" spans="1:20" x14ac:dyDescent="0.25">
      <c r="A492" t="s">
        <v>1572</v>
      </c>
      <c r="B492" t="s">
        <v>1573</v>
      </c>
      <c r="C492" t="s">
        <v>40</v>
      </c>
      <c r="D492" t="s">
        <v>50</v>
      </c>
      <c r="E492" t="s">
        <v>16</v>
      </c>
      <c r="F492" t="s">
        <v>28</v>
      </c>
      <c r="G492" t="s">
        <v>51</v>
      </c>
      <c r="H492" t="str">
        <f>IF(TBL_Employees[[#This Row],[Gender]]="Female","F","M")</f>
        <v>M</v>
      </c>
      <c r="I492">
        <v>39</v>
      </c>
      <c r="J492" s="7">
        <v>41635</v>
      </c>
      <c r="K492" s="1">
        <v>165756</v>
      </c>
      <c r="L492" s="2">
        <v>0.28000000000000003</v>
      </c>
      <c r="M492" t="s">
        <v>19</v>
      </c>
      <c r="N492" t="s">
        <v>29</v>
      </c>
      <c r="O492" s="7">
        <v>43991</v>
      </c>
      <c r="P492" s="15">
        <f>TBL_Employees[[#This Row],[Annual Salary]]*TBL_Employees[[#This Row],[Bonus %]]</f>
        <v>46411.680000000008</v>
      </c>
      <c r="Q492" s="16">
        <f>TBL_Employees[[#This Row],[Annual Salary]]+TBL_Employees[[#This Row],[Bonus %]]*TBL_Employees[[#This Row],[Annual Salary]]</f>
        <v>212167.67999999999</v>
      </c>
      <c r="R492" s="15">
        <f>SUM(TBL_Employees[[#This Row],[Annual Salary]],TBL_Employees[[#This Row],[Bonus amount]])</f>
        <v>212167.67999999999</v>
      </c>
      <c r="S492" t="str">
        <f>IF(AND(TBL_Employees[[#This Row],[Department]]="IT",TBL_Employees[[#This Row],[Gender]]="Female"),"Yes","No")</f>
        <v>No</v>
      </c>
      <c r="T492" s="20" t="str">
        <f>IF(AND(TBL_Employees[[#This Row],[Gender]]="Female",TBL_Employees[[#This Row],[Ethnicity]]="Black"),"Female Black","Other")</f>
        <v>Other</v>
      </c>
    </row>
    <row r="493" spans="1:20" x14ac:dyDescent="0.25">
      <c r="A493" t="s">
        <v>663</v>
      </c>
      <c r="B493" t="s">
        <v>664</v>
      </c>
      <c r="C493" t="s">
        <v>62</v>
      </c>
      <c r="D493" t="s">
        <v>27</v>
      </c>
      <c r="E493" t="s">
        <v>32</v>
      </c>
      <c r="F493" t="s">
        <v>28</v>
      </c>
      <c r="G493" t="s">
        <v>18</v>
      </c>
      <c r="H493" t="str">
        <f>IF(TBL_Employees[[#This Row],[Gender]]="Female","F","M")</f>
        <v>M</v>
      </c>
      <c r="I493">
        <v>32</v>
      </c>
      <c r="J493" s="7">
        <v>41642</v>
      </c>
      <c r="K493" s="1">
        <v>127148</v>
      </c>
      <c r="L493" s="2">
        <v>0.1</v>
      </c>
      <c r="M493" t="s">
        <v>19</v>
      </c>
      <c r="N493" t="s">
        <v>45</v>
      </c>
      <c r="O493" s="7" t="s">
        <v>21</v>
      </c>
      <c r="P493" s="15">
        <f>TBL_Employees[[#This Row],[Annual Salary]]*TBL_Employees[[#This Row],[Bonus %]]</f>
        <v>12714.800000000001</v>
      </c>
      <c r="Q493" s="16">
        <f>TBL_Employees[[#This Row],[Annual Salary]]+TBL_Employees[[#This Row],[Bonus %]]*TBL_Employees[[#This Row],[Annual Salary]]</f>
        <v>139862.79999999999</v>
      </c>
      <c r="R493" s="15">
        <f>SUM(TBL_Employees[[#This Row],[Annual Salary]],TBL_Employees[[#This Row],[Bonus amount]])</f>
        <v>139862.79999999999</v>
      </c>
      <c r="S493" t="str">
        <f>IF(AND(TBL_Employees[[#This Row],[Department]]="IT",TBL_Employees[[#This Row],[Gender]]="Female"),"Yes","No")</f>
        <v>No</v>
      </c>
      <c r="T493" s="20" t="str">
        <f>IF(AND(TBL_Employees[[#This Row],[Gender]]="Female",TBL_Employees[[#This Row],[Ethnicity]]="Black"),"Female Black","Other")</f>
        <v>Other</v>
      </c>
    </row>
    <row r="494" spans="1:20" x14ac:dyDescent="0.25">
      <c r="A494" t="s">
        <v>1414</v>
      </c>
      <c r="B494" t="s">
        <v>1415</v>
      </c>
      <c r="C494" t="s">
        <v>64</v>
      </c>
      <c r="D494" t="s">
        <v>50</v>
      </c>
      <c r="E494" t="s">
        <v>44</v>
      </c>
      <c r="F494" t="s">
        <v>17</v>
      </c>
      <c r="G494" t="s">
        <v>24</v>
      </c>
      <c r="H494" t="str">
        <f>IF(TBL_Employees[[#This Row],[Gender]]="Female","F","M")</f>
        <v>F</v>
      </c>
      <c r="I494">
        <v>60</v>
      </c>
      <c r="J494" s="7">
        <v>41647</v>
      </c>
      <c r="K494" s="1">
        <v>51877</v>
      </c>
      <c r="L494" s="2">
        <v>0</v>
      </c>
      <c r="M494" t="s">
        <v>33</v>
      </c>
      <c r="N494" t="s">
        <v>60</v>
      </c>
      <c r="O494" s="7" t="s">
        <v>21</v>
      </c>
      <c r="P494" s="15">
        <f>TBL_Employees[[#This Row],[Annual Salary]]*TBL_Employees[[#This Row],[Bonus %]]</f>
        <v>0</v>
      </c>
      <c r="Q494" s="16">
        <f>TBL_Employees[[#This Row],[Annual Salary]]+TBL_Employees[[#This Row],[Bonus %]]*TBL_Employees[[#This Row],[Annual Salary]]</f>
        <v>51877</v>
      </c>
      <c r="R494" s="15">
        <f>SUM(TBL_Employees[[#This Row],[Annual Salary]],TBL_Employees[[#This Row],[Bonus amount]])</f>
        <v>51877</v>
      </c>
      <c r="S494" t="str">
        <f>IF(AND(TBL_Employees[[#This Row],[Department]]="IT",TBL_Employees[[#This Row],[Gender]]="Female"),"Yes","No")</f>
        <v>No</v>
      </c>
      <c r="T494" s="20" t="str">
        <f>IF(AND(TBL_Employees[[#This Row],[Gender]]="Female",TBL_Employees[[#This Row],[Ethnicity]]="Black"),"Female Black","Other")</f>
        <v>Other</v>
      </c>
    </row>
    <row r="495" spans="1:20" x14ac:dyDescent="0.25">
      <c r="A495" t="s">
        <v>1395</v>
      </c>
      <c r="B495" t="s">
        <v>1396</v>
      </c>
      <c r="C495" t="s">
        <v>98</v>
      </c>
      <c r="D495" t="s">
        <v>27</v>
      </c>
      <c r="E495" t="s">
        <v>44</v>
      </c>
      <c r="F495" t="s">
        <v>17</v>
      </c>
      <c r="G495" t="s">
        <v>24</v>
      </c>
      <c r="H495" t="str">
        <f>IF(TBL_Employees[[#This Row],[Gender]]="Female","F","M")</f>
        <v>F</v>
      </c>
      <c r="I495">
        <v>57</v>
      </c>
      <c r="J495" s="7">
        <v>41649</v>
      </c>
      <c r="K495" s="1">
        <v>74854</v>
      </c>
      <c r="L495" s="2">
        <v>0</v>
      </c>
      <c r="M495" t="s">
        <v>19</v>
      </c>
      <c r="N495" t="s">
        <v>63</v>
      </c>
      <c r="O495" s="7" t="s">
        <v>21</v>
      </c>
      <c r="P495" s="15">
        <f>TBL_Employees[[#This Row],[Annual Salary]]*TBL_Employees[[#This Row],[Bonus %]]</f>
        <v>0</v>
      </c>
      <c r="Q495" s="16">
        <f>TBL_Employees[[#This Row],[Annual Salary]]+TBL_Employees[[#This Row],[Bonus %]]*TBL_Employees[[#This Row],[Annual Salary]]</f>
        <v>74854</v>
      </c>
      <c r="R495" s="15">
        <f>SUM(TBL_Employees[[#This Row],[Annual Salary]],TBL_Employees[[#This Row],[Bonus amount]])</f>
        <v>74854</v>
      </c>
      <c r="S495" t="str">
        <f>IF(AND(TBL_Employees[[#This Row],[Department]]="IT",TBL_Employees[[#This Row],[Gender]]="Female"),"Yes","No")</f>
        <v>Yes</v>
      </c>
      <c r="T495" s="20" t="str">
        <f>IF(AND(TBL_Employees[[#This Row],[Gender]]="Female",TBL_Employees[[#This Row],[Ethnicity]]="Black"),"Female Black","Other")</f>
        <v>Other</v>
      </c>
    </row>
    <row r="496" spans="1:20" x14ac:dyDescent="0.25">
      <c r="A496" t="s">
        <v>1344</v>
      </c>
      <c r="B496" t="s">
        <v>1345</v>
      </c>
      <c r="C496" t="s">
        <v>14</v>
      </c>
      <c r="D496" t="s">
        <v>15</v>
      </c>
      <c r="E496" t="s">
        <v>32</v>
      </c>
      <c r="F496" t="s">
        <v>17</v>
      </c>
      <c r="G496" t="s">
        <v>18</v>
      </c>
      <c r="H496" t="str">
        <f>IF(TBL_Employees[[#This Row],[Gender]]="Female","F","M")</f>
        <v>F</v>
      </c>
      <c r="I496">
        <v>36</v>
      </c>
      <c r="J496" s="7">
        <v>41650</v>
      </c>
      <c r="K496" s="1">
        <v>202323</v>
      </c>
      <c r="L496" s="2">
        <v>0.39</v>
      </c>
      <c r="M496" t="s">
        <v>19</v>
      </c>
      <c r="N496" t="s">
        <v>20</v>
      </c>
      <c r="O496" s="7" t="s">
        <v>21</v>
      </c>
      <c r="P496" s="15">
        <f>TBL_Employees[[#This Row],[Annual Salary]]*TBL_Employees[[#This Row],[Bonus %]]</f>
        <v>78905.97</v>
      </c>
      <c r="Q496" s="16">
        <f>TBL_Employees[[#This Row],[Annual Salary]]+TBL_Employees[[#This Row],[Bonus %]]*TBL_Employees[[#This Row],[Annual Salary]]</f>
        <v>281228.96999999997</v>
      </c>
      <c r="R496" s="15">
        <f>SUM(TBL_Employees[[#This Row],[Annual Salary]],TBL_Employees[[#This Row],[Bonus amount]])</f>
        <v>281228.96999999997</v>
      </c>
      <c r="S496" t="str">
        <f>IF(AND(TBL_Employees[[#This Row],[Department]]="IT",TBL_Employees[[#This Row],[Gender]]="Female"),"Yes","No")</f>
        <v>No</v>
      </c>
      <c r="T496" s="20" t="str">
        <f>IF(AND(TBL_Employees[[#This Row],[Gender]]="Female",TBL_Employees[[#This Row],[Ethnicity]]="Black"),"Female Black","Other")</f>
        <v>Other</v>
      </c>
    </row>
    <row r="497" spans="1:20" x14ac:dyDescent="0.25">
      <c r="A497" t="s">
        <v>549</v>
      </c>
      <c r="B497" t="s">
        <v>550</v>
      </c>
      <c r="C497" t="s">
        <v>40</v>
      </c>
      <c r="D497" t="s">
        <v>23</v>
      </c>
      <c r="E497" t="s">
        <v>36</v>
      </c>
      <c r="F497" t="s">
        <v>28</v>
      </c>
      <c r="G497" t="s">
        <v>24</v>
      </c>
      <c r="H497" t="str">
        <f>IF(TBL_Employees[[#This Row],[Gender]]="Female","F","M")</f>
        <v>M</v>
      </c>
      <c r="I497">
        <v>42</v>
      </c>
      <c r="J497" s="7">
        <v>41655</v>
      </c>
      <c r="K497" s="1">
        <v>152214</v>
      </c>
      <c r="L497" s="2">
        <v>0.3</v>
      </c>
      <c r="M497" t="s">
        <v>33</v>
      </c>
      <c r="N497" t="s">
        <v>60</v>
      </c>
      <c r="O497" s="7" t="s">
        <v>21</v>
      </c>
      <c r="P497" s="15">
        <f>TBL_Employees[[#This Row],[Annual Salary]]*TBL_Employees[[#This Row],[Bonus %]]</f>
        <v>45664.2</v>
      </c>
      <c r="Q497" s="16">
        <f>TBL_Employees[[#This Row],[Annual Salary]]+TBL_Employees[[#This Row],[Bonus %]]*TBL_Employees[[#This Row],[Annual Salary]]</f>
        <v>197878.2</v>
      </c>
      <c r="R497" s="15">
        <f>SUM(TBL_Employees[[#This Row],[Annual Salary]],TBL_Employees[[#This Row],[Bonus amount]])</f>
        <v>197878.2</v>
      </c>
      <c r="S497" t="str">
        <f>IF(AND(TBL_Employees[[#This Row],[Department]]="IT",TBL_Employees[[#This Row],[Gender]]="Female"),"Yes","No")</f>
        <v>No</v>
      </c>
      <c r="T497" s="20" t="str">
        <f>IF(AND(TBL_Employees[[#This Row],[Gender]]="Female",TBL_Employees[[#This Row],[Ethnicity]]="Black"),"Female Black","Other")</f>
        <v>Other</v>
      </c>
    </row>
    <row r="498" spans="1:20" x14ac:dyDescent="0.25">
      <c r="A498" t="s">
        <v>1419</v>
      </c>
      <c r="B498" t="s">
        <v>1420</v>
      </c>
      <c r="C498" t="s">
        <v>42</v>
      </c>
      <c r="D498" t="s">
        <v>65</v>
      </c>
      <c r="E498" t="s">
        <v>36</v>
      </c>
      <c r="F498" t="s">
        <v>17</v>
      </c>
      <c r="G498" t="s">
        <v>24</v>
      </c>
      <c r="H498" t="str">
        <f>IF(TBL_Employees[[#This Row],[Gender]]="Female","F","M")</f>
        <v>F</v>
      </c>
      <c r="I498">
        <v>43</v>
      </c>
      <c r="J498" s="7">
        <v>41662</v>
      </c>
      <c r="K498" s="1">
        <v>92940</v>
      </c>
      <c r="L498" s="2">
        <v>0</v>
      </c>
      <c r="M498" t="s">
        <v>33</v>
      </c>
      <c r="N498" t="s">
        <v>34</v>
      </c>
      <c r="O498" s="7" t="s">
        <v>21</v>
      </c>
      <c r="P498" s="15">
        <f>TBL_Employees[[#This Row],[Annual Salary]]*TBL_Employees[[#This Row],[Bonus %]]</f>
        <v>0</v>
      </c>
      <c r="Q498" s="16">
        <f>TBL_Employees[[#This Row],[Annual Salary]]+TBL_Employees[[#This Row],[Bonus %]]*TBL_Employees[[#This Row],[Annual Salary]]</f>
        <v>92940</v>
      </c>
      <c r="R498" s="15">
        <f>SUM(TBL_Employees[[#This Row],[Annual Salary]],TBL_Employees[[#This Row],[Bonus amount]])</f>
        <v>92940</v>
      </c>
      <c r="S498" t="str">
        <f>IF(AND(TBL_Employees[[#This Row],[Department]]="IT",TBL_Employees[[#This Row],[Gender]]="Female"),"Yes","No")</f>
        <v>No</v>
      </c>
      <c r="T498" s="20" t="str">
        <f>IF(AND(TBL_Employees[[#This Row],[Gender]]="Female",TBL_Employees[[#This Row],[Ethnicity]]="Black"),"Female Black","Other")</f>
        <v>Other</v>
      </c>
    </row>
    <row r="499" spans="1:20" x14ac:dyDescent="0.25">
      <c r="A499" t="s">
        <v>1767</v>
      </c>
      <c r="B499" t="s">
        <v>1768</v>
      </c>
      <c r="C499" t="s">
        <v>14</v>
      </c>
      <c r="D499" t="s">
        <v>43</v>
      </c>
      <c r="E499" t="s">
        <v>32</v>
      </c>
      <c r="F499" t="s">
        <v>17</v>
      </c>
      <c r="G499" t="s">
        <v>51</v>
      </c>
      <c r="H499" t="str">
        <f>IF(TBL_Employees[[#This Row],[Gender]]="Female","F","M")</f>
        <v>F</v>
      </c>
      <c r="I499">
        <v>32</v>
      </c>
      <c r="J499" s="7">
        <v>41675</v>
      </c>
      <c r="K499" s="1">
        <v>203445</v>
      </c>
      <c r="L499" s="2">
        <v>0.34</v>
      </c>
      <c r="M499" t="s">
        <v>52</v>
      </c>
      <c r="N499" t="s">
        <v>81</v>
      </c>
      <c r="O499" s="7" t="s">
        <v>21</v>
      </c>
      <c r="P499" s="15">
        <f>TBL_Employees[[#This Row],[Annual Salary]]*TBL_Employees[[#This Row],[Bonus %]]</f>
        <v>69171.3</v>
      </c>
      <c r="Q499" s="16">
        <f>TBL_Employees[[#This Row],[Annual Salary]]+TBL_Employees[[#This Row],[Bonus %]]*TBL_Employees[[#This Row],[Annual Salary]]</f>
        <v>272616.3</v>
      </c>
      <c r="R499" s="15">
        <f>SUM(TBL_Employees[[#This Row],[Annual Salary]],TBL_Employees[[#This Row],[Bonus amount]])</f>
        <v>272616.3</v>
      </c>
      <c r="S499" t="str">
        <f>IF(AND(TBL_Employees[[#This Row],[Department]]="IT",TBL_Employees[[#This Row],[Gender]]="Female"),"Yes","No")</f>
        <v>No</v>
      </c>
      <c r="T499" s="20" t="str">
        <f>IF(AND(TBL_Employees[[#This Row],[Gender]]="Female",TBL_Employees[[#This Row],[Ethnicity]]="Black"),"Female Black","Other")</f>
        <v>Other</v>
      </c>
    </row>
    <row r="500" spans="1:20" x14ac:dyDescent="0.25">
      <c r="A500" t="s">
        <v>1636</v>
      </c>
      <c r="B500" t="s">
        <v>1637</v>
      </c>
      <c r="C500" t="s">
        <v>64</v>
      </c>
      <c r="D500" t="s">
        <v>65</v>
      </c>
      <c r="E500" t="s">
        <v>16</v>
      </c>
      <c r="F500" t="s">
        <v>28</v>
      </c>
      <c r="G500" t="s">
        <v>24</v>
      </c>
      <c r="H500" t="str">
        <f>IF(TBL_Employees[[#This Row],[Gender]]="Female","F","M")</f>
        <v>M</v>
      </c>
      <c r="I500">
        <v>43</v>
      </c>
      <c r="J500" s="7">
        <v>41680</v>
      </c>
      <c r="K500" s="1">
        <v>58875</v>
      </c>
      <c r="L500" s="2">
        <v>0</v>
      </c>
      <c r="M500" t="s">
        <v>33</v>
      </c>
      <c r="N500" t="s">
        <v>34</v>
      </c>
      <c r="O500" s="7" t="s">
        <v>21</v>
      </c>
      <c r="P500" s="15">
        <f>TBL_Employees[[#This Row],[Annual Salary]]*TBL_Employees[[#This Row],[Bonus %]]</f>
        <v>0</v>
      </c>
      <c r="Q500" s="16">
        <f>TBL_Employees[[#This Row],[Annual Salary]]+TBL_Employees[[#This Row],[Bonus %]]*TBL_Employees[[#This Row],[Annual Salary]]</f>
        <v>58875</v>
      </c>
      <c r="R500" s="15">
        <f>SUM(TBL_Employees[[#This Row],[Annual Salary]],TBL_Employees[[#This Row],[Bonus amount]])</f>
        <v>58875</v>
      </c>
      <c r="S500" t="str">
        <f>IF(AND(TBL_Employees[[#This Row],[Department]]="IT",TBL_Employees[[#This Row],[Gender]]="Female"),"Yes","No")</f>
        <v>No</v>
      </c>
      <c r="T500" s="20" t="str">
        <f>IF(AND(TBL_Employees[[#This Row],[Gender]]="Female",TBL_Employees[[#This Row],[Ethnicity]]="Black"),"Female Black","Other")</f>
        <v>Other</v>
      </c>
    </row>
    <row r="501" spans="1:20" x14ac:dyDescent="0.25">
      <c r="A501" t="s">
        <v>227</v>
      </c>
      <c r="B501" t="s">
        <v>465</v>
      </c>
      <c r="C501" t="s">
        <v>26</v>
      </c>
      <c r="D501" t="s">
        <v>27</v>
      </c>
      <c r="E501" t="s">
        <v>36</v>
      </c>
      <c r="F501" t="s">
        <v>17</v>
      </c>
      <c r="G501" t="s">
        <v>18</v>
      </c>
      <c r="H501" t="str">
        <f>IF(TBL_Employees[[#This Row],[Gender]]="Female","F","M")</f>
        <v>F</v>
      </c>
      <c r="I501">
        <v>32</v>
      </c>
      <c r="J501" s="7">
        <v>41681</v>
      </c>
      <c r="K501" s="1">
        <v>99575</v>
      </c>
      <c r="L501" s="2">
        <v>0</v>
      </c>
      <c r="M501" t="s">
        <v>19</v>
      </c>
      <c r="N501" t="s">
        <v>25</v>
      </c>
      <c r="O501" s="7" t="s">
        <v>21</v>
      </c>
      <c r="P501" s="15">
        <f>TBL_Employees[[#This Row],[Annual Salary]]*TBL_Employees[[#This Row],[Bonus %]]</f>
        <v>0</v>
      </c>
      <c r="Q501" s="16">
        <f>TBL_Employees[[#This Row],[Annual Salary]]+TBL_Employees[[#This Row],[Bonus %]]*TBL_Employees[[#This Row],[Annual Salary]]</f>
        <v>99575</v>
      </c>
      <c r="R501" s="15">
        <f>SUM(TBL_Employees[[#This Row],[Annual Salary]],TBL_Employees[[#This Row],[Bonus amount]])</f>
        <v>99575</v>
      </c>
      <c r="S501" t="str">
        <f>IF(AND(TBL_Employees[[#This Row],[Department]]="IT",TBL_Employees[[#This Row],[Gender]]="Female"),"Yes","No")</f>
        <v>Yes</v>
      </c>
      <c r="T501" s="20" t="str">
        <f>IF(AND(TBL_Employees[[#This Row],[Gender]]="Female",TBL_Employees[[#This Row],[Ethnicity]]="Black"),"Female Black","Other")</f>
        <v>Other</v>
      </c>
    </row>
    <row r="502" spans="1:20" x14ac:dyDescent="0.25">
      <c r="A502" t="s">
        <v>123</v>
      </c>
      <c r="B502" t="s">
        <v>1300</v>
      </c>
      <c r="C502" t="s">
        <v>61</v>
      </c>
      <c r="D502" t="s">
        <v>43</v>
      </c>
      <c r="E502" t="s">
        <v>44</v>
      </c>
      <c r="F502" t="s">
        <v>17</v>
      </c>
      <c r="G502" t="s">
        <v>24</v>
      </c>
      <c r="H502" t="str">
        <f>IF(TBL_Employees[[#This Row],[Gender]]="Female","F","M")</f>
        <v>F</v>
      </c>
      <c r="I502">
        <v>35</v>
      </c>
      <c r="J502" s="7">
        <v>41690</v>
      </c>
      <c r="K502" s="1">
        <v>155905</v>
      </c>
      <c r="L502" s="2">
        <v>0.14000000000000001</v>
      </c>
      <c r="M502" t="s">
        <v>19</v>
      </c>
      <c r="N502" t="s">
        <v>39</v>
      </c>
      <c r="O502" s="7" t="s">
        <v>21</v>
      </c>
      <c r="P502" s="15">
        <f>TBL_Employees[[#This Row],[Annual Salary]]*TBL_Employees[[#This Row],[Bonus %]]</f>
        <v>21826.7</v>
      </c>
      <c r="Q502" s="16">
        <f>TBL_Employees[[#This Row],[Annual Salary]]+TBL_Employees[[#This Row],[Bonus %]]*TBL_Employees[[#This Row],[Annual Salary]]</f>
        <v>177731.7</v>
      </c>
      <c r="R502" s="15">
        <f>SUM(TBL_Employees[[#This Row],[Annual Salary]],TBL_Employees[[#This Row],[Bonus amount]])</f>
        <v>177731.7</v>
      </c>
      <c r="S502" t="str">
        <f>IF(AND(TBL_Employees[[#This Row],[Department]]="IT",TBL_Employees[[#This Row],[Gender]]="Female"),"Yes","No")</f>
        <v>No</v>
      </c>
      <c r="T502" s="20" t="str">
        <f>IF(AND(TBL_Employees[[#This Row],[Gender]]="Female",TBL_Employees[[#This Row],[Ethnicity]]="Black"),"Female Black","Other")</f>
        <v>Other</v>
      </c>
    </row>
    <row r="503" spans="1:20" x14ac:dyDescent="0.25">
      <c r="A503" t="s">
        <v>189</v>
      </c>
      <c r="B503" t="s">
        <v>726</v>
      </c>
      <c r="C503" t="s">
        <v>14</v>
      </c>
      <c r="D503" t="s">
        <v>50</v>
      </c>
      <c r="E503" t="s">
        <v>36</v>
      </c>
      <c r="F503" t="s">
        <v>17</v>
      </c>
      <c r="G503" t="s">
        <v>24</v>
      </c>
      <c r="H503" t="str">
        <f>IF(TBL_Employees[[#This Row],[Gender]]="Female","F","M")</f>
        <v>F</v>
      </c>
      <c r="I503">
        <v>36</v>
      </c>
      <c r="J503" s="7">
        <v>41692</v>
      </c>
      <c r="K503" s="1">
        <v>218530</v>
      </c>
      <c r="L503" s="2">
        <v>0.3</v>
      </c>
      <c r="M503" t="s">
        <v>33</v>
      </c>
      <c r="N503" t="s">
        <v>74</v>
      </c>
      <c r="O503" s="7" t="s">
        <v>21</v>
      </c>
      <c r="P503" s="15">
        <f>TBL_Employees[[#This Row],[Annual Salary]]*TBL_Employees[[#This Row],[Bonus %]]</f>
        <v>65559</v>
      </c>
      <c r="Q503" s="16">
        <f>TBL_Employees[[#This Row],[Annual Salary]]+TBL_Employees[[#This Row],[Bonus %]]*TBL_Employees[[#This Row],[Annual Salary]]</f>
        <v>284089</v>
      </c>
      <c r="R503" s="15">
        <f>SUM(TBL_Employees[[#This Row],[Annual Salary]],TBL_Employees[[#This Row],[Bonus amount]])</f>
        <v>284089</v>
      </c>
      <c r="S503" t="str">
        <f>IF(AND(TBL_Employees[[#This Row],[Department]]="IT",TBL_Employees[[#This Row],[Gender]]="Female"),"Yes","No")</f>
        <v>No</v>
      </c>
      <c r="T503" s="20" t="str">
        <f>IF(AND(TBL_Employees[[#This Row],[Gender]]="Female",TBL_Employees[[#This Row],[Ethnicity]]="Black"),"Female Black","Other")</f>
        <v>Other</v>
      </c>
    </row>
    <row r="504" spans="1:20" x14ac:dyDescent="0.25">
      <c r="A504" t="s">
        <v>104</v>
      </c>
      <c r="B504" t="s">
        <v>621</v>
      </c>
      <c r="C504" t="s">
        <v>61</v>
      </c>
      <c r="D504" t="s">
        <v>27</v>
      </c>
      <c r="E504" t="s">
        <v>36</v>
      </c>
      <c r="F504" t="s">
        <v>28</v>
      </c>
      <c r="G504" t="s">
        <v>18</v>
      </c>
      <c r="H504" t="str">
        <f>IF(TBL_Employees[[#This Row],[Gender]]="Female","F","M")</f>
        <v>M</v>
      </c>
      <c r="I504">
        <v>37</v>
      </c>
      <c r="J504" s="7">
        <v>41695</v>
      </c>
      <c r="K504" s="1">
        <v>128984</v>
      </c>
      <c r="L504" s="2">
        <v>0.12</v>
      </c>
      <c r="M504" t="s">
        <v>19</v>
      </c>
      <c r="N504" t="s">
        <v>45</v>
      </c>
      <c r="O504" s="7">
        <v>44317</v>
      </c>
      <c r="P504" s="15">
        <f>TBL_Employees[[#This Row],[Annual Salary]]*TBL_Employees[[#This Row],[Bonus %]]</f>
        <v>15478.08</v>
      </c>
      <c r="Q504" s="16">
        <f>TBL_Employees[[#This Row],[Annual Salary]]+TBL_Employees[[#This Row],[Bonus %]]*TBL_Employees[[#This Row],[Annual Salary]]</f>
        <v>144462.07999999999</v>
      </c>
      <c r="R504" s="15">
        <f>SUM(TBL_Employees[[#This Row],[Annual Salary]],TBL_Employees[[#This Row],[Bonus amount]])</f>
        <v>144462.07999999999</v>
      </c>
      <c r="S504" t="str">
        <f>IF(AND(TBL_Employees[[#This Row],[Department]]="IT",TBL_Employees[[#This Row],[Gender]]="Female"),"Yes","No")</f>
        <v>No</v>
      </c>
      <c r="T504" s="20" t="str">
        <f>IF(AND(TBL_Employees[[#This Row],[Gender]]="Female",TBL_Employees[[#This Row],[Ethnicity]]="Black"),"Female Black","Other")</f>
        <v>Other</v>
      </c>
    </row>
    <row r="505" spans="1:20" x14ac:dyDescent="0.25">
      <c r="A505" t="s">
        <v>121</v>
      </c>
      <c r="B505" t="s">
        <v>1538</v>
      </c>
      <c r="C505" t="s">
        <v>76</v>
      </c>
      <c r="D505" t="s">
        <v>27</v>
      </c>
      <c r="E505" t="s">
        <v>32</v>
      </c>
      <c r="F505" t="s">
        <v>28</v>
      </c>
      <c r="G505" t="s">
        <v>18</v>
      </c>
      <c r="H505" t="str">
        <f>IF(TBL_Employees[[#This Row],[Gender]]="Female","F","M")</f>
        <v>M</v>
      </c>
      <c r="I505">
        <v>51</v>
      </c>
      <c r="J505" s="7">
        <v>41697</v>
      </c>
      <c r="K505" s="1">
        <v>53929</v>
      </c>
      <c r="L505" s="2">
        <v>0</v>
      </c>
      <c r="M505" t="s">
        <v>19</v>
      </c>
      <c r="N505" t="s">
        <v>45</v>
      </c>
      <c r="O505" s="7">
        <v>43091</v>
      </c>
      <c r="P505" s="15">
        <f>TBL_Employees[[#This Row],[Annual Salary]]*TBL_Employees[[#This Row],[Bonus %]]</f>
        <v>0</v>
      </c>
      <c r="Q505" s="16">
        <f>TBL_Employees[[#This Row],[Annual Salary]]+TBL_Employees[[#This Row],[Bonus %]]*TBL_Employees[[#This Row],[Annual Salary]]</f>
        <v>53929</v>
      </c>
      <c r="R505" s="15">
        <f>SUM(TBL_Employees[[#This Row],[Annual Salary]],TBL_Employees[[#This Row],[Bonus amount]])</f>
        <v>53929</v>
      </c>
      <c r="S505" t="str">
        <f>IF(AND(TBL_Employees[[#This Row],[Department]]="IT",TBL_Employees[[#This Row],[Gender]]="Female"),"Yes","No")</f>
        <v>No</v>
      </c>
      <c r="T505" s="20" t="str">
        <f>IF(AND(TBL_Employees[[#This Row],[Gender]]="Female",TBL_Employees[[#This Row],[Ethnicity]]="Black"),"Female Black","Other")</f>
        <v>Other</v>
      </c>
    </row>
    <row r="506" spans="1:20" x14ac:dyDescent="0.25">
      <c r="A506" t="s">
        <v>231</v>
      </c>
      <c r="B506" t="s">
        <v>447</v>
      </c>
      <c r="C506" t="s">
        <v>14</v>
      </c>
      <c r="D506" t="s">
        <v>50</v>
      </c>
      <c r="E506" t="s">
        <v>44</v>
      </c>
      <c r="F506" t="s">
        <v>28</v>
      </c>
      <c r="G506" t="s">
        <v>24</v>
      </c>
      <c r="H506" t="str">
        <f>IF(TBL_Employees[[#This Row],[Gender]]="Female","F","M")</f>
        <v>M</v>
      </c>
      <c r="I506">
        <v>44</v>
      </c>
      <c r="J506" s="7">
        <v>41700</v>
      </c>
      <c r="K506" s="1">
        <v>207172</v>
      </c>
      <c r="L506" s="2">
        <v>0.31</v>
      </c>
      <c r="M506" t="s">
        <v>33</v>
      </c>
      <c r="N506" t="s">
        <v>80</v>
      </c>
      <c r="O506" s="7" t="s">
        <v>21</v>
      </c>
      <c r="P506" s="15">
        <f>TBL_Employees[[#This Row],[Annual Salary]]*TBL_Employees[[#This Row],[Bonus %]]</f>
        <v>64223.32</v>
      </c>
      <c r="Q506" s="16">
        <f>TBL_Employees[[#This Row],[Annual Salary]]+TBL_Employees[[#This Row],[Bonus %]]*TBL_Employees[[#This Row],[Annual Salary]]</f>
        <v>271395.32</v>
      </c>
      <c r="R506" s="15">
        <f>SUM(TBL_Employees[[#This Row],[Annual Salary]],TBL_Employees[[#This Row],[Bonus amount]])</f>
        <v>271395.32</v>
      </c>
      <c r="S506" t="str">
        <f>IF(AND(TBL_Employees[[#This Row],[Department]]="IT",TBL_Employees[[#This Row],[Gender]]="Female"),"Yes","No")</f>
        <v>No</v>
      </c>
      <c r="T506" s="20" t="str">
        <f>IF(AND(TBL_Employees[[#This Row],[Gender]]="Female",TBL_Employees[[#This Row],[Ethnicity]]="Black"),"Female Black","Other")</f>
        <v>Other</v>
      </c>
    </row>
    <row r="507" spans="1:20" x14ac:dyDescent="0.25">
      <c r="A507" t="s">
        <v>1598</v>
      </c>
      <c r="B507" t="s">
        <v>1599</v>
      </c>
      <c r="C507" t="s">
        <v>26</v>
      </c>
      <c r="D507" t="s">
        <v>27</v>
      </c>
      <c r="E507" t="s">
        <v>16</v>
      </c>
      <c r="F507" t="s">
        <v>17</v>
      </c>
      <c r="G507" t="s">
        <v>18</v>
      </c>
      <c r="H507" t="str">
        <f>IF(TBL_Employees[[#This Row],[Gender]]="Female","F","M")</f>
        <v>F</v>
      </c>
      <c r="I507">
        <v>49</v>
      </c>
      <c r="J507" s="7">
        <v>41703</v>
      </c>
      <c r="K507" s="1">
        <v>88777</v>
      </c>
      <c r="L507" s="2">
        <v>0</v>
      </c>
      <c r="M507" t="s">
        <v>19</v>
      </c>
      <c r="N507" t="s">
        <v>20</v>
      </c>
      <c r="O507" s="7" t="s">
        <v>21</v>
      </c>
      <c r="P507" s="15">
        <f>TBL_Employees[[#This Row],[Annual Salary]]*TBL_Employees[[#This Row],[Bonus %]]</f>
        <v>0</v>
      </c>
      <c r="Q507" s="16">
        <f>TBL_Employees[[#This Row],[Annual Salary]]+TBL_Employees[[#This Row],[Bonus %]]*TBL_Employees[[#This Row],[Annual Salary]]</f>
        <v>88777</v>
      </c>
      <c r="R507" s="15">
        <f>SUM(TBL_Employees[[#This Row],[Annual Salary]],TBL_Employees[[#This Row],[Bonus amount]])</f>
        <v>88777</v>
      </c>
      <c r="S507" t="str">
        <f>IF(AND(TBL_Employees[[#This Row],[Department]]="IT",TBL_Employees[[#This Row],[Gender]]="Female"),"Yes","No")</f>
        <v>Yes</v>
      </c>
      <c r="T507" s="20" t="str">
        <f>IF(AND(TBL_Employees[[#This Row],[Gender]]="Female",TBL_Employees[[#This Row],[Ethnicity]]="Black"),"Female Black","Other")</f>
        <v>Other</v>
      </c>
    </row>
    <row r="508" spans="1:20" x14ac:dyDescent="0.25">
      <c r="A508" t="s">
        <v>201</v>
      </c>
      <c r="B508" t="s">
        <v>687</v>
      </c>
      <c r="C508" t="s">
        <v>14</v>
      </c>
      <c r="D508" t="s">
        <v>23</v>
      </c>
      <c r="E508" t="s">
        <v>16</v>
      </c>
      <c r="F508" t="s">
        <v>28</v>
      </c>
      <c r="G508" t="s">
        <v>24</v>
      </c>
      <c r="H508" t="str">
        <f>IF(TBL_Employees[[#This Row],[Gender]]="Female","F","M")</f>
        <v>M</v>
      </c>
      <c r="I508">
        <v>48</v>
      </c>
      <c r="J508" s="7">
        <v>41706</v>
      </c>
      <c r="K508" s="1">
        <v>197367</v>
      </c>
      <c r="L508" s="2">
        <v>0.39</v>
      </c>
      <c r="M508" t="s">
        <v>19</v>
      </c>
      <c r="N508" t="s">
        <v>25</v>
      </c>
      <c r="O508" s="7" t="s">
        <v>21</v>
      </c>
      <c r="P508" s="15">
        <f>TBL_Employees[[#This Row],[Annual Salary]]*TBL_Employees[[#This Row],[Bonus %]]</f>
        <v>76973.13</v>
      </c>
      <c r="Q508" s="16">
        <f>TBL_Employees[[#This Row],[Annual Salary]]+TBL_Employees[[#This Row],[Bonus %]]*TBL_Employees[[#This Row],[Annual Salary]]</f>
        <v>274340.13</v>
      </c>
      <c r="R508" s="15">
        <f>SUM(TBL_Employees[[#This Row],[Annual Salary]],TBL_Employees[[#This Row],[Bonus amount]])</f>
        <v>274340.13</v>
      </c>
      <c r="S508" t="str">
        <f>IF(AND(TBL_Employees[[#This Row],[Department]]="IT",TBL_Employees[[#This Row],[Gender]]="Female"),"Yes","No")</f>
        <v>No</v>
      </c>
      <c r="T508" s="20" t="str">
        <f>IF(AND(TBL_Employees[[#This Row],[Gender]]="Female",TBL_Employees[[#This Row],[Ethnicity]]="Black"),"Female Black","Other")</f>
        <v>Other</v>
      </c>
    </row>
    <row r="509" spans="1:20" x14ac:dyDescent="0.25">
      <c r="A509" t="s">
        <v>819</v>
      </c>
      <c r="B509" t="s">
        <v>820</v>
      </c>
      <c r="C509" t="s">
        <v>97</v>
      </c>
      <c r="D509" t="s">
        <v>31</v>
      </c>
      <c r="E509" t="s">
        <v>44</v>
      </c>
      <c r="F509" t="s">
        <v>17</v>
      </c>
      <c r="G509" t="s">
        <v>51</v>
      </c>
      <c r="H509" t="str">
        <f>IF(TBL_Employees[[#This Row],[Gender]]="Female","F","M")</f>
        <v>F</v>
      </c>
      <c r="I509">
        <v>45</v>
      </c>
      <c r="J509" s="7">
        <v>41712</v>
      </c>
      <c r="K509" s="1">
        <v>113873</v>
      </c>
      <c r="L509" s="2">
        <v>0.11</v>
      </c>
      <c r="M509" t="s">
        <v>52</v>
      </c>
      <c r="N509" t="s">
        <v>66</v>
      </c>
      <c r="O509" s="7" t="s">
        <v>21</v>
      </c>
      <c r="P509" s="15">
        <f>TBL_Employees[[#This Row],[Annual Salary]]*TBL_Employees[[#This Row],[Bonus %]]</f>
        <v>12526.03</v>
      </c>
      <c r="Q509" s="16">
        <f>TBL_Employees[[#This Row],[Annual Salary]]+TBL_Employees[[#This Row],[Bonus %]]*TBL_Employees[[#This Row],[Annual Salary]]</f>
        <v>126399.03</v>
      </c>
      <c r="R509" s="15">
        <f>SUM(TBL_Employees[[#This Row],[Annual Salary]],TBL_Employees[[#This Row],[Bonus amount]])</f>
        <v>126399.03</v>
      </c>
      <c r="S509" t="str">
        <f>IF(AND(TBL_Employees[[#This Row],[Department]]="IT",TBL_Employees[[#This Row],[Gender]]="Female"),"Yes","No")</f>
        <v>No</v>
      </c>
      <c r="T509" s="20" t="str">
        <f>IF(AND(TBL_Employees[[#This Row],[Gender]]="Female",TBL_Employees[[#This Row],[Ethnicity]]="Black"),"Female Black","Other")</f>
        <v>Other</v>
      </c>
    </row>
    <row r="510" spans="1:20" x14ac:dyDescent="0.25">
      <c r="A510" t="s">
        <v>681</v>
      </c>
      <c r="B510" t="s">
        <v>682</v>
      </c>
      <c r="C510" t="s">
        <v>14</v>
      </c>
      <c r="D510" t="s">
        <v>65</v>
      </c>
      <c r="E510" t="s">
        <v>32</v>
      </c>
      <c r="F510" t="s">
        <v>17</v>
      </c>
      <c r="G510" t="s">
        <v>24</v>
      </c>
      <c r="H510" t="str">
        <f>IF(TBL_Employees[[#This Row],[Gender]]="Female","F","M")</f>
        <v>F</v>
      </c>
      <c r="I510">
        <v>56</v>
      </c>
      <c r="J510" s="7">
        <v>41714</v>
      </c>
      <c r="K510" s="1">
        <v>190815</v>
      </c>
      <c r="L510" s="2">
        <v>0.4</v>
      </c>
      <c r="M510" t="s">
        <v>19</v>
      </c>
      <c r="N510" t="s">
        <v>25</v>
      </c>
      <c r="O510" s="7" t="s">
        <v>21</v>
      </c>
      <c r="P510" s="15">
        <f>TBL_Employees[[#This Row],[Annual Salary]]*TBL_Employees[[#This Row],[Bonus %]]</f>
        <v>76326</v>
      </c>
      <c r="Q510" s="16">
        <f>TBL_Employees[[#This Row],[Annual Salary]]+TBL_Employees[[#This Row],[Bonus %]]*TBL_Employees[[#This Row],[Annual Salary]]</f>
        <v>267141</v>
      </c>
      <c r="R510" s="15">
        <f>SUM(TBL_Employees[[#This Row],[Annual Salary]],TBL_Employees[[#This Row],[Bonus amount]])</f>
        <v>267141</v>
      </c>
      <c r="S510" t="str">
        <f>IF(AND(TBL_Employees[[#This Row],[Department]]="IT",TBL_Employees[[#This Row],[Gender]]="Female"),"Yes","No")</f>
        <v>No</v>
      </c>
      <c r="T510" s="20" t="str">
        <f>IF(AND(TBL_Employees[[#This Row],[Gender]]="Female",TBL_Employees[[#This Row],[Ethnicity]]="Black"),"Female Black","Other")</f>
        <v>Other</v>
      </c>
    </row>
    <row r="511" spans="1:20" x14ac:dyDescent="0.25">
      <c r="A511" t="s">
        <v>656</v>
      </c>
      <c r="B511" t="s">
        <v>657</v>
      </c>
      <c r="C511" t="s">
        <v>64</v>
      </c>
      <c r="D511" t="s">
        <v>15</v>
      </c>
      <c r="E511" t="s">
        <v>16</v>
      </c>
      <c r="F511" t="s">
        <v>28</v>
      </c>
      <c r="G511" t="s">
        <v>24</v>
      </c>
      <c r="H511" t="str">
        <f>IF(TBL_Employees[[#This Row],[Gender]]="Female","F","M")</f>
        <v>M</v>
      </c>
      <c r="I511">
        <v>55</v>
      </c>
      <c r="J511" s="7">
        <v>41714</v>
      </c>
      <c r="K511" s="1">
        <v>74552</v>
      </c>
      <c r="L511" s="2">
        <v>0</v>
      </c>
      <c r="M511" t="s">
        <v>33</v>
      </c>
      <c r="N511" t="s">
        <v>34</v>
      </c>
      <c r="O511" s="7" t="s">
        <v>21</v>
      </c>
      <c r="P511" s="15">
        <f>TBL_Employees[[#This Row],[Annual Salary]]*TBL_Employees[[#This Row],[Bonus %]]</f>
        <v>0</v>
      </c>
      <c r="Q511" s="16">
        <f>TBL_Employees[[#This Row],[Annual Salary]]+TBL_Employees[[#This Row],[Bonus %]]*TBL_Employees[[#This Row],[Annual Salary]]</f>
        <v>74552</v>
      </c>
      <c r="R511" s="15">
        <f>SUM(TBL_Employees[[#This Row],[Annual Salary]],TBL_Employees[[#This Row],[Bonus amount]])</f>
        <v>74552</v>
      </c>
      <c r="S511" t="str">
        <f>IF(AND(TBL_Employees[[#This Row],[Department]]="IT",TBL_Employees[[#This Row],[Gender]]="Female"),"Yes","No")</f>
        <v>No</v>
      </c>
      <c r="T511" s="20" t="str">
        <f>IF(AND(TBL_Employees[[#This Row],[Gender]]="Female",TBL_Employees[[#This Row],[Ethnicity]]="Black"),"Female Black","Other")</f>
        <v>Other</v>
      </c>
    </row>
    <row r="512" spans="1:20" x14ac:dyDescent="0.25">
      <c r="A512" t="s">
        <v>787</v>
      </c>
      <c r="B512" t="s">
        <v>1294</v>
      </c>
      <c r="C512" t="s">
        <v>88</v>
      </c>
      <c r="D512" t="s">
        <v>27</v>
      </c>
      <c r="E512" t="s">
        <v>32</v>
      </c>
      <c r="F512" t="s">
        <v>17</v>
      </c>
      <c r="G512" t="s">
        <v>51</v>
      </c>
      <c r="H512" t="str">
        <f>IF(TBL_Employees[[#This Row],[Gender]]="Female","F","M")</f>
        <v>F</v>
      </c>
      <c r="I512">
        <v>59</v>
      </c>
      <c r="J512" s="7">
        <v>41717</v>
      </c>
      <c r="K512" s="1">
        <v>90901</v>
      </c>
      <c r="L512" s="2">
        <v>0</v>
      </c>
      <c r="M512" t="s">
        <v>19</v>
      </c>
      <c r="N512" t="s">
        <v>63</v>
      </c>
      <c r="O512" s="7" t="s">
        <v>21</v>
      </c>
      <c r="P512" s="15">
        <f>TBL_Employees[[#This Row],[Annual Salary]]*TBL_Employees[[#This Row],[Bonus %]]</f>
        <v>0</v>
      </c>
      <c r="Q512" s="16">
        <f>TBL_Employees[[#This Row],[Annual Salary]]+TBL_Employees[[#This Row],[Bonus %]]*TBL_Employees[[#This Row],[Annual Salary]]</f>
        <v>90901</v>
      </c>
      <c r="R512" s="15">
        <f>SUM(TBL_Employees[[#This Row],[Annual Salary]],TBL_Employees[[#This Row],[Bonus amount]])</f>
        <v>90901</v>
      </c>
      <c r="S512" t="str">
        <f>IF(AND(TBL_Employees[[#This Row],[Department]]="IT",TBL_Employees[[#This Row],[Gender]]="Female"),"Yes","No")</f>
        <v>Yes</v>
      </c>
      <c r="T512" s="20" t="str">
        <f>IF(AND(TBL_Employees[[#This Row],[Gender]]="Female",TBL_Employees[[#This Row],[Ethnicity]]="Black"),"Female Black","Other")</f>
        <v>Other</v>
      </c>
    </row>
    <row r="513" spans="1:20" x14ac:dyDescent="0.25">
      <c r="A513" t="s">
        <v>1318</v>
      </c>
      <c r="B513" t="s">
        <v>1387</v>
      </c>
      <c r="C513" t="s">
        <v>68</v>
      </c>
      <c r="D513" t="s">
        <v>50</v>
      </c>
      <c r="E513" t="s">
        <v>44</v>
      </c>
      <c r="F513" t="s">
        <v>17</v>
      </c>
      <c r="G513" t="s">
        <v>18</v>
      </c>
      <c r="H513" t="str">
        <f>IF(TBL_Employees[[#This Row],[Gender]]="Female","F","M")</f>
        <v>F</v>
      </c>
      <c r="I513">
        <v>33</v>
      </c>
      <c r="J513" s="7">
        <v>41742</v>
      </c>
      <c r="K513" s="1">
        <v>46878</v>
      </c>
      <c r="L513" s="2">
        <v>0</v>
      </c>
      <c r="M513" t="s">
        <v>19</v>
      </c>
      <c r="N513" t="s">
        <v>45</v>
      </c>
      <c r="O513" s="7" t="s">
        <v>21</v>
      </c>
      <c r="P513" s="15">
        <f>TBL_Employees[[#This Row],[Annual Salary]]*TBL_Employees[[#This Row],[Bonus %]]</f>
        <v>0</v>
      </c>
      <c r="Q513" s="16">
        <f>TBL_Employees[[#This Row],[Annual Salary]]+TBL_Employees[[#This Row],[Bonus %]]*TBL_Employees[[#This Row],[Annual Salary]]</f>
        <v>46878</v>
      </c>
      <c r="R513" s="15">
        <f>SUM(TBL_Employees[[#This Row],[Annual Salary]],TBL_Employees[[#This Row],[Bonus amount]])</f>
        <v>46878</v>
      </c>
      <c r="S513" t="str">
        <f>IF(AND(TBL_Employees[[#This Row],[Department]]="IT",TBL_Employees[[#This Row],[Gender]]="Female"),"Yes","No")</f>
        <v>No</v>
      </c>
      <c r="T513" s="20" t="str">
        <f>IF(AND(TBL_Employees[[#This Row],[Gender]]="Female",TBL_Employees[[#This Row],[Ethnicity]]="Black"),"Female Black","Other")</f>
        <v>Other</v>
      </c>
    </row>
    <row r="514" spans="1:20" x14ac:dyDescent="0.25">
      <c r="A514" t="s">
        <v>329</v>
      </c>
      <c r="B514" t="s">
        <v>1811</v>
      </c>
      <c r="C514" t="s">
        <v>83</v>
      </c>
      <c r="D514" t="s">
        <v>23</v>
      </c>
      <c r="E514" t="s">
        <v>16</v>
      </c>
      <c r="F514" t="s">
        <v>17</v>
      </c>
      <c r="G514" t="s">
        <v>51</v>
      </c>
      <c r="H514" t="str">
        <f>IF(TBL_Employees[[#This Row],[Gender]]="Female","F","M")</f>
        <v>F</v>
      </c>
      <c r="I514">
        <v>62</v>
      </c>
      <c r="J514" s="7">
        <v>41748</v>
      </c>
      <c r="K514" s="1">
        <v>45295</v>
      </c>
      <c r="L514" s="2">
        <v>0</v>
      </c>
      <c r="M514" t="s">
        <v>52</v>
      </c>
      <c r="N514" t="s">
        <v>53</v>
      </c>
      <c r="O514" s="7" t="s">
        <v>21</v>
      </c>
      <c r="P514" s="15">
        <f>TBL_Employees[[#This Row],[Annual Salary]]*TBL_Employees[[#This Row],[Bonus %]]</f>
        <v>0</v>
      </c>
      <c r="Q514" s="16">
        <f>TBL_Employees[[#This Row],[Annual Salary]]+TBL_Employees[[#This Row],[Bonus %]]*TBL_Employees[[#This Row],[Annual Salary]]</f>
        <v>45295</v>
      </c>
      <c r="R514" s="15">
        <f>SUM(TBL_Employees[[#This Row],[Annual Salary]],TBL_Employees[[#This Row],[Bonus amount]])</f>
        <v>45295</v>
      </c>
      <c r="S514" t="str">
        <f>IF(AND(TBL_Employees[[#This Row],[Department]]="IT",TBL_Employees[[#This Row],[Gender]]="Female"),"Yes","No")</f>
        <v>No</v>
      </c>
      <c r="T514" s="20" t="str">
        <f>IF(AND(TBL_Employees[[#This Row],[Gender]]="Female",TBL_Employees[[#This Row],[Ethnicity]]="Black"),"Female Black","Other")</f>
        <v>Other</v>
      </c>
    </row>
    <row r="515" spans="1:20" x14ac:dyDescent="0.25">
      <c r="A515" t="s">
        <v>1787</v>
      </c>
      <c r="B515" t="s">
        <v>1788</v>
      </c>
      <c r="C515" t="s">
        <v>56</v>
      </c>
      <c r="D515" t="s">
        <v>27</v>
      </c>
      <c r="E515" t="s">
        <v>44</v>
      </c>
      <c r="F515" t="s">
        <v>17</v>
      </c>
      <c r="G515" t="s">
        <v>24</v>
      </c>
      <c r="H515" t="str">
        <f>IF(TBL_Employees[[#This Row],[Gender]]="Female","F","M")</f>
        <v>F</v>
      </c>
      <c r="I515">
        <v>48</v>
      </c>
      <c r="J515" s="7">
        <v>41749</v>
      </c>
      <c r="K515" s="1">
        <v>91679</v>
      </c>
      <c r="L515" s="2">
        <v>7.0000000000000007E-2</v>
      </c>
      <c r="M515" t="s">
        <v>33</v>
      </c>
      <c r="N515" t="s">
        <v>80</v>
      </c>
      <c r="O515" s="7" t="s">
        <v>21</v>
      </c>
      <c r="P515" s="15">
        <f>TBL_Employees[[#This Row],[Annual Salary]]*TBL_Employees[[#This Row],[Bonus %]]</f>
        <v>6417.5300000000007</v>
      </c>
      <c r="Q515" s="16">
        <f>TBL_Employees[[#This Row],[Annual Salary]]+TBL_Employees[[#This Row],[Bonus %]]*TBL_Employees[[#This Row],[Annual Salary]]</f>
        <v>98096.53</v>
      </c>
      <c r="R515" s="15">
        <f>SUM(TBL_Employees[[#This Row],[Annual Salary]],TBL_Employees[[#This Row],[Bonus amount]])</f>
        <v>98096.53</v>
      </c>
      <c r="S515" t="str">
        <f>IF(AND(TBL_Employees[[#This Row],[Department]]="IT",TBL_Employees[[#This Row],[Gender]]="Female"),"Yes","No")</f>
        <v>Yes</v>
      </c>
      <c r="T515" s="20" t="str">
        <f>IF(AND(TBL_Employees[[#This Row],[Gender]]="Female",TBL_Employees[[#This Row],[Ethnicity]]="Black"),"Female Black","Other")</f>
        <v>Other</v>
      </c>
    </row>
    <row r="516" spans="1:20" x14ac:dyDescent="0.25">
      <c r="A516" t="s">
        <v>271</v>
      </c>
      <c r="B516" t="s">
        <v>1000</v>
      </c>
      <c r="C516" t="s">
        <v>42</v>
      </c>
      <c r="D516" t="s">
        <v>43</v>
      </c>
      <c r="E516" t="s">
        <v>36</v>
      </c>
      <c r="F516" t="s">
        <v>17</v>
      </c>
      <c r="G516" t="s">
        <v>51</v>
      </c>
      <c r="H516" t="str">
        <f>IF(TBL_Employees[[#This Row],[Gender]]="Female","F","M")</f>
        <v>F</v>
      </c>
      <c r="I516">
        <v>33</v>
      </c>
      <c r="J516" s="7">
        <v>41756</v>
      </c>
      <c r="K516" s="1">
        <v>75869</v>
      </c>
      <c r="L516" s="2">
        <v>0</v>
      </c>
      <c r="M516" t="s">
        <v>52</v>
      </c>
      <c r="N516" t="s">
        <v>53</v>
      </c>
      <c r="O516" s="7" t="s">
        <v>21</v>
      </c>
      <c r="P516" s="15">
        <f>TBL_Employees[[#This Row],[Annual Salary]]*TBL_Employees[[#This Row],[Bonus %]]</f>
        <v>0</v>
      </c>
      <c r="Q516" s="16">
        <f>TBL_Employees[[#This Row],[Annual Salary]]+TBL_Employees[[#This Row],[Bonus %]]*TBL_Employees[[#This Row],[Annual Salary]]</f>
        <v>75869</v>
      </c>
      <c r="R516" s="15">
        <f>SUM(TBL_Employees[[#This Row],[Annual Salary]],TBL_Employees[[#This Row],[Bonus amount]])</f>
        <v>75869</v>
      </c>
      <c r="S516" t="str">
        <f>IF(AND(TBL_Employees[[#This Row],[Department]]="IT",TBL_Employees[[#This Row],[Gender]]="Female"),"Yes","No")</f>
        <v>No</v>
      </c>
      <c r="T516" s="20" t="str">
        <f>IF(AND(TBL_Employees[[#This Row],[Gender]]="Female",TBL_Employees[[#This Row],[Ethnicity]]="Black"),"Female Black","Other")</f>
        <v>Other</v>
      </c>
    </row>
    <row r="517" spans="1:20" x14ac:dyDescent="0.25">
      <c r="A517" t="s">
        <v>746</v>
      </c>
      <c r="B517" t="s">
        <v>747</v>
      </c>
      <c r="C517" t="s">
        <v>94</v>
      </c>
      <c r="D517" t="s">
        <v>50</v>
      </c>
      <c r="E517" t="s">
        <v>44</v>
      </c>
      <c r="F517" t="s">
        <v>17</v>
      </c>
      <c r="G517" t="s">
        <v>51</v>
      </c>
      <c r="H517" t="str">
        <f>IF(TBL_Employees[[#This Row],[Gender]]="Female","F","M")</f>
        <v>F</v>
      </c>
      <c r="I517">
        <v>45</v>
      </c>
      <c r="J517" s="7">
        <v>41769</v>
      </c>
      <c r="K517" s="1">
        <v>65047</v>
      </c>
      <c r="L517" s="2">
        <v>0</v>
      </c>
      <c r="M517" t="s">
        <v>52</v>
      </c>
      <c r="N517" t="s">
        <v>53</v>
      </c>
      <c r="O517" s="7" t="s">
        <v>21</v>
      </c>
      <c r="P517" s="15">
        <f>TBL_Employees[[#This Row],[Annual Salary]]*TBL_Employees[[#This Row],[Bonus %]]</f>
        <v>0</v>
      </c>
      <c r="Q517" s="16">
        <f>TBL_Employees[[#This Row],[Annual Salary]]+TBL_Employees[[#This Row],[Bonus %]]*TBL_Employees[[#This Row],[Annual Salary]]</f>
        <v>65047</v>
      </c>
      <c r="R517" s="15">
        <f>SUM(TBL_Employees[[#This Row],[Annual Salary]],TBL_Employees[[#This Row],[Bonus amount]])</f>
        <v>65047</v>
      </c>
      <c r="S517" t="str">
        <f>IF(AND(TBL_Employees[[#This Row],[Department]]="IT",TBL_Employees[[#This Row],[Gender]]="Female"),"Yes","No")</f>
        <v>No</v>
      </c>
      <c r="T517" s="20" t="str">
        <f>IF(AND(TBL_Employees[[#This Row],[Gender]]="Female",TBL_Employees[[#This Row],[Ethnicity]]="Black"),"Female Black","Other")</f>
        <v>Other</v>
      </c>
    </row>
    <row r="518" spans="1:20" x14ac:dyDescent="0.25">
      <c r="A518" t="s">
        <v>792</v>
      </c>
      <c r="B518" t="s">
        <v>793</v>
      </c>
      <c r="C518" t="s">
        <v>64</v>
      </c>
      <c r="D518" t="s">
        <v>50</v>
      </c>
      <c r="E518" t="s">
        <v>16</v>
      </c>
      <c r="F518" t="s">
        <v>17</v>
      </c>
      <c r="G518" t="s">
        <v>51</v>
      </c>
      <c r="H518" t="str">
        <f>IF(TBL_Employees[[#This Row],[Gender]]="Female","F","M")</f>
        <v>F</v>
      </c>
      <c r="I518">
        <v>48</v>
      </c>
      <c r="J518" s="7">
        <v>41773</v>
      </c>
      <c r="K518" s="1">
        <v>61216</v>
      </c>
      <c r="L518" s="2">
        <v>0</v>
      </c>
      <c r="M518" t="s">
        <v>19</v>
      </c>
      <c r="N518" t="s">
        <v>63</v>
      </c>
      <c r="O518" s="7" t="s">
        <v>21</v>
      </c>
      <c r="P518" s="15">
        <f>TBL_Employees[[#This Row],[Annual Salary]]*TBL_Employees[[#This Row],[Bonus %]]</f>
        <v>0</v>
      </c>
      <c r="Q518" s="16">
        <f>TBL_Employees[[#This Row],[Annual Salary]]+TBL_Employees[[#This Row],[Bonus %]]*TBL_Employees[[#This Row],[Annual Salary]]</f>
        <v>61216</v>
      </c>
      <c r="R518" s="15">
        <f>SUM(TBL_Employees[[#This Row],[Annual Salary]],TBL_Employees[[#This Row],[Bonus amount]])</f>
        <v>61216</v>
      </c>
      <c r="S518" t="str">
        <f>IF(AND(TBL_Employees[[#This Row],[Department]]="IT",TBL_Employees[[#This Row],[Gender]]="Female"),"Yes","No")</f>
        <v>No</v>
      </c>
      <c r="T518" s="20" t="str">
        <f>IF(AND(TBL_Employees[[#This Row],[Gender]]="Female",TBL_Employees[[#This Row],[Ethnicity]]="Black"),"Female Black","Other")</f>
        <v>Other</v>
      </c>
    </row>
    <row r="519" spans="1:20" x14ac:dyDescent="0.25">
      <c r="A519" t="s">
        <v>770</v>
      </c>
      <c r="B519" t="s">
        <v>771</v>
      </c>
      <c r="C519" t="s">
        <v>38</v>
      </c>
      <c r="D519" t="s">
        <v>27</v>
      </c>
      <c r="E519" t="s">
        <v>36</v>
      </c>
      <c r="F519" t="s">
        <v>17</v>
      </c>
      <c r="G519" t="s">
        <v>18</v>
      </c>
      <c r="H519" t="str">
        <f>IF(TBL_Employees[[#This Row],[Gender]]="Female","F","M")</f>
        <v>F</v>
      </c>
      <c r="I519">
        <v>36</v>
      </c>
      <c r="J519" s="7">
        <v>41789</v>
      </c>
      <c r="K519" s="1">
        <v>99080</v>
      </c>
      <c r="L519" s="2">
        <v>0</v>
      </c>
      <c r="M519" t="s">
        <v>19</v>
      </c>
      <c r="N519" t="s">
        <v>20</v>
      </c>
      <c r="O519" s="7" t="s">
        <v>21</v>
      </c>
      <c r="P519" s="15">
        <f>TBL_Employees[[#This Row],[Annual Salary]]*TBL_Employees[[#This Row],[Bonus %]]</f>
        <v>0</v>
      </c>
      <c r="Q519" s="16">
        <f>TBL_Employees[[#This Row],[Annual Salary]]+TBL_Employees[[#This Row],[Bonus %]]*TBL_Employees[[#This Row],[Annual Salary]]</f>
        <v>99080</v>
      </c>
      <c r="R519" s="15">
        <f>SUM(TBL_Employees[[#This Row],[Annual Salary]],TBL_Employees[[#This Row],[Bonus amount]])</f>
        <v>99080</v>
      </c>
      <c r="S519" t="str">
        <f>IF(AND(TBL_Employees[[#This Row],[Department]]="IT",TBL_Employees[[#This Row],[Gender]]="Female"),"Yes","No")</f>
        <v>Yes</v>
      </c>
      <c r="T519" s="20" t="str">
        <f>IF(AND(TBL_Employees[[#This Row],[Gender]]="Female",TBL_Employees[[#This Row],[Ethnicity]]="Black"),"Female Black","Other")</f>
        <v>Other</v>
      </c>
    </row>
    <row r="520" spans="1:20" x14ac:dyDescent="0.25">
      <c r="A520" t="s">
        <v>582</v>
      </c>
      <c r="B520" t="s">
        <v>1744</v>
      </c>
      <c r="C520" t="s">
        <v>83</v>
      </c>
      <c r="D520" t="s">
        <v>23</v>
      </c>
      <c r="E520" t="s">
        <v>44</v>
      </c>
      <c r="F520" t="s">
        <v>28</v>
      </c>
      <c r="G520" t="s">
        <v>24</v>
      </c>
      <c r="H520" t="str">
        <f>IF(TBL_Employees[[#This Row],[Gender]]="Female","F","M")</f>
        <v>M</v>
      </c>
      <c r="I520">
        <v>58</v>
      </c>
      <c r="J520" s="7">
        <v>41810</v>
      </c>
      <c r="K520" s="1">
        <v>41728</v>
      </c>
      <c r="L520" s="2">
        <v>0</v>
      </c>
      <c r="M520" t="s">
        <v>33</v>
      </c>
      <c r="N520" t="s">
        <v>80</v>
      </c>
      <c r="O520" s="7" t="s">
        <v>21</v>
      </c>
      <c r="P520" s="15">
        <f>TBL_Employees[[#This Row],[Annual Salary]]*TBL_Employees[[#This Row],[Bonus %]]</f>
        <v>0</v>
      </c>
      <c r="Q520" s="16">
        <f>TBL_Employees[[#This Row],[Annual Salary]]+TBL_Employees[[#This Row],[Bonus %]]*TBL_Employees[[#This Row],[Annual Salary]]</f>
        <v>41728</v>
      </c>
      <c r="R520" s="15">
        <f>SUM(TBL_Employees[[#This Row],[Annual Salary]],TBL_Employees[[#This Row],[Bonus amount]])</f>
        <v>41728</v>
      </c>
      <c r="S520" t="str">
        <f>IF(AND(TBL_Employees[[#This Row],[Department]]="IT",TBL_Employees[[#This Row],[Gender]]="Female"),"Yes","No")</f>
        <v>No</v>
      </c>
      <c r="T520" s="20" t="str">
        <f>IF(AND(TBL_Employees[[#This Row],[Gender]]="Female",TBL_Employees[[#This Row],[Ethnicity]]="Black"),"Female Black","Other")</f>
        <v>Other</v>
      </c>
    </row>
    <row r="521" spans="1:20" x14ac:dyDescent="0.25">
      <c r="A521" t="s">
        <v>1043</v>
      </c>
      <c r="B521" t="s">
        <v>1044</v>
      </c>
      <c r="C521" t="s">
        <v>55</v>
      </c>
      <c r="D521" t="s">
        <v>27</v>
      </c>
      <c r="E521" t="s">
        <v>44</v>
      </c>
      <c r="F521" t="s">
        <v>28</v>
      </c>
      <c r="G521" t="s">
        <v>24</v>
      </c>
      <c r="H521" t="str">
        <f>IF(TBL_Employees[[#This Row],[Gender]]="Female","F","M")</f>
        <v>M</v>
      </c>
      <c r="I521">
        <v>42</v>
      </c>
      <c r="J521" s="7">
        <v>41813</v>
      </c>
      <c r="K521" s="1">
        <v>64677</v>
      </c>
      <c r="L521" s="2">
        <v>0</v>
      </c>
      <c r="M521" t="s">
        <v>33</v>
      </c>
      <c r="N521" t="s">
        <v>80</v>
      </c>
      <c r="O521" s="7" t="s">
        <v>21</v>
      </c>
      <c r="P521" s="15">
        <f>TBL_Employees[[#This Row],[Annual Salary]]*TBL_Employees[[#This Row],[Bonus %]]</f>
        <v>0</v>
      </c>
      <c r="Q521" s="16">
        <f>TBL_Employees[[#This Row],[Annual Salary]]+TBL_Employees[[#This Row],[Bonus %]]*TBL_Employees[[#This Row],[Annual Salary]]</f>
        <v>64677</v>
      </c>
      <c r="R521" s="15">
        <f>SUM(TBL_Employees[[#This Row],[Annual Salary]],TBL_Employees[[#This Row],[Bonus amount]])</f>
        <v>64677</v>
      </c>
      <c r="S521" t="str">
        <f>IF(AND(TBL_Employees[[#This Row],[Department]]="IT",TBL_Employees[[#This Row],[Gender]]="Female"),"Yes","No")</f>
        <v>No</v>
      </c>
      <c r="T521" s="20" t="str">
        <f>IF(AND(TBL_Employees[[#This Row],[Gender]]="Female",TBL_Employees[[#This Row],[Ethnicity]]="Black"),"Female Black","Other")</f>
        <v>Other</v>
      </c>
    </row>
    <row r="522" spans="1:20" x14ac:dyDescent="0.25">
      <c r="A522" t="s">
        <v>134</v>
      </c>
      <c r="B522" t="s">
        <v>1756</v>
      </c>
      <c r="C522" t="s">
        <v>40</v>
      </c>
      <c r="D522" t="s">
        <v>43</v>
      </c>
      <c r="E522" t="s">
        <v>32</v>
      </c>
      <c r="F522" t="s">
        <v>28</v>
      </c>
      <c r="G522" t="s">
        <v>24</v>
      </c>
      <c r="H522" t="str">
        <f>IF(TBL_Employees[[#This Row],[Gender]]="Female","F","M")</f>
        <v>M</v>
      </c>
      <c r="I522">
        <v>49</v>
      </c>
      <c r="J522" s="7">
        <v>41816</v>
      </c>
      <c r="K522" s="1">
        <v>153961</v>
      </c>
      <c r="L522" s="2">
        <v>0.25</v>
      </c>
      <c r="M522" t="s">
        <v>33</v>
      </c>
      <c r="N522" t="s">
        <v>74</v>
      </c>
      <c r="O522" s="7" t="s">
        <v>21</v>
      </c>
      <c r="P522" s="15">
        <f>TBL_Employees[[#This Row],[Annual Salary]]*TBL_Employees[[#This Row],[Bonus %]]</f>
        <v>38490.25</v>
      </c>
      <c r="Q522" s="16">
        <f>TBL_Employees[[#This Row],[Annual Salary]]+TBL_Employees[[#This Row],[Bonus %]]*TBL_Employees[[#This Row],[Annual Salary]]</f>
        <v>192451.25</v>
      </c>
      <c r="R522" s="15">
        <f>SUM(TBL_Employees[[#This Row],[Annual Salary]],TBL_Employees[[#This Row],[Bonus amount]])</f>
        <v>192451.25</v>
      </c>
      <c r="S522" t="str">
        <f>IF(AND(TBL_Employees[[#This Row],[Department]]="IT",TBL_Employees[[#This Row],[Gender]]="Female"),"Yes","No")</f>
        <v>No</v>
      </c>
      <c r="T522" s="20" t="str">
        <f>IF(AND(TBL_Employees[[#This Row],[Gender]]="Female",TBL_Employees[[#This Row],[Ethnicity]]="Black"),"Female Black","Other")</f>
        <v>Other</v>
      </c>
    </row>
    <row r="523" spans="1:20" x14ac:dyDescent="0.25">
      <c r="A523" t="s">
        <v>1648</v>
      </c>
      <c r="B523" t="s">
        <v>1649</v>
      </c>
      <c r="C523" t="s">
        <v>71</v>
      </c>
      <c r="D523" t="s">
        <v>27</v>
      </c>
      <c r="E523" t="s">
        <v>36</v>
      </c>
      <c r="F523" t="s">
        <v>17</v>
      </c>
      <c r="G523" t="s">
        <v>24</v>
      </c>
      <c r="H523" t="str">
        <f>IF(TBL_Employees[[#This Row],[Gender]]="Female","F","M")</f>
        <v>F</v>
      </c>
      <c r="I523">
        <v>33</v>
      </c>
      <c r="J523" s="7">
        <v>41819</v>
      </c>
      <c r="K523" s="1">
        <v>96366</v>
      </c>
      <c r="L523" s="2">
        <v>0</v>
      </c>
      <c r="M523" t="s">
        <v>33</v>
      </c>
      <c r="N523" t="s">
        <v>34</v>
      </c>
      <c r="O523" s="7" t="s">
        <v>21</v>
      </c>
      <c r="P523" s="15">
        <f>TBL_Employees[[#This Row],[Annual Salary]]*TBL_Employees[[#This Row],[Bonus %]]</f>
        <v>0</v>
      </c>
      <c r="Q523" s="16">
        <f>TBL_Employees[[#This Row],[Annual Salary]]+TBL_Employees[[#This Row],[Bonus %]]*TBL_Employees[[#This Row],[Annual Salary]]</f>
        <v>96366</v>
      </c>
      <c r="R523" s="15">
        <f>SUM(TBL_Employees[[#This Row],[Annual Salary]],TBL_Employees[[#This Row],[Bonus amount]])</f>
        <v>96366</v>
      </c>
      <c r="S523" t="str">
        <f>IF(AND(TBL_Employees[[#This Row],[Department]]="IT",TBL_Employees[[#This Row],[Gender]]="Female"),"Yes","No")</f>
        <v>Yes</v>
      </c>
      <c r="T523" s="20" t="str">
        <f>IF(AND(TBL_Employees[[#This Row],[Gender]]="Female",TBL_Employees[[#This Row],[Ethnicity]]="Black"),"Female Black","Other")</f>
        <v>Other</v>
      </c>
    </row>
    <row r="524" spans="1:20" x14ac:dyDescent="0.25">
      <c r="A524" t="s">
        <v>1228</v>
      </c>
      <c r="B524" t="s">
        <v>1229</v>
      </c>
      <c r="C524" t="s">
        <v>88</v>
      </c>
      <c r="D524" t="s">
        <v>27</v>
      </c>
      <c r="E524" t="s">
        <v>44</v>
      </c>
      <c r="F524" t="s">
        <v>28</v>
      </c>
      <c r="G524" t="s">
        <v>51</v>
      </c>
      <c r="H524" t="str">
        <f>IF(TBL_Employees[[#This Row],[Gender]]="Female","F","M")</f>
        <v>M</v>
      </c>
      <c r="I524">
        <v>57</v>
      </c>
      <c r="J524" s="7">
        <v>41830</v>
      </c>
      <c r="K524" s="1">
        <v>66649</v>
      </c>
      <c r="L524" s="2">
        <v>0</v>
      </c>
      <c r="M524" t="s">
        <v>52</v>
      </c>
      <c r="N524" t="s">
        <v>66</v>
      </c>
      <c r="O524" s="7" t="s">
        <v>21</v>
      </c>
      <c r="P524" s="15">
        <f>TBL_Employees[[#This Row],[Annual Salary]]*TBL_Employees[[#This Row],[Bonus %]]</f>
        <v>0</v>
      </c>
      <c r="Q524" s="16">
        <f>TBL_Employees[[#This Row],[Annual Salary]]+TBL_Employees[[#This Row],[Bonus %]]*TBL_Employees[[#This Row],[Annual Salary]]</f>
        <v>66649</v>
      </c>
      <c r="R524" s="15">
        <f>SUM(TBL_Employees[[#This Row],[Annual Salary]],TBL_Employees[[#This Row],[Bonus amount]])</f>
        <v>66649</v>
      </c>
      <c r="S524" t="str">
        <f>IF(AND(TBL_Employees[[#This Row],[Department]]="IT",TBL_Employees[[#This Row],[Gender]]="Female"),"Yes","No")</f>
        <v>No</v>
      </c>
      <c r="T524" s="20" t="str">
        <f>IF(AND(TBL_Employees[[#This Row],[Gender]]="Female",TBL_Employees[[#This Row],[Ethnicity]]="Black"),"Female Black","Other")</f>
        <v>Other</v>
      </c>
    </row>
    <row r="525" spans="1:20" x14ac:dyDescent="0.25">
      <c r="A525" t="s">
        <v>347</v>
      </c>
      <c r="B525" t="s">
        <v>1050</v>
      </c>
      <c r="C525" t="s">
        <v>40</v>
      </c>
      <c r="D525" t="s">
        <v>31</v>
      </c>
      <c r="E525" t="s">
        <v>32</v>
      </c>
      <c r="F525" t="s">
        <v>28</v>
      </c>
      <c r="G525" t="s">
        <v>51</v>
      </c>
      <c r="H525" t="str">
        <f>IF(TBL_Employees[[#This Row],[Gender]]="Female","F","M")</f>
        <v>M</v>
      </c>
      <c r="I525">
        <v>46</v>
      </c>
      <c r="J525" s="7">
        <v>41839</v>
      </c>
      <c r="K525" s="1">
        <v>173629</v>
      </c>
      <c r="L525" s="2">
        <v>0.21</v>
      </c>
      <c r="M525" t="s">
        <v>52</v>
      </c>
      <c r="N525" t="s">
        <v>53</v>
      </c>
      <c r="O525" s="7" t="s">
        <v>21</v>
      </c>
      <c r="P525" s="15">
        <f>TBL_Employees[[#This Row],[Annual Salary]]*TBL_Employees[[#This Row],[Bonus %]]</f>
        <v>36462.089999999997</v>
      </c>
      <c r="Q525" s="16">
        <f>TBL_Employees[[#This Row],[Annual Salary]]+TBL_Employees[[#This Row],[Bonus %]]*TBL_Employees[[#This Row],[Annual Salary]]</f>
        <v>210091.09</v>
      </c>
      <c r="R525" s="15">
        <f>SUM(TBL_Employees[[#This Row],[Annual Salary]],TBL_Employees[[#This Row],[Bonus amount]])</f>
        <v>210091.09</v>
      </c>
      <c r="S525" t="str">
        <f>IF(AND(TBL_Employees[[#This Row],[Department]]="IT",TBL_Employees[[#This Row],[Gender]]="Female"),"Yes","No")</f>
        <v>No</v>
      </c>
      <c r="T525" s="20" t="str">
        <f>IF(AND(TBL_Employees[[#This Row],[Gender]]="Female",TBL_Employees[[#This Row],[Ethnicity]]="Black"),"Female Black","Other")</f>
        <v>Other</v>
      </c>
    </row>
    <row r="526" spans="1:20" x14ac:dyDescent="0.25">
      <c r="A526" t="s">
        <v>1650</v>
      </c>
      <c r="B526" t="s">
        <v>1651</v>
      </c>
      <c r="C526" t="s">
        <v>68</v>
      </c>
      <c r="D526" t="s">
        <v>43</v>
      </c>
      <c r="E526" t="s">
        <v>32</v>
      </c>
      <c r="F526" t="s">
        <v>17</v>
      </c>
      <c r="G526" t="s">
        <v>24</v>
      </c>
      <c r="H526" t="str">
        <f>IF(TBL_Employees[[#This Row],[Gender]]="Female","F","M")</f>
        <v>F</v>
      </c>
      <c r="I526">
        <v>39</v>
      </c>
      <c r="J526" s="7">
        <v>41849</v>
      </c>
      <c r="K526" s="1">
        <v>40897</v>
      </c>
      <c r="L526" s="2">
        <v>0</v>
      </c>
      <c r="M526" t="s">
        <v>19</v>
      </c>
      <c r="N526" t="s">
        <v>63</v>
      </c>
      <c r="O526" s="7" t="s">
        <v>21</v>
      </c>
      <c r="P526" s="15">
        <f>TBL_Employees[[#This Row],[Annual Salary]]*TBL_Employees[[#This Row],[Bonus %]]</f>
        <v>0</v>
      </c>
      <c r="Q526" s="16">
        <f>TBL_Employees[[#This Row],[Annual Salary]]+TBL_Employees[[#This Row],[Bonus %]]*TBL_Employees[[#This Row],[Annual Salary]]</f>
        <v>40897</v>
      </c>
      <c r="R526" s="15">
        <f>SUM(TBL_Employees[[#This Row],[Annual Salary]],TBL_Employees[[#This Row],[Bonus amount]])</f>
        <v>40897</v>
      </c>
      <c r="S526" t="str">
        <f>IF(AND(TBL_Employees[[#This Row],[Department]]="IT",TBL_Employees[[#This Row],[Gender]]="Female"),"Yes","No")</f>
        <v>No</v>
      </c>
      <c r="T526" s="20" t="str">
        <f>IF(AND(TBL_Employees[[#This Row],[Gender]]="Female",TBL_Employees[[#This Row],[Ethnicity]]="Black"),"Female Black","Other")</f>
        <v>Other</v>
      </c>
    </row>
    <row r="527" spans="1:20" x14ac:dyDescent="0.25">
      <c r="A527" t="s">
        <v>1022</v>
      </c>
      <c r="B527" t="s">
        <v>1023</v>
      </c>
      <c r="C527" t="s">
        <v>62</v>
      </c>
      <c r="D527" t="s">
        <v>50</v>
      </c>
      <c r="E527" t="s">
        <v>44</v>
      </c>
      <c r="F527" t="s">
        <v>28</v>
      </c>
      <c r="G527" t="s">
        <v>24</v>
      </c>
      <c r="H527" t="str">
        <f>IF(TBL_Employees[[#This Row],[Gender]]="Female","F","M")</f>
        <v>M</v>
      </c>
      <c r="I527">
        <v>52</v>
      </c>
      <c r="J527" s="7">
        <v>41858</v>
      </c>
      <c r="K527" s="1">
        <v>117062</v>
      </c>
      <c r="L527" s="2">
        <v>7.0000000000000007E-2</v>
      </c>
      <c r="M527" t="s">
        <v>19</v>
      </c>
      <c r="N527" t="s">
        <v>39</v>
      </c>
      <c r="O527" s="7" t="s">
        <v>21</v>
      </c>
      <c r="P527" s="15">
        <f>TBL_Employees[[#This Row],[Annual Salary]]*TBL_Employees[[#This Row],[Bonus %]]</f>
        <v>8194.34</v>
      </c>
      <c r="Q527" s="16">
        <f>TBL_Employees[[#This Row],[Annual Salary]]+TBL_Employees[[#This Row],[Bonus %]]*TBL_Employees[[#This Row],[Annual Salary]]</f>
        <v>125256.34</v>
      </c>
      <c r="R527" s="15">
        <f>SUM(TBL_Employees[[#This Row],[Annual Salary]],TBL_Employees[[#This Row],[Bonus amount]])</f>
        <v>125256.34</v>
      </c>
      <c r="S527" t="str">
        <f>IF(AND(TBL_Employees[[#This Row],[Department]]="IT",TBL_Employees[[#This Row],[Gender]]="Female"),"Yes","No")</f>
        <v>No</v>
      </c>
      <c r="T527" s="20" t="str">
        <f>IF(AND(TBL_Employees[[#This Row],[Gender]]="Female",TBL_Employees[[#This Row],[Ethnicity]]="Black"),"Female Black","Other")</f>
        <v>Other</v>
      </c>
    </row>
    <row r="528" spans="1:20" x14ac:dyDescent="0.25">
      <c r="A528" t="s">
        <v>1619</v>
      </c>
      <c r="B528" t="s">
        <v>281</v>
      </c>
      <c r="C528" t="s">
        <v>73</v>
      </c>
      <c r="D528" t="s">
        <v>27</v>
      </c>
      <c r="E528" t="s">
        <v>36</v>
      </c>
      <c r="F528" t="s">
        <v>17</v>
      </c>
      <c r="G528" t="s">
        <v>51</v>
      </c>
      <c r="H528" t="str">
        <f>IF(TBL_Employees[[#This Row],[Gender]]="Female","F","M")</f>
        <v>F</v>
      </c>
      <c r="I528">
        <v>61</v>
      </c>
      <c r="J528" s="7">
        <v>41861</v>
      </c>
      <c r="K528" s="1">
        <v>57446</v>
      </c>
      <c r="L528" s="2">
        <v>0</v>
      </c>
      <c r="M528" t="s">
        <v>19</v>
      </c>
      <c r="N528" t="s">
        <v>39</v>
      </c>
      <c r="O528" s="7" t="s">
        <v>21</v>
      </c>
      <c r="P528" s="15">
        <f>TBL_Employees[[#This Row],[Annual Salary]]*TBL_Employees[[#This Row],[Bonus %]]</f>
        <v>0</v>
      </c>
      <c r="Q528" s="16">
        <f>TBL_Employees[[#This Row],[Annual Salary]]+TBL_Employees[[#This Row],[Bonus %]]*TBL_Employees[[#This Row],[Annual Salary]]</f>
        <v>57446</v>
      </c>
      <c r="R528" s="15">
        <f>SUM(TBL_Employees[[#This Row],[Annual Salary]],TBL_Employees[[#This Row],[Bonus amount]])</f>
        <v>57446</v>
      </c>
      <c r="S528" t="str">
        <f>IF(AND(TBL_Employees[[#This Row],[Department]]="IT",TBL_Employees[[#This Row],[Gender]]="Female"),"Yes","No")</f>
        <v>Yes</v>
      </c>
      <c r="T528" s="20" t="str">
        <f>IF(AND(TBL_Employees[[#This Row],[Gender]]="Female",TBL_Employees[[#This Row],[Ethnicity]]="Black"),"Female Black","Other")</f>
        <v>Other</v>
      </c>
    </row>
    <row r="529" spans="1:20" x14ac:dyDescent="0.25">
      <c r="A529" t="s">
        <v>736</v>
      </c>
      <c r="B529" t="s">
        <v>737</v>
      </c>
      <c r="C529" t="s">
        <v>40</v>
      </c>
      <c r="D529" t="s">
        <v>31</v>
      </c>
      <c r="E529" t="s">
        <v>44</v>
      </c>
      <c r="F529" t="s">
        <v>28</v>
      </c>
      <c r="G529" t="s">
        <v>24</v>
      </c>
      <c r="H529" t="str">
        <f>IF(TBL_Employees[[#This Row],[Gender]]="Female","F","M")</f>
        <v>M</v>
      </c>
      <c r="I529">
        <v>45</v>
      </c>
      <c r="J529" s="7">
        <v>41879</v>
      </c>
      <c r="K529" s="1">
        <v>183161</v>
      </c>
      <c r="L529" s="2">
        <v>0.22</v>
      </c>
      <c r="M529" t="s">
        <v>19</v>
      </c>
      <c r="N529" t="s">
        <v>45</v>
      </c>
      <c r="O529" s="7" t="s">
        <v>21</v>
      </c>
      <c r="P529" s="15">
        <f>TBL_Employees[[#This Row],[Annual Salary]]*TBL_Employees[[#This Row],[Bonus %]]</f>
        <v>40295.42</v>
      </c>
      <c r="Q529" s="16">
        <f>TBL_Employees[[#This Row],[Annual Salary]]+TBL_Employees[[#This Row],[Bonus %]]*TBL_Employees[[#This Row],[Annual Salary]]</f>
        <v>223456.41999999998</v>
      </c>
      <c r="R529" s="15">
        <f>SUM(TBL_Employees[[#This Row],[Annual Salary]],TBL_Employees[[#This Row],[Bonus amount]])</f>
        <v>223456.41999999998</v>
      </c>
      <c r="S529" t="str">
        <f>IF(AND(TBL_Employees[[#This Row],[Department]]="IT",TBL_Employees[[#This Row],[Gender]]="Female"),"Yes","No")</f>
        <v>No</v>
      </c>
      <c r="T529" s="20" t="str">
        <f>IF(AND(TBL_Employees[[#This Row],[Gender]]="Female",TBL_Employees[[#This Row],[Ethnicity]]="Black"),"Female Black","Other")</f>
        <v>Other</v>
      </c>
    </row>
    <row r="530" spans="1:20" x14ac:dyDescent="0.25">
      <c r="A530" t="s">
        <v>1183</v>
      </c>
      <c r="B530" t="s">
        <v>1184</v>
      </c>
      <c r="C530" t="s">
        <v>42</v>
      </c>
      <c r="D530" t="s">
        <v>15</v>
      </c>
      <c r="E530" t="s">
        <v>32</v>
      </c>
      <c r="F530" t="s">
        <v>28</v>
      </c>
      <c r="G530" t="s">
        <v>51</v>
      </c>
      <c r="H530" t="str">
        <f>IF(TBL_Employees[[#This Row],[Gender]]="Female","F","M")</f>
        <v>M</v>
      </c>
      <c r="I530">
        <v>34</v>
      </c>
      <c r="J530" s="7">
        <v>41886</v>
      </c>
      <c r="K530" s="1">
        <v>95499</v>
      </c>
      <c r="L530" s="2">
        <v>0</v>
      </c>
      <c r="M530" t="s">
        <v>52</v>
      </c>
      <c r="N530" t="s">
        <v>53</v>
      </c>
      <c r="O530" s="7">
        <v>42958</v>
      </c>
      <c r="P530" s="15">
        <f>TBL_Employees[[#This Row],[Annual Salary]]*TBL_Employees[[#This Row],[Bonus %]]</f>
        <v>0</v>
      </c>
      <c r="Q530" s="16">
        <f>TBL_Employees[[#This Row],[Annual Salary]]+TBL_Employees[[#This Row],[Bonus %]]*TBL_Employees[[#This Row],[Annual Salary]]</f>
        <v>95499</v>
      </c>
      <c r="R530" s="15">
        <f>SUM(TBL_Employees[[#This Row],[Annual Salary]],TBL_Employees[[#This Row],[Bonus amount]])</f>
        <v>95499</v>
      </c>
      <c r="S530" t="str">
        <f>IF(AND(TBL_Employees[[#This Row],[Department]]="IT",TBL_Employees[[#This Row],[Gender]]="Female"),"Yes","No")</f>
        <v>No</v>
      </c>
      <c r="T530" s="20" t="str">
        <f>IF(AND(TBL_Employees[[#This Row],[Gender]]="Female",TBL_Employees[[#This Row],[Ethnicity]]="Black"),"Female Black","Other")</f>
        <v>Other</v>
      </c>
    </row>
    <row r="531" spans="1:20" x14ac:dyDescent="0.25">
      <c r="A531" t="s">
        <v>303</v>
      </c>
      <c r="B531" t="s">
        <v>1166</v>
      </c>
      <c r="C531" t="s">
        <v>129</v>
      </c>
      <c r="D531" t="s">
        <v>31</v>
      </c>
      <c r="E531" t="s">
        <v>44</v>
      </c>
      <c r="F531" t="s">
        <v>17</v>
      </c>
      <c r="G531" t="s">
        <v>51</v>
      </c>
      <c r="H531" t="str">
        <f>IF(TBL_Employees[[#This Row],[Gender]]="Female","F","M")</f>
        <v>F</v>
      </c>
      <c r="I531">
        <v>59</v>
      </c>
      <c r="J531" s="7">
        <v>41898</v>
      </c>
      <c r="K531" s="1">
        <v>69578</v>
      </c>
      <c r="L531" s="2">
        <v>0</v>
      </c>
      <c r="M531" t="s">
        <v>52</v>
      </c>
      <c r="N531" t="s">
        <v>66</v>
      </c>
      <c r="O531" s="7" t="s">
        <v>21</v>
      </c>
      <c r="P531" s="15">
        <f>TBL_Employees[[#This Row],[Annual Salary]]*TBL_Employees[[#This Row],[Bonus %]]</f>
        <v>0</v>
      </c>
      <c r="Q531" s="16">
        <f>TBL_Employees[[#This Row],[Annual Salary]]+TBL_Employees[[#This Row],[Bonus %]]*TBL_Employees[[#This Row],[Annual Salary]]</f>
        <v>69578</v>
      </c>
      <c r="R531" s="15">
        <f>SUM(TBL_Employees[[#This Row],[Annual Salary]],TBL_Employees[[#This Row],[Bonus amount]])</f>
        <v>69578</v>
      </c>
      <c r="S531" t="str">
        <f>IF(AND(TBL_Employees[[#This Row],[Department]]="IT",TBL_Employees[[#This Row],[Gender]]="Female"),"Yes","No")</f>
        <v>No</v>
      </c>
      <c r="T531" s="20" t="str">
        <f>IF(AND(TBL_Employees[[#This Row],[Gender]]="Female",TBL_Employees[[#This Row],[Ethnicity]]="Black"),"Female Black","Other")</f>
        <v>Other</v>
      </c>
    </row>
    <row r="532" spans="1:20" x14ac:dyDescent="0.25">
      <c r="A532" t="s">
        <v>1383</v>
      </c>
      <c r="B532" t="s">
        <v>1384</v>
      </c>
      <c r="C532" t="s">
        <v>42</v>
      </c>
      <c r="D532" t="s">
        <v>43</v>
      </c>
      <c r="E532" t="s">
        <v>32</v>
      </c>
      <c r="F532" t="s">
        <v>28</v>
      </c>
      <c r="G532" t="s">
        <v>24</v>
      </c>
      <c r="H532" t="str">
        <f>IF(TBL_Employees[[#This Row],[Gender]]="Female","F","M")</f>
        <v>M</v>
      </c>
      <c r="I532">
        <v>40</v>
      </c>
      <c r="J532" s="7">
        <v>41904</v>
      </c>
      <c r="K532" s="1">
        <v>73779</v>
      </c>
      <c r="L532" s="2">
        <v>0</v>
      </c>
      <c r="M532" t="s">
        <v>33</v>
      </c>
      <c r="N532" t="s">
        <v>80</v>
      </c>
      <c r="O532" s="7">
        <v>43594</v>
      </c>
      <c r="P532" s="15">
        <f>TBL_Employees[[#This Row],[Annual Salary]]*TBL_Employees[[#This Row],[Bonus %]]</f>
        <v>0</v>
      </c>
      <c r="Q532" s="16">
        <f>TBL_Employees[[#This Row],[Annual Salary]]+TBL_Employees[[#This Row],[Bonus %]]*TBL_Employees[[#This Row],[Annual Salary]]</f>
        <v>73779</v>
      </c>
      <c r="R532" s="15">
        <f>SUM(TBL_Employees[[#This Row],[Annual Salary]],TBL_Employees[[#This Row],[Bonus amount]])</f>
        <v>73779</v>
      </c>
      <c r="S532" t="str">
        <f>IF(AND(TBL_Employees[[#This Row],[Department]]="IT",TBL_Employees[[#This Row],[Gender]]="Female"),"Yes","No")</f>
        <v>No</v>
      </c>
      <c r="T532" s="20" t="str">
        <f>IF(AND(TBL_Employees[[#This Row],[Gender]]="Female",TBL_Employees[[#This Row],[Ethnicity]]="Black"),"Female Black","Other")</f>
        <v>Other</v>
      </c>
    </row>
    <row r="533" spans="1:20" x14ac:dyDescent="0.25">
      <c r="A533" t="s">
        <v>1277</v>
      </c>
      <c r="B533" t="s">
        <v>1278</v>
      </c>
      <c r="C533" t="s">
        <v>84</v>
      </c>
      <c r="D533" t="s">
        <v>31</v>
      </c>
      <c r="E533" t="s">
        <v>44</v>
      </c>
      <c r="F533" t="s">
        <v>17</v>
      </c>
      <c r="G533" t="s">
        <v>18</v>
      </c>
      <c r="H533" t="str">
        <f>IF(TBL_Employees[[#This Row],[Gender]]="Female","F","M")</f>
        <v>F</v>
      </c>
      <c r="I533">
        <v>48</v>
      </c>
      <c r="J533" s="7">
        <v>41907</v>
      </c>
      <c r="K533" s="1">
        <v>96693</v>
      </c>
      <c r="L533" s="2">
        <v>0</v>
      </c>
      <c r="M533" t="s">
        <v>19</v>
      </c>
      <c r="N533" t="s">
        <v>20</v>
      </c>
      <c r="O533" s="7" t="s">
        <v>21</v>
      </c>
      <c r="P533" s="15">
        <f>TBL_Employees[[#This Row],[Annual Salary]]*TBL_Employees[[#This Row],[Bonus %]]</f>
        <v>0</v>
      </c>
      <c r="Q533" s="16">
        <f>TBL_Employees[[#This Row],[Annual Salary]]+TBL_Employees[[#This Row],[Bonus %]]*TBL_Employees[[#This Row],[Annual Salary]]</f>
        <v>96693</v>
      </c>
      <c r="R533" s="15">
        <f>SUM(TBL_Employees[[#This Row],[Annual Salary]],TBL_Employees[[#This Row],[Bonus amount]])</f>
        <v>96693</v>
      </c>
      <c r="S533" t="str">
        <f>IF(AND(TBL_Employees[[#This Row],[Department]]="IT",TBL_Employees[[#This Row],[Gender]]="Female"),"Yes","No")</f>
        <v>No</v>
      </c>
      <c r="T533" s="20" t="str">
        <f>IF(AND(TBL_Employees[[#This Row],[Gender]]="Female",TBL_Employees[[#This Row],[Ethnicity]]="Black"),"Female Black","Other")</f>
        <v>Other</v>
      </c>
    </row>
    <row r="534" spans="1:20" x14ac:dyDescent="0.25">
      <c r="A534" t="s">
        <v>1877</v>
      </c>
      <c r="B534" t="s">
        <v>1878</v>
      </c>
      <c r="C534" t="s">
        <v>62</v>
      </c>
      <c r="D534" t="s">
        <v>65</v>
      </c>
      <c r="E534" t="s">
        <v>36</v>
      </c>
      <c r="F534" t="s">
        <v>17</v>
      </c>
      <c r="G534" t="s">
        <v>18</v>
      </c>
      <c r="H534" t="str">
        <f>IF(TBL_Employees[[#This Row],[Gender]]="Female","F","M")</f>
        <v>F</v>
      </c>
      <c r="I534">
        <v>34</v>
      </c>
      <c r="J534" s="7">
        <v>41915</v>
      </c>
      <c r="K534" s="1">
        <v>103707</v>
      </c>
      <c r="L534" s="2">
        <v>0.09</v>
      </c>
      <c r="M534" t="s">
        <v>19</v>
      </c>
      <c r="N534" t="s">
        <v>29</v>
      </c>
      <c r="O534" s="7" t="s">
        <v>21</v>
      </c>
      <c r="P534" s="15">
        <f>TBL_Employees[[#This Row],[Annual Salary]]*TBL_Employees[[#This Row],[Bonus %]]</f>
        <v>9333.6299999999992</v>
      </c>
      <c r="Q534" s="16">
        <f>TBL_Employees[[#This Row],[Annual Salary]]+TBL_Employees[[#This Row],[Bonus %]]*TBL_Employees[[#This Row],[Annual Salary]]</f>
        <v>113040.63</v>
      </c>
      <c r="R534" s="15">
        <f>SUM(TBL_Employees[[#This Row],[Annual Salary]],TBL_Employees[[#This Row],[Bonus amount]])</f>
        <v>113040.63</v>
      </c>
      <c r="S534" t="str">
        <f>IF(AND(TBL_Employees[[#This Row],[Department]]="IT",TBL_Employees[[#This Row],[Gender]]="Female"),"Yes","No")</f>
        <v>No</v>
      </c>
      <c r="T534" s="20" t="str">
        <f>IF(AND(TBL_Employees[[#This Row],[Gender]]="Female",TBL_Employees[[#This Row],[Ethnicity]]="Black"),"Female Black","Other")</f>
        <v>Other</v>
      </c>
    </row>
    <row r="535" spans="1:20" x14ac:dyDescent="0.25">
      <c r="A535" t="s">
        <v>330</v>
      </c>
      <c r="B535" t="s">
        <v>1281</v>
      </c>
      <c r="C535" t="s">
        <v>14</v>
      </c>
      <c r="D535" t="s">
        <v>43</v>
      </c>
      <c r="E535" t="s">
        <v>32</v>
      </c>
      <c r="F535" t="s">
        <v>28</v>
      </c>
      <c r="G535" t="s">
        <v>24</v>
      </c>
      <c r="H535" t="str">
        <f>IF(TBL_Employees[[#This Row],[Gender]]="Female","F","M")</f>
        <v>M</v>
      </c>
      <c r="I535">
        <v>41</v>
      </c>
      <c r="J535" s="7">
        <v>41916</v>
      </c>
      <c r="K535" s="1">
        <v>257194</v>
      </c>
      <c r="L535" s="2">
        <v>0.35</v>
      </c>
      <c r="M535" t="s">
        <v>33</v>
      </c>
      <c r="N535" t="s">
        <v>80</v>
      </c>
      <c r="O535" s="7" t="s">
        <v>21</v>
      </c>
      <c r="P535" s="15">
        <f>TBL_Employees[[#This Row],[Annual Salary]]*TBL_Employees[[#This Row],[Bonus %]]</f>
        <v>90017.9</v>
      </c>
      <c r="Q535" s="16">
        <f>TBL_Employees[[#This Row],[Annual Salary]]+TBL_Employees[[#This Row],[Bonus %]]*TBL_Employees[[#This Row],[Annual Salary]]</f>
        <v>347211.9</v>
      </c>
      <c r="R535" s="15">
        <f>SUM(TBL_Employees[[#This Row],[Annual Salary]],TBL_Employees[[#This Row],[Bonus amount]])</f>
        <v>347211.9</v>
      </c>
      <c r="S535" t="str">
        <f>IF(AND(TBL_Employees[[#This Row],[Department]]="IT",TBL_Employees[[#This Row],[Gender]]="Female"),"Yes","No")</f>
        <v>No</v>
      </c>
      <c r="T535" s="20" t="str">
        <f>IF(AND(TBL_Employees[[#This Row],[Gender]]="Female",TBL_Employees[[#This Row],[Ethnicity]]="Black"),"Female Black","Other")</f>
        <v>Other</v>
      </c>
    </row>
    <row r="536" spans="1:20" x14ac:dyDescent="0.25">
      <c r="A536" t="s">
        <v>371</v>
      </c>
      <c r="B536" t="s">
        <v>376</v>
      </c>
      <c r="C536" t="s">
        <v>62</v>
      </c>
      <c r="D536" t="s">
        <v>65</v>
      </c>
      <c r="E536" t="s">
        <v>44</v>
      </c>
      <c r="F536" t="s">
        <v>17</v>
      </c>
      <c r="G536" t="s">
        <v>18</v>
      </c>
      <c r="H536" t="str">
        <f>IF(TBL_Employees[[#This Row],[Gender]]="Female","F","M")</f>
        <v>F</v>
      </c>
      <c r="I536">
        <v>31</v>
      </c>
      <c r="J536" s="7">
        <v>41919</v>
      </c>
      <c r="K536" s="1">
        <v>114911</v>
      </c>
      <c r="L536" s="2">
        <v>7.0000000000000007E-2</v>
      </c>
      <c r="M536" t="s">
        <v>19</v>
      </c>
      <c r="N536" t="s">
        <v>20</v>
      </c>
      <c r="O536" s="7" t="s">
        <v>21</v>
      </c>
      <c r="P536" s="15">
        <f>TBL_Employees[[#This Row],[Annual Salary]]*TBL_Employees[[#This Row],[Bonus %]]</f>
        <v>8043.77</v>
      </c>
      <c r="Q536" s="16">
        <f>TBL_Employees[[#This Row],[Annual Salary]]+TBL_Employees[[#This Row],[Bonus %]]*TBL_Employees[[#This Row],[Annual Salary]]</f>
        <v>122954.77</v>
      </c>
      <c r="R536" s="15">
        <f>SUM(TBL_Employees[[#This Row],[Annual Salary]],TBL_Employees[[#This Row],[Bonus amount]])</f>
        <v>122954.77</v>
      </c>
      <c r="S536" t="str">
        <f>IF(AND(TBL_Employees[[#This Row],[Department]]="IT",TBL_Employees[[#This Row],[Gender]]="Female"),"Yes","No")</f>
        <v>No</v>
      </c>
      <c r="T536" s="20" t="str">
        <f>IF(AND(TBL_Employees[[#This Row],[Gender]]="Female",TBL_Employees[[#This Row],[Ethnicity]]="Black"),"Female Black","Other")</f>
        <v>Other</v>
      </c>
    </row>
    <row r="537" spans="1:20" x14ac:dyDescent="0.25">
      <c r="A537" t="s">
        <v>1854</v>
      </c>
      <c r="B537" t="s">
        <v>1855</v>
      </c>
      <c r="C537" t="s">
        <v>40</v>
      </c>
      <c r="D537" t="s">
        <v>43</v>
      </c>
      <c r="E537" t="s">
        <v>16</v>
      </c>
      <c r="F537" t="s">
        <v>17</v>
      </c>
      <c r="G537" t="s">
        <v>51</v>
      </c>
      <c r="H537" t="str">
        <f>IF(TBL_Employees[[#This Row],[Gender]]="Female","F","M")</f>
        <v>F</v>
      </c>
      <c r="I537">
        <v>43</v>
      </c>
      <c r="J537" s="7">
        <v>41928</v>
      </c>
      <c r="K537" s="1">
        <v>171360</v>
      </c>
      <c r="L537" s="2">
        <v>0.23</v>
      </c>
      <c r="M537" t="s">
        <v>52</v>
      </c>
      <c r="N537" t="s">
        <v>81</v>
      </c>
      <c r="O537" s="7" t="s">
        <v>21</v>
      </c>
      <c r="P537" s="15">
        <f>TBL_Employees[[#This Row],[Annual Salary]]*TBL_Employees[[#This Row],[Bonus %]]</f>
        <v>39412.800000000003</v>
      </c>
      <c r="Q537" s="16">
        <f>TBL_Employees[[#This Row],[Annual Salary]]+TBL_Employees[[#This Row],[Bonus %]]*TBL_Employees[[#This Row],[Annual Salary]]</f>
        <v>210772.8</v>
      </c>
      <c r="R537" s="15">
        <f>SUM(TBL_Employees[[#This Row],[Annual Salary]],TBL_Employees[[#This Row],[Bonus amount]])</f>
        <v>210772.8</v>
      </c>
      <c r="S537" t="str">
        <f>IF(AND(TBL_Employees[[#This Row],[Department]]="IT",TBL_Employees[[#This Row],[Gender]]="Female"),"Yes","No")</f>
        <v>No</v>
      </c>
      <c r="T537" s="20" t="str">
        <f>IF(AND(TBL_Employees[[#This Row],[Gender]]="Female",TBL_Employees[[#This Row],[Ethnicity]]="Black"),"Female Black","Other")</f>
        <v>Other</v>
      </c>
    </row>
    <row r="538" spans="1:20" x14ac:dyDescent="0.25">
      <c r="A538" t="s">
        <v>1795</v>
      </c>
      <c r="B538" t="s">
        <v>1796</v>
      </c>
      <c r="C538" t="s">
        <v>61</v>
      </c>
      <c r="D538" t="s">
        <v>50</v>
      </c>
      <c r="E538" t="s">
        <v>16</v>
      </c>
      <c r="F538" t="s">
        <v>28</v>
      </c>
      <c r="G538" t="s">
        <v>18</v>
      </c>
      <c r="H538" t="str">
        <f>IF(TBL_Employees[[#This Row],[Gender]]="Female","F","M")</f>
        <v>M</v>
      </c>
      <c r="I538">
        <v>53</v>
      </c>
      <c r="J538" s="7">
        <v>41931</v>
      </c>
      <c r="K538" s="1">
        <v>159538</v>
      </c>
      <c r="L538" s="2">
        <v>0.11</v>
      </c>
      <c r="M538" t="s">
        <v>19</v>
      </c>
      <c r="N538" t="s">
        <v>45</v>
      </c>
      <c r="O538" s="7" t="s">
        <v>21</v>
      </c>
      <c r="P538" s="15">
        <f>TBL_Employees[[#This Row],[Annual Salary]]*TBL_Employees[[#This Row],[Bonus %]]</f>
        <v>17549.18</v>
      </c>
      <c r="Q538" s="16">
        <f>TBL_Employees[[#This Row],[Annual Salary]]+TBL_Employees[[#This Row],[Bonus %]]*TBL_Employees[[#This Row],[Annual Salary]]</f>
        <v>177087.18</v>
      </c>
      <c r="R538" s="15">
        <f>SUM(TBL_Employees[[#This Row],[Annual Salary]],TBL_Employees[[#This Row],[Bonus amount]])</f>
        <v>177087.18</v>
      </c>
      <c r="S538" t="str">
        <f>IF(AND(TBL_Employees[[#This Row],[Department]]="IT",TBL_Employees[[#This Row],[Gender]]="Female"),"Yes","No")</f>
        <v>No</v>
      </c>
      <c r="T538" s="20" t="str">
        <f>IF(AND(TBL_Employees[[#This Row],[Gender]]="Female",TBL_Employees[[#This Row],[Ethnicity]]="Black"),"Female Black","Other")</f>
        <v>Other</v>
      </c>
    </row>
    <row r="539" spans="1:20" x14ac:dyDescent="0.25">
      <c r="A539" t="s">
        <v>152</v>
      </c>
      <c r="B539" t="s">
        <v>487</v>
      </c>
      <c r="C539" t="s">
        <v>40</v>
      </c>
      <c r="D539" t="s">
        <v>31</v>
      </c>
      <c r="E539" t="s">
        <v>36</v>
      </c>
      <c r="F539" t="s">
        <v>17</v>
      </c>
      <c r="G539" t="s">
        <v>18</v>
      </c>
      <c r="H539" t="str">
        <f>IF(TBL_Employees[[#This Row],[Gender]]="Female","F","M")</f>
        <v>F</v>
      </c>
      <c r="I539">
        <v>45</v>
      </c>
      <c r="J539" s="7">
        <v>41941</v>
      </c>
      <c r="K539" s="1">
        <v>189420</v>
      </c>
      <c r="L539" s="2">
        <v>0.2</v>
      </c>
      <c r="M539" t="s">
        <v>19</v>
      </c>
      <c r="N539" t="s">
        <v>63</v>
      </c>
      <c r="O539" s="7" t="s">
        <v>21</v>
      </c>
      <c r="P539" s="15">
        <f>TBL_Employees[[#This Row],[Annual Salary]]*TBL_Employees[[#This Row],[Bonus %]]</f>
        <v>37884</v>
      </c>
      <c r="Q539" s="16">
        <f>TBL_Employees[[#This Row],[Annual Salary]]+TBL_Employees[[#This Row],[Bonus %]]*TBL_Employees[[#This Row],[Annual Salary]]</f>
        <v>227304</v>
      </c>
      <c r="R539" s="15">
        <f>SUM(TBL_Employees[[#This Row],[Annual Salary]],TBL_Employees[[#This Row],[Bonus amount]])</f>
        <v>227304</v>
      </c>
      <c r="S539" t="str">
        <f>IF(AND(TBL_Employees[[#This Row],[Department]]="IT",TBL_Employees[[#This Row],[Gender]]="Female"),"Yes","No")</f>
        <v>No</v>
      </c>
      <c r="T539" s="20" t="str">
        <f>IF(AND(TBL_Employees[[#This Row],[Gender]]="Female",TBL_Employees[[#This Row],[Ethnicity]]="Black"),"Female Black","Other")</f>
        <v>Other</v>
      </c>
    </row>
    <row r="540" spans="1:20" x14ac:dyDescent="0.25">
      <c r="A540" t="s">
        <v>198</v>
      </c>
      <c r="B540" t="s">
        <v>1102</v>
      </c>
      <c r="C540" t="s">
        <v>98</v>
      </c>
      <c r="D540" t="s">
        <v>27</v>
      </c>
      <c r="E540" t="s">
        <v>36</v>
      </c>
      <c r="F540" t="s">
        <v>17</v>
      </c>
      <c r="G540" t="s">
        <v>47</v>
      </c>
      <c r="H540" t="str">
        <f>IF(TBL_Employees[[#This Row],[Gender]]="Female","F","M")</f>
        <v>F</v>
      </c>
      <c r="I540">
        <v>35</v>
      </c>
      <c r="J540" s="7">
        <v>41941</v>
      </c>
      <c r="K540" s="1">
        <v>91592</v>
      </c>
      <c r="L540" s="2">
        <v>0</v>
      </c>
      <c r="M540" t="s">
        <v>19</v>
      </c>
      <c r="N540" t="s">
        <v>20</v>
      </c>
      <c r="O540" s="7" t="s">
        <v>21</v>
      </c>
      <c r="P540" s="15">
        <f>TBL_Employees[[#This Row],[Annual Salary]]*TBL_Employees[[#This Row],[Bonus %]]</f>
        <v>0</v>
      </c>
      <c r="Q540" s="16">
        <f>TBL_Employees[[#This Row],[Annual Salary]]+TBL_Employees[[#This Row],[Bonus %]]*TBL_Employees[[#This Row],[Annual Salary]]</f>
        <v>91592</v>
      </c>
      <c r="R540" s="15">
        <f>SUM(TBL_Employees[[#This Row],[Annual Salary]],TBL_Employees[[#This Row],[Bonus amount]])</f>
        <v>91592</v>
      </c>
      <c r="S540" t="str">
        <f>IF(AND(TBL_Employees[[#This Row],[Department]]="IT",TBL_Employees[[#This Row],[Gender]]="Female"),"Yes","No")</f>
        <v>Yes</v>
      </c>
      <c r="T540" s="20" t="str">
        <f>IF(AND(TBL_Employees[[#This Row],[Gender]]="Female",TBL_Employees[[#This Row],[Ethnicity]]="Black"),"Female Black","Other")</f>
        <v>Female Black</v>
      </c>
    </row>
    <row r="541" spans="1:20" x14ac:dyDescent="0.25">
      <c r="A541" t="s">
        <v>1632</v>
      </c>
      <c r="B541" t="s">
        <v>1633</v>
      </c>
      <c r="C541" t="s">
        <v>26</v>
      </c>
      <c r="D541" t="s">
        <v>27</v>
      </c>
      <c r="E541" t="s">
        <v>36</v>
      </c>
      <c r="F541" t="s">
        <v>17</v>
      </c>
      <c r="G541" t="s">
        <v>24</v>
      </c>
      <c r="H541" t="str">
        <f>IF(TBL_Employees[[#This Row],[Gender]]="Female","F","M")</f>
        <v>F</v>
      </c>
      <c r="I541">
        <v>36</v>
      </c>
      <c r="J541" s="7">
        <v>41964</v>
      </c>
      <c r="K541" s="1">
        <v>97500</v>
      </c>
      <c r="L541" s="2">
        <v>0</v>
      </c>
      <c r="M541" t="s">
        <v>19</v>
      </c>
      <c r="N541" t="s">
        <v>45</v>
      </c>
      <c r="O541" s="7" t="s">
        <v>21</v>
      </c>
      <c r="P541" s="15">
        <f>TBL_Employees[[#This Row],[Annual Salary]]*TBL_Employees[[#This Row],[Bonus %]]</f>
        <v>0</v>
      </c>
      <c r="Q541" s="16">
        <f>TBL_Employees[[#This Row],[Annual Salary]]+TBL_Employees[[#This Row],[Bonus %]]*TBL_Employees[[#This Row],[Annual Salary]]</f>
        <v>97500</v>
      </c>
      <c r="R541" s="15">
        <f>SUM(TBL_Employees[[#This Row],[Annual Salary]],TBL_Employees[[#This Row],[Bonus amount]])</f>
        <v>97500</v>
      </c>
      <c r="S541" t="str">
        <f>IF(AND(TBL_Employees[[#This Row],[Department]]="IT",TBL_Employees[[#This Row],[Gender]]="Female"),"Yes","No")</f>
        <v>Yes</v>
      </c>
      <c r="T541" s="20" t="str">
        <f>IF(AND(TBL_Employees[[#This Row],[Gender]]="Female",TBL_Employees[[#This Row],[Ethnicity]]="Black"),"Female Black","Other")</f>
        <v>Other</v>
      </c>
    </row>
    <row r="542" spans="1:20" x14ac:dyDescent="0.25">
      <c r="A542" t="s">
        <v>204</v>
      </c>
      <c r="B542" t="s">
        <v>1905</v>
      </c>
      <c r="C542" t="s">
        <v>56</v>
      </c>
      <c r="D542" t="s">
        <v>27</v>
      </c>
      <c r="E542" t="s">
        <v>44</v>
      </c>
      <c r="F542" t="s">
        <v>17</v>
      </c>
      <c r="G542" t="s">
        <v>24</v>
      </c>
      <c r="H542" t="str">
        <f>IF(TBL_Employees[[#This Row],[Gender]]="Female","F","M")</f>
        <v>F</v>
      </c>
      <c r="I542">
        <v>36</v>
      </c>
      <c r="J542" s="7">
        <v>41972</v>
      </c>
      <c r="K542" s="1">
        <v>88730</v>
      </c>
      <c r="L542" s="2">
        <v>0.08</v>
      </c>
      <c r="M542" t="s">
        <v>33</v>
      </c>
      <c r="N542" t="s">
        <v>80</v>
      </c>
      <c r="O542" s="7" t="s">
        <v>21</v>
      </c>
      <c r="P542" s="15">
        <f>TBL_Employees[[#This Row],[Annual Salary]]*TBL_Employees[[#This Row],[Bonus %]]</f>
        <v>7098.4000000000005</v>
      </c>
      <c r="Q542" s="16">
        <f>TBL_Employees[[#This Row],[Annual Salary]]+TBL_Employees[[#This Row],[Bonus %]]*TBL_Employees[[#This Row],[Annual Salary]]</f>
        <v>95828.4</v>
      </c>
      <c r="R542" s="15">
        <f>SUM(TBL_Employees[[#This Row],[Annual Salary]],TBL_Employees[[#This Row],[Bonus amount]])</f>
        <v>95828.4</v>
      </c>
      <c r="S542" t="str">
        <f>IF(AND(TBL_Employees[[#This Row],[Department]]="IT",TBL_Employees[[#This Row],[Gender]]="Female"),"Yes","No")</f>
        <v>Yes</v>
      </c>
      <c r="T542" s="20" t="str">
        <f>IF(AND(TBL_Employees[[#This Row],[Gender]]="Female",TBL_Employees[[#This Row],[Ethnicity]]="Black"),"Female Black","Other")</f>
        <v>Other</v>
      </c>
    </row>
    <row r="543" spans="1:20" x14ac:dyDescent="0.25">
      <c r="A543" t="s">
        <v>1060</v>
      </c>
      <c r="B543" t="s">
        <v>1061</v>
      </c>
      <c r="C543" t="s">
        <v>42</v>
      </c>
      <c r="D543" t="s">
        <v>43</v>
      </c>
      <c r="E543" t="s">
        <v>16</v>
      </c>
      <c r="F543" t="s">
        <v>28</v>
      </c>
      <c r="G543" t="s">
        <v>51</v>
      </c>
      <c r="H543" t="str">
        <f>IF(TBL_Employees[[#This Row],[Gender]]="Female","F","M")</f>
        <v>M</v>
      </c>
      <c r="I543">
        <v>33</v>
      </c>
      <c r="J543" s="7">
        <v>41973</v>
      </c>
      <c r="K543" s="1">
        <v>91280</v>
      </c>
      <c r="L543" s="2">
        <v>0</v>
      </c>
      <c r="M543" t="s">
        <v>19</v>
      </c>
      <c r="N543" t="s">
        <v>45</v>
      </c>
      <c r="O543" s="7" t="s">
        <v>21</v>
      </c>
      <c r="P543" s="15">
        <f>TBL_Employees[[#This Row],[Annual Salary]]*TBL_Employees[[#This Row],[Bonus %]]</f>
        <v>0</v>
      </c>
      <c r="Q543" s="16">
        <f>TBL_Employees[[#This Row],[Annual Salary]]+TBL_Employees[[#This Row],[Bonus %]]*TBL_Employees[[#This Row],[Annual Salary]]</f>
        <v>91280</v>
      </c>
      <c r="R543" s="15">
        <f>SUM(TBL_Employees[[#This Row],[Annual Salary]],TBL_Employees[[#This Row],[Bonus amount]])</f>
        <v>91280</v>
      </c>
      <c r="S543" t="str">
        <f>IF(AND(TBL_Employees[[#This Row],[Department]]="IT",TBL_Employees[[#This Row],[Gender]]="Female"),"Yes","No")</f>
        <v>No</v>
      </c>
      <c r="T543" s="20" t="str">
        <f>IF(AND(TBL_Employees[[#This Row],[Gender]]="Female",TBL_Employees[[#This Row],[Ethnicity]]="Black"),"Female Black","Other")</f>
        <v>Other</v>
      </c>
    </row>
    <row r="544" spans="1:20" x14ac:dyDescent="0.25">
      <c r="A544" t="s">
        <v>1554</v>
      </c>
      <c r="B544" t="s">
        <v>1555</v>
      </c>
      <c r="C544" t="s">
        <v>97</v>
      </c>
      <c r="D544" t="s">
        <v>31</v>
      </c>
      <c r="E544" t="s">
        <v>32</v>
      </c>
      <c r="F544" t="s">
        <v>17</v>
      </c>
      <c r="G544" t="s">
        <v>24</v>
      </c>
      <c r="H544" t="str">
        <f>IF(TBL_Employees[[#This Row],[Gender]]="Female","F","M")</f>
        <v>F</v>
      </c>
      <c r="I544">
        <v>32</v>
      </c>
      <c r="J544" s="7">
        <v>41977</v>
      </c>
      <c r="K544" s="1">
        <v>99202</v>
      </c>
      <c r="L544" s="2">
        <v>0.11</v>
      </c>
      <c r="M544" t="s">
        <v>19</v>
      </c>
      <c r="N544" t="s">
        <v>39</v>
      </c>
      <c r="O544" s="7" t="s">
        <v>21</v>
      </c>
      <c r="P544" s="15">
        <f>TBL_Employees[[#This Row],[Annual Salary]]*TBL_Employees[[#This Row],[Bonus %]]</f>
        <v>10912.22</v>
      </c>
      <c r="Q544" s="16">
        <f>TBL_Employees[[#This Row],[Annual Salary]]+TBL_Employees[[#This Row],[Bonus %]]*TBL_Employees[[#This Row],[Annual Salary]]</f>
        <v>110114.22</v>
      </c>
      <c r="R544" s="15">
        <f>SUM(TBL_Employees[[#This Row],[Annual Salary]],TBL_Employees[[#This Row],[Bonus amount]])</f>
        <v>110114.22</v>
      </c>
      <c r="S544" t="str">
        <f>IF(AND(TBL_Employees[[#This Row],[Department]]="IT",TBL_Employees[[#This Row],[Gender]]="Female"),"Yes","No")</f>
        <v>No</v>
      </c>
      <c r="T544" s="20" t="str">
        <f>IF(AND(TBL_Employees[[#This Row],[Gender]]="Female",TBL_Employees[[#This Row],[Ethnicity]]="Black"),"Female Black","Other")</f>
        <v>Other</v>
      </c>
    </row>
    <row r="545" spans="1:20" x14ac:dyDescent="0.25">
      <c r="A545" t="s">
        <v>1448</v>
      </c>
      <c r="B545" t="s">
        <v>1896</v>
      </c>
      <c r="C545" t="s">
        <v>14</v>
      </c>
      <c r="D545" t="s">
        <v>23</v>
      </c>
      <c r="E545" t="s">
        <v>44</v>
      </c>
      <c r="F545" t="s">
        <v>28</v>
      </c>
      <c r="G545" t="s">
        <v>24</v>
      </c>
      <c r="H545" t="str">
        <f>IF(TBL_Employees[[#This Row],[Gender]]="Female","F","M")</f>
        <v>M</v>
      </c>
      <c r="I545">
        <v>31</v>
      </c>
      <c r="J545" s="7">
        <v>42018</v>
      </c>
      <c r="K545" s="1">
        <v>230025</v>
      </c>
      <c r="L545" s="2">
        <v>0.34</v>
      </c>
      <c r="M545" t="s">
        <v>19</v>
      </c>
      <c r="N545" t="s">
        <v>39</v>
      </c>
      <c r="O545" s="7" t="s">
        <v>21</v>
      </c>
      <c r="P545" s="15">
        <f>TBL_Employees[[#This Row],[Annual Salary]]*TBL_Employees[[#This Row],[Bonus %]]</f>
        <v>78208.5</v>
      </c>
      <c r="Q545" s="16">
        <f>TBL_Employees[[#This Row],[Annual Salary]]+TBL_Employees[[#This Row],[Bonus %]]*TBL_Employees[[#This Row],[Annual Salary]]</f>
        <v>308233.5</v>
      </c>
      <c r="R545" s="15">
        <f>SUM(TBL_Employees[[#This Row],[Annual Salary]],TBL_Employees[[#This Row],[Bonus amount]])</f>
        <v>308233.5</v>
      </c>
      <c r="S545" t="str">
        <f>IF(AND(TBL_Employees[[#This Row],[Department]]="IT",TBL_Employees[[#This Row],[Gender]]="Female"),"Yes","No")</f>
        <v>No</v>
      </c>
      <c r="T545" s="20" t="str">
        <f>IF(AND(TBL_Employees[[#This Row],[Gender]]="Female",TBL_Employees[[#This Row],[Ethnicity]]="Black"),"Female Black","Other")</f>
        <v>Other</v>
      </c>
    </row>
    <row r="546" spans="1:20" x14ac:dyDescent="0.25">
      <c r="A546" t="s">
        <v>1883</v>
      </c>
      <c r="B546" t="s">
        <v>1884</v>
      </c>
      <c r="C546" t="s">
        <v>62</v>
      </c>
      <c r="D546" t="s">
        <v>27</v>
      </c>
      <c r="E546" t="s">
        <v>36</v>
      </c>
      <c r="F546" t="s">
        <v>28</v>
      </c>
      <c r="G546" t="s">
        <v>24</v>
      </c>
      <c r="H546" t="str">
        <f>IF(TBL_Employees[[#This Row],[Gender]]="Female","F","M")</f>
        <v>M</v>
      </c>
      <c r="I546">
        <v>45</v>
      </c>
      <c r="J546" s="7">
        <v>42026</v>
      </c>
      <c r="K546" s="1">
        <v>101288</v>
      </c>
      <c r="L546" s="2">
        <v>0.1</v>
      </c>
      <c r="M546" t="s">
        <v>19</v>
      </c>
      <c r="N546" t="s">
        <v>39</v>
      </c>
      <c r="O546" s="7" t="s">
        <v>21</v>
      </c>
      <c r="P546" s="15">
        <f>TBL_Employees[[#This Row],[Annual Salary]]*TBL_Employees[[#This Row],[Bonus %]]</f>
        <v>10128.800000000001</v>
      </c>
      <c r="Q546" s="16">
        <f>TBL_Employees[[#This Row],[Annual Salary]]+TBL_Employees[[#This Row],[Bonus %]]*TBL_Employees[[#This Row],[Annual Salary]]</f>
        <v>111416.8</v>
      </c>
      <c r="R546" s="15">
        <f>SUM(TBL_Employees[[#This Row],[Annual Salary]],TBL_Employees[[#This Row],[Bonus amount]])</f>
        <v>111416.8</v>
      </c>
      <c r="S546" t="str">
        <f>IF(AND(TBL_Employees[[#This Row],[Department]]="IT",TBL_Employees[[#This Row],[Gender]]="Female"),"Yes","No")</f>
        <v>No</v>
      </c>
      <c r="T546" s="20" t="str">
        <f>IF(AND(TBL_Employees[[#This Row],[Gender]]="Female",TBL_Employees[[#This Row],[Ethnicity]]="Black"),"Female Black","Other")</f>
        <v>Other</v>
      </c>
    </row>
    <row r="547" spans="1:20" x14ac:dyDescent="0.25">
      <c r="A547" t="s">
        <v>291</v>
      </c>
      <c r="B547" t="s">
        <v>575</v>
      </c>
      <c r="C547" t="s">
        <v>86</v>
      </c>
      <c r="D547" t="s">
        <v>31</v>
      </c>
      <c r="E547" t="s">
        <v>44</v>
      </c>
      <c r="F547" t="s">
        <v>28</v>
      </c>
      <c r="G547" t="s">
        <v>47</v>
      </c>
      <c r="H547" t="str">
        <f>IF(TBL_Employees[[#This Row],[Gender]]="Female","F","M")</f>
        <v>M</v>
      </c>
      <c r="I547">
        <v>56</v>
      </c>
      <c r="J547" s="7">
        <v>42031</v>
      </c>
      <c r="K547" s="1">
        <v>62575</v>
      </c>
      <c r="L547" s="2">
        <v>0</v>
      </c>
      <c r="M547" t="s">
        <v>19</v>
      </c>
      <c r="N547" t="s">
        <v>45</v>
      </c>
      <c r="O547" s="7" t="s">
        <v>21</v>
      </c>
      <c r="P547" s="15">
        <f>TBL_Employees[[#This Row],[Annual Salary]]*TBL_Employees[[#This Row],[Bonus %]]</f>
        <v>0</v>
      </c>
      <c r="Q547" s="16">
        <f>TBL_Employees[[#This Row],[Annual Salary]]+TBL_Employees[[#This Row],[Bonus %]]*TBL_Employees[[#This Row],[Annual Salary]]</f>
        <v>62575</v>
      </c>
      <c r="R547" s="15">
        <f>SUM(TBL_Employees[[#This Row],[Annual Salary]],TBL_Employees[[#This Row],[Bonus amount]])</f>
        <v>62575</v>
      </c>
      <c r="S547" t="str">
        <f>IF(AND(TBL_Employees[[#This Row],[Department]]="IT",TBL_Employees[[#This Row],[Gender]]="Female"),"Yes","No")</f>
        <v>No</v>
      </c>
      <c r="T547" s="20" t="str">
        <f>IF(AND(TBL_Employees[[#This Row],[Gender]]="Female",TBL_Employees[[#This Row],[Ethnicity]]="Black"),"Female Black","Other")</f>
        <v>Other</v>
      </c>
    </row>
    <row r="548" spans="1:20" x14ac:dyDescent="0.25">
      <c r="A548" t="s">
        <v>789</v>
      </c>
      <c r="B548" t="s">
        <v>962</v>
      </c>
      <c r="C548" t="s">
        <v>14</v>
      </c>
      <c r="D548" t="s">
        <v>27</v>
      </c>
      <c r="E548" t="s">
        <v>32</v>
      </c>
      <c r="F548" t="s">
        <v>17</v>
      </c>
      <c r="G548" t="s">
        <v>18</v>
      </c>
      <c r="H548" t="str">
        <f>IF(TBL_Employees[[#This Row],[Gender]]="Female","F","M")</f>
        <v>F</v>
      </c>
      <c r="I548">
        <v>48</v>
      </c>
      <c r="J548" s="7">
        <v>42053</v>
      </c>
      <c r="K548" s="1">
        <v>194871</v>
      </c>
      <c r="L548" s="2">
        <v>0.35</v>
      </c>
      <c r="M548" t="s">
        <v>19</v>
      </c>
      <c r="N548" t="s">
        <v>29</v>
      </c>
      <c r="O548" s="7" t="s">
        <v>21</v>
      </c>
      <c r="P548" s="15">
        <f>TBL_Employees[[#This Row],[Annual Salary]]*TBL_Employees[[#This Row],[Bonus %]]</f>
        <v>68204.849999999991</v>
      </c>
      <c r="Q548" s="16">
        <f>TBL_Employees[[#This Row],[Annual Salary]]+TBL_Employees[[#This Row],[Bonus %]]*TBL_Employees[[#This Row],[Annual Salary]]</f>
        <v>263075.84999999998</v>
      </c>
      <c r="R548" s="15">
        <f>SUM(TBL_Employees[[#This Row],[Annual Salary]],TBL_Employees[[#This Row],[Bonus amount]])</f>
        <v>263075.84999999998</v>
      </c>
      <c r="S548" t="str">
        <f>IF(AND(TBL_Employees[[#This Row],[Department]]="IT",TBL_Employees[[#This Row],[Gender]]="Female"),"Yes","No")</f>
        <v>Yes</v>
      </c>
      <c r="T548" s="20" t="str">
        <f>IF(AND(TBL_Employees[[#This Row],[Gender]]="Female",TBL_Employees[[#This Row],[Ethnicity]]="Black"),"Female Black","Other")</f>
        <v>Other</v>
      </c>
    </row>
    <row r="549" spans="1:20" x14ac:dyDescent="0.25">
      <c r="A549" t="s">
        <v>952</v>
      </c>
      <c r="B549" t="s">
        <v>1178</v>
      </c>
      <c r="C549" t="s">
        <v>61</v>
      </c>
      <c r="D549" t="s">
        <v>43</v>
      </c>
      <c r="E549" t="s">
        <v>36</v>
      </c>
      <c r="F549" t="s">
        <v>28</v>
      </c>
      <c r="G549" t="s">
        <v>24</v>
      </c>
      <c r="H549" t="str">
        <f>IF(TBL_Employees[[#This Row],[Gender]]="Female","F","M")</f>
        <v>M</v>
      </c>
      <c r="I549">
        <v>63</v>
      </c>
      <c r="J549" s="7">
        <v>42064</v>
      </c>
      <c r="K549" s="1">
        <v>148321</v>
      </c>
      <c r="L549" s="2">
        <v>0.15</v>
      </c>
      <c r="M549" t="s">
        <v>33</v>
      </c>
      <c r="N549" t="s">
        <v>60</v>
      </c>
      <c r="O549" s="7" t="s">
        <v>21</v>
      </c>
      <c r="P549" s="15">
        <f>TBL_Employees[[#This Row],[Annual Salary]]*TBL_Employees[[#This Row],[Bonus %]]</f>
        <v>22248.149999999998</v>
      </c>
      <c r="Q549" s="16">
        <f>TBL_Employees[[#This Row],[Annual Salary]]+TBL_Employees[[#This Row],[Bonus %]]*TBL_Employees[[#This Row],[Annual Salary]]</f>
        <v>170569.15</v>
      </c>
      <c r="R549" s="15">
        <f>SUM(TBL_Employees[[#This Row],[Annual Salary]],TBL_Employees[[#This Row],[Bonus amount]])</f>
        <v>170569.15</v>
      </c>
      <c r="S549" t="str">
        <f>IF(AND(TBL_Employees[[#This Row],[Department]]="IT",TBL_Employees[[#This Row],[Gender]]="Female"),"Yes","No")</f>
        <v>No</v>
      </c>
      <c r="T549" s="20" t="str">
        <f>IF(AND(TBL_Employees[[#This Row],[Gender]]="Female",TBL_Employees[[#This Row],[Ethnicity]]="Black"),"Female Black","Other")</f>
        <v>Other</v>
      </c>
    </row>
    <row r="550" spans="1:20" x14ac:dyDescent="0.25">
      <c r="A550" t="s">
        <v>290</v>
      </c>
      <c r="B550" t="s">
        <v>1677</v>
      </c>
      <c r="C550" t="s">
        <v>64</v>
      </c>
      <c r="D550" t="s">
        <v>15</v>
      </c>
      <c r="E550" t="s">
        <v>16</v>
      </c>
      <c r="F550" t="s">
        <v>17</v>
      </c>
      <c r="G550" t="s">
        <v>18</v>
      </c>
      <c r="H550" t="str">
        <f>IF(TBL_Employees[[#This Row],[Gender]]="Female","F","M")</f>
        <v>F</v>
      </c>
      <c r="I550">
        <v>30</v>
      </c>
      <c r="J550" s="7">
        <v>42068</v>
      </c>
      <c r="K550" s="1">
        <v>52697</v>
      </c>
      <c r="L550" s="2">
        <v>0</v>
      </c>
      <c r="M550" t="s">
        <v>19</v>
      </c>
      <c r="N550" t="s">
        <v>63</v>
      </c>
      <c r="O550" s="7" t="s">
        <v>21</v>
      </c>
      <c r="P550" s="15">
        <f>TBL_Employees[[#This Row],[Annual Salary]]*TBL_Employees[[#This Row],[Bonus %]]</f>
        <v>0</v>
      </c>
      <c r="Q550" s="16">
        <f>TBL_Employees[[#This Row],[Annual Salary]]+TBL_Employees[[#This Row],[Bonus %]]*TBL_Employees[[#This Row],[Annual Salary]]</f>
        <v>52697</v>
      </c>
      <c r="R550" s="15">
        <f>SUM(TBL_Employees[[#This Row],[Annual Salary]],TBL_Employees[[#This Row],[Bonus amount]])</f>
        <v>52697</v>
      </c>
      <c r="S550" t="str">
        <f>IF(AND(TBL_Employees[[#This Row],[Department]]="IT",TBL_Employees[[#This Row],[Gender]]="Female"),"Yes","No")</f>
        <v>No</v>
      </c>
      <c r="T550" s="20" t="str">
        <f>IF(AND(TBL_Employees[[#This Row],[Gender]]="Female",TBL_Employees[[#This Row],[Ethnicity]]="Black"),"Female Black","Other")</f>
        <v>Other</v>
      </c>
    </row>
    <row r="551" spans="1:20" x14ac:dyDescent="0.25">
      <c r="A551" t="s">
        <v>780</v>
      </c>
      <c r="B551" t="s">
        <v>781</v>
      </c>
      <c r="C551" t="s">
        <v>77</v>
      </c>
      <c r="D551" t="s">
        <v>23</v>
      </c>
      <c r="E551" t="s">
        <v>16</v>
      </c>
      <c r="F551" t="s">
        <v>28</v>
      </c>
      <c r="G551" t="s">
        <v>18</v>
      </c>
      <c r="H551" t="str">
        <f>IF(TBL_Employees[[#This Row],[Gender]]="Female","F","M")</f>
        <v>M</v>
      </c>
      <c r="I551">
        <v>30</v>
      </c>
      <c r="J551" s="7">
        <v>42078</v>
      </c>
      <c r="K551" s="1">
        <v>93734</v>
      </c>
      <c r="L551" s="2">
        <v>0</v>
      </c>
      <c r="M551" t="s">
        <v>19</v>
      </c>
      <c r="N551" t="s">
        <v>39</v>
      </c>
      <c r="O551" s="7" t="s">
        <v>21</v>
      </c>
      <c r="P551" s="15">
        <f>TBL_Employees[[#This Row],[Annual Salary]]*TBL_Employees[[#This Row],[Bonus %]]</f>
        <v>0</v>
      </c>
      <c r="Q551" s="16">
        <f>TBL_Employees[[#This Row],[Annual Salary]]+TBL_Employees[[#This Row],[Bonus %]]*TBL_Employees[[#This Row],[Annual Salary]]</f>
        <v>93734</v>
      </c>
      <c r="R551" s="15">
        <f>SUM(TBL_Employees[[#This Row],[Annual Salary]],TBL_Employees[[#This Row],[Bonus amount]])</f>
        <v>93734</v>
      </c>
      <c r="S551" t="str">
        <f>IF(AND(TBL_Employees[[#This Row],[Department]]="IT",TBL_Employees[[#This Row],[Gender]]="Female"),"Yes","No")</f>
        <v>No</v>
      </c>
      <c r="T551" s="20" t="str">
        <f>IF(AND(TBL_Employees[[#This Row],[Gender]]="Female",TBL_Employees[[#This Row],[Ethnicity]]="Black"),"Female Black","Other")</f>
        <v>Other</v>
      </c>
    </row>
    <row r="552" spans="1:20" x14ac:dyDescent="0.25">
      <c r="A552" t="s">
        <v>1617</v>
      </c>
      <c r="B552" t="s">
        <v>1618</v>
      </c>
      <c r="C552" t="s">
        <v>61</v>
      </c>
      <c r="D552" t="s">
        <v>27</v>
      </c>
      <c r="E552" t="s">
        <v>44</v>
      </c>
      <c r="F552" t="s">
        <v>17</v>
      </c>
      <c r="G552" t="s">
        <v>18</v>
      </c>
      <c r="H552" t="str">
        <f>IF(TBL_Employees[[#This Row],[Gender]]="Female","F","M")</f>
        <v>F</v>
      </c>
      <c r="I552">
        <v>43</v>
      </c>
      <c r="J552" s="7">
        <v>42090</v>
      </c>
      <c r="K552" s="1">
        <v>120321</v>
      </c>
      <c r="L552" s="2">
        <v>0.12</v>
      </c>
      <c r="M552" t="s">
        <v>19</v>
      </c>
      <c r="N552" t="s">
        <v>25</v>
      </c>
      <c r="O552" s="7" t="s">
        <v>21</v>
      </c>
      <c r="P552" s="15">
        <f>TBL_Employees[[#This Row],[Annual Salary]]*TBL_Employees[[#This Row],[Bonus %]]</f>
        <v>14438.519999999999</v>
      </c>
      <c r="Q552" s="16">
        <f>TBL_Employees[[#This Row],[Annual Salary]]+TBL_Employees[[#This Row],[Bonus %]]*TBL_Employees[[#This Row],[Annual Salary]]</f>
        <v>134759.51999999999</v>
      </c>
      <c r="R552" s="15">
        <f>SUM(TBL_Employees[[#This Row],[Annual Salary]],TBL_Employees[[#This Row],[Bonus amount]])</f>
        <v>134759.51999999999</v>
      </c>
      <c r="S552" t="str">
        <f>IF(AND(TBL_Employees[[#This Row],[Department]]="IT",TBL_Employees[[#This Row],[Gender]]="Female"),"Yes","No")</f>
        <v>Yes</v>
      </c>
      <c r="T552" s="20" t="str">
        <f>IF(AND(TBL_Employees[[#This Row],[Gender]]="Female",TBL_Employees[[#This Row],[Ethnicity]]="Black"),"Female Black","Other")</f>
        <v>Other</v>
      </c>
    </row>
    <row r="553" spans="1:20" x14ac:dyDescent="0.25">
      <c r="A553" t="s">
        <v>1162</v>
      </c>
      <c r="B553" t="s">
        <v>1163</v>
      </c>
      <c r="C553" t="s">
        <v>42</v>
      </c>
      <c r="D553" t="s">
        <v>43</v>
      </c>
      <c r="E553" t="s">
        <v>16</v>
      </c>
      <c r="F553" t="s">
        <v>28</v>
      </c>
      <c r="G553" t="s">
        <v>51</v>
      </c>
      <c r="H553" t="str">
        <f>IF(TBL_Employees[[#This Row],[Gender]]="Female","F","M")</f>
        <v>M</v>
      </c>
      <c r="I553">
        <v>42</v>
      </c>
      <c r="J553" s="7">
        <v>42101</v>
      </c>
      <c r="K553" s="1">
        <v>99697</v>
      </c>
      <c r="L553" s="2">
        <v>0</v>
      </c>
      <c r="M553" t="s">
        <v>52</v>
      </c>
      <c r="N553" t="s">
        <v>66</v>
      </c>
      <c r="O553" s="7" t="s">
        <v>21</v>
      </c>
      <c r="P553" s="15">
        <f>TBL_Employees[[#This Row],[Annual Salary]]*TBL_Employees[[#This Row],[Bonus %]]</f>
        <v>0</v>
      </c>
      <c r="Q553" s="16">
        <f>TBL_Employees[[#This Row],[Annual Salary]]+TBL_Employees[[#This Row],[Bonus %]]*TBL_Employees[[#This Row],[Annual Salary]]</f>
        <v>99697</v>
      </c>
      <c r="R553" s="15">
        <f>SUM(TBL_Employees[[#This Row],[Annual Salary]],TBL_Employees[[#This Row],[Bonus amount]])</f>
        <v>99697</v>
      </c>
      <c r="S553" t="str">
        <f>IF(AND(TBL_Employees[[#This Row],[Department]]="IT",TBL_Employees[[#This Row],[Gender]]="Female"),"Yes","No")</f>
        <v>No</v>
      </c>
      <c r="T553" s="20" t="str">
        <f>IF(AND(TBL_Employees[[#This Row],[Gender]]="Female",TBL_Employees[[#This Row],[Ethnicity]]="Black"),"Female Black","Other")</f>
        <v>Other</v>
      </c>
    </row>
    <row r="554" spans="1:20" x14ac:dyDescent="0.25">
      <c r="A554" t="s">
        <v>1461</v>
      </c>
      <c r="B554" t="s">
        <v>1462</v>
      </c>
      <c r="C554" t="s">
        <v>40</v>
      </c>
      <c r="D554" t="s">
        <v>23</v>
      </c>
      <c r="E554" t="s">
        <v>32</v>
      </c>
      <c r="F554" t="s">
        <v>28</v>
      </c>
      <c r="G554" t="s">
        <v>18</v>
      </c>
      <c r="H554" t="str">
        <f>IF(TBL_Employees[[#This Row],[Gender]]="Female","F","M")</f>
        <v>M</v>
      </c>
      <c r="I554">
        <v>60</v>
      </c>
      <c r="J554" s="7">
        <v>42108</v>
      </c>
      <c r="K554" s="1">
        <v>155788</v>
      </c>
      <c r="L554" s="2">
        <v>0.17</v>
      </c>
      <c r="M554" t="s">
        <v>19</v>
      </c>
      <c r="N554" t="s">
        <v>63</v>
      </c>
      <c r="O554" s="7" t="s">
        <v>21</v>
      </c>
      <c r="P554" s="15">
        <f>TBL_Employees[[#This Row],[Annual Salary]]*TBL_Employees[[#This Row],[Bonus %]]</f>
        <v>26483.960000000003</v>
      </c>
      <c r="Q554" s="16">
        <f>TBL_Employees[[#This Row],[Annual Salary]]+TBL_Employees[[#This Row],[Bonus %]]*TBL_Employees[[#This Row],[Annual Salary]]</f>
        <v>182271.96</v>
      </c>
      <c r="R554" s="15">
        <f>SUM(TBL_Employees[[#This Row],[Annual Salary]],TBL_Employees[[#This Row],[Bonus amount]])</f>
        <v>182271.96</v>
      </c>
      <c r="S554" t="str">
        <f>IF(AND(TBL_Employees[[#This Row],[Department]]="IT",TBL_Employees[[#This Row],[Gender]]="Female"),"Yes","No")</f>
        <v>No</v>
      </c>
      <c r="T554" s="20" t="str">
        <f>IF(AND(TBL_Employees[[#This Row],[Gender]]="Female",TBL_Employees[[#This Row],[Ethnicity]]="Black"),"Female Black","Other")</f>
        <v>Other</v>
      </c>
    </row>
    <row r="555" spans="1:20" x14ac:dyDescent="0.25">
      <c r="A555" t="s">
        <v>448</v>
      </c>
      <c r="B555" t="s">
        <v>449</v>
      </c>
      <c r="C555" t="s">
        <v>40</v>
      </c>
      <c r="D555" t="s">
        <v>23</v>
      </c>
      <c r="E555" t="s">
        <v>44</v>
      </c>
      <c r="F555" t="s">
        <v>28</v>
      </c>
      <c r="G555" t="s">
        <v>47</v>
      </c>
      <c r="H555" t="str">
        <f>IF(TBL_Employees[[#This Row],[Gender]]="Female","F","M")</f>
        <v>M</v>
      </c>
      <c r="I555">
        <v>41</v>
      </c>
      <c r="J555" s="7">
        <v>42111</v>
      </c>
      <c r="K555" s="1">
        <v>152239</v>
      </c>
      <c r="L555" s="2">
        <v>0.23</v>
      </c>
      <c r="M555" t="s">
        <v>19</v>
      </c>
      <c r="N555" t="s">
        <v>29</v>
      </c>
      <c r="O555" s="7" t="s">
        <v>21</v>
      </c>
      <c r="P555" s="15">
        <f>TBL_Employees[[#This Row],[Annual Salary]]*TBL_Employees[[#This Row],[Bonus %]]</f>
        <v>35014.97</v>
      </c>
      <c r="Q555" s="16">
        <f>TBL_Employees[[#This Row],[Annual Salary]]+TBL_Employees[[#This Row],[Bonus %]]*TBL_Employees[[#This Row],[Annual Salary]]</f>
        <v>187253.97</v>
      </c>
      <c r="R555" s="15">
        <f>SUM(TBL_Employees[[#This Row],[Annual Salary]],TBL_Employees[[#This Row],[Bonus amount]])</f>
        <v>187253.97</v>
      </c>
      <c r="S555" t="str">
        <f>IF(AND(TBL_Employees[[#This Row],[Department]]="IT",TBL_Employees[[#This Row],[Gender]]="Female"),"Yes","No")</f>
        <v>No</v>
      </c>
      <c r="T555" s="20" t="str">
        <f>IF(AND(TBL_Employees[[#This Row],[Gender]]="Female",TBL_Employees[[#This Row],[Ethnicity]]="Black"),"Female Black","Other")</f>
        <v>Other</v>
      </c>
    </row>
    <row r="556" spans="1:20" x14ac:dyDescent="0.25">
      <c r="A556" t="s">
        <v>307</v>
      </c>
      <c r="B556" t="s">
        <v>1547</v>
      </c>
      <c r="C556" t="s">
        <v>73</v>
      </c>
      <c r="D556" t="s">
        <v>27</v>
      </c>
      <c r="E556" t="s">
        <v>44</v>
      </c>
      <c r="F556" t="s">
        <v>28</v>
      </c>
      <c r="G556" t="s">
        <v>18</v>
      </c>
      <c r="H556" t="str">
        <f>IF(TBL_Employees[[#This Row],[Gender]]="Female","F","M")</f>
        <v>M</v>
      </c>
      <c r="I556">
        <v>38</v>
      </c>
      <c r="J556" s="7">
        <v>42113</v>
      </c>
      <c r="K556" s="1">
        <v>48762</v>
      </c>
      <c r="L556" s="2">
        <v>0</v>
      </c>
      <c r="M556" t="s">
        <v>19</v>
      </c>
      <c r="N556" t="s">
        <v>63</v>
      </c>
      <c r="O556" s="7" t="s">
        <v>21</v>
      </c>
      <c r="P556" s="15">
        <f>TBL_Employees[[#This Row],[Annual Salary]]*TBL_Employees[[#This Row],[Bonus %]]</f>
        <v>0</v>
      </c>
      <c r="Q556" s="16">
        <f>TBL_Employees[[#This Row],[Annual Salary]]+TBL_Employees[[#This Row],[Bonus %]]*TBL_Employees[[#This Row],[Annual Salary]]</f>
        <v>48762</v>
      </c>
      <c r="R556" s="15">
        <f>SUM(TBL_Employees[[#This Row],[Annual Salary]],TBL_Employees[[#This Row],[Bonus amount]])</f>
        <v>48762</v>
      </c>
      <c r="S556" t="str">
        <f>IF(AND(TBL_Employees[[#This Row],[Department]]="IT",TBL_Employees[[#This Row],[Gender]]="Female"),"Yes","No")</f>
        <v>No</v>
      </c>
      <c r="T556" s="20" t="str">
        <f>IF(AND(TBL_Employees[[#This Row],[Gender]]="Female",TBL_Employees[[#This Row],[Ethnicity]]="Black"),"Female Black","Other")</f>
        <v>Other</v>
      </c>
    </row>
    <row r="557" spans="1:20" x14ac:dyDescent="0.25">
      <c r="A557" t="s">
        <v>564</v>
      </c>
      <c r="B557" t="s">
        <v>565</v>
      </c>
      <c r="C557" t="s">
        <v>61</v>
      </c>
      <c r="D557" t="s">
        <v>50</v>
      </c>
      <c r="E557" t="s">
        <v>36</v>
      </c>
      <c r="F557" t="s">
        <v>17</v>
      </c>
      <c r="G557" t="s">
        <v>24</v>
      </c>
      <c r="H557" t="str">
        <f>IF(TBL_Employees[[#This Row],[Gender]]="Female","F","M")</f>
        <v>F</v>
      </c>
      <c r="I557">
        <v>34</v>
      </c>
      <c r="J557" s="7">
        <v>42116</v>
      </c>
      <c r="K557" s="1">
        <v>154941</v>
      </c>
      <c r="L557" s="2">
        <v>0.13</v>
      </c>
      <c r="M557" t="s">
        <v>19</v>
      </c>
      <c r="N557" t="s">
        <v>39</v>
      </c>
      <c r="O557" s="7" t="s">
        <v>21</v>
      </c>
      <c r="P557" s="15">
        <f>TBL_Employees[[#This Row],[Annual Salary]]*TBL_Employees[[#This Row],[Bonus %]]</f>
        <v>20142.330000000002</v>
      </c>
      <c r="Q557" s="16">
        <f>TBL_Employees[[#This Row],[Annual Salary]]+TBL_Employees[[#This Row],[Bonus %]]*TBL_Employees[[#This Row],[Annual Salary]]</f>
        <v>175083.33000000002</v>
      </c>
      <c r="R557" s="15">
        <f>SUM(TBL_Employees[[#This Row],[Annual Salary]],TBL_Employees[[#This Row],[Bonus amount]])</f>
        <v>175083.33000000002</v>
      </c>
      <c r="S557" t="str">
        <f>IF(AND(TBL_Employees[[#This Row],[Department]]="IT",TBL_Employees[[#This Row],[Gender]]="Female"),"Yes","No")</f>
        <v>No</v>
      </c>
      <c r="T557" s="20" t="str">
        <f>IF(AND(TBL_Employees[[#This Row],[Gender]]="Female",TBL_Employees[[#This Row],[Ethnicity]]="Black"),"Female Black","Other")</f>
        <v>Other</v>
      </c>
    </row>
    <row r="558" spans="1:20" x14ac:dyDescent="0.25">
      <c r="A558" t="s">
        <v>373</v>
      </c>
      <c r="B558" t="s">
        <v>1602</v>
      </c>
      <c r="C558" t="s">
        <v>30</v>
      </c>
      <c r="D558" t="s">
        <v>31</v>
      </c>
      <c r="E558" t="s">
        <v>16</v>
      </c>
      <c r="F558" t="s">
        <v>17</v>
      </c>
      <c r="G558" t="s">
        <v>24</v>
      </c>
      <c r="H558" t="str">
        <f>IF(TBL_Employees[[#This Row],[Gender]]="Female","F","M")</f>
        <v>F</v>
      </c>
      <c r="I558">
        <v>45</v>
      </c>
      <c r="J558" s="7">
        <v>42117</v>
      </c>
      <c r="K558" s="1">
        <v>60017</v>
      </c>
      <c r="L558" s="2">
        <v>0</v>
      </c>
      <c r="M558" t="s">
        <v>19</v>
      </c>
      <c r="N558" t="s">
        <v>20</v>
      </c>
      <c r="O558" s="7" t="s">
        <v>21</v>
      </c>
      <c r="P558" s="15">
        <f>TBL_Employees[[#This Row],[Annual Salary]]*TBL_Employees[[#This Row],[Bonus %]]</f>
        <v>0</v>
      </c>
      <c r="Q558" s="16">
        <f>TBL_Employees[[#This Row],[Annual Salary]]+TBL_Employees[[#This Row],[Bonus %]]*TBL_Employees[[#This Row],[Annual Salary]]</f>
        <v>60017</v>
      </c>
      <c r="R558" s="15">
        <f>SUM(TBL_Employees[[#This Row],[Annual Salary]],TBL_Employees[[#This Row],[Bonus amount]])</f>
        <v>60017</v>
      </c>
      <c r="S558" t="str">
        <f>IF(AND(TBL_Employees[[#This Row],[Department]]="IT",TBL_Employees[[#This Row],[Gender]]="Female"),"Yes","No")</f>
        <v>No</v>
      </c>
      <c r="T558" s="20" t="str">
        <f>IF(AND(TBL_Employees[[#This Row],[Gender]]="Female",TBL_Employees[[#This Row],[Ethnicity]]="Black"),"Female Black","Other")</f>
        <v>Other</v>
      </c>
    </row>
    <row r="559" spans="1:20" x14ac:dyDescent="0.25">
      <c r="A559" t="s">
        <v>1222</v>
      </c>
      <c r="B559" t="s">
        <v>1223</v>
      </c>
      <c r="C559" t="s">
        <v>64</v>
      </c>
      <c r="D559" t="s">
        <v>15</v>
      </c>
      <c r="E559" t="s">
        <v>36</v>
      </c>
      <c r="F559" t="s">
        <v>28</v>
      </c>
      <c r="G559" t="s">
        <v>51</v>
      </c>
      <c r="H559" t="str">
        <f>IF(TBL_Employees[[#This Row],[Gender]]="Female","F","M")</f>
        <v>M</v>
      </c>
      <c r="I559">
        <v>46</v>
      </c>
      <c r="J559" s="7">
        <v>42129</v>
      </c>
      <c r="K559" s="1">
        <v>64364</v>
      </c>
      <c r="L559" s="2">
        <v>0</v>
      </c>
      <c r="M559" t="s">
        <v>52</v>
      </c>
      <c r="N559" t="s">
        <v>53</v>
      </c>
      <c r="O559" s="7" t="s">
        <v>21</v>
      </c>
      <c r="P559" s="15">
        <f>TBL_Employees[[#This Row],[Annual Salary]]*TBL_Employees[[#This Row],[Bonus %]]</f>
        <v>0</v>
      </c>
      <c r="Q559" s="16">
        <f>TBL_Employees[[#This Row],[Annual Salary]]+TBL_Employees[[#This Row],[Bonus %]]*TBL_Employees[[#This Row],[Annual Salary]]</f>
        <v>64364</v>
      </c>
      <c r="R559" s="15">
        <f>SUM(TBL_Employees[[#This Row],[Annual Salary]],TBL_Employees[[#This Row],[Bonus amount]])</f>
        <v>64364</v>
      </c>
      <c r="S559" t="str">
        <f>IF(AND(TBL_Employees[[#This Row],[Department]]="IT",TBL_Employees[[#This Row],[Gender]]="Female"),"Yes","No")</f>
        <v>No</v>
      </c>
      <c r="T559" s="20" t="str">
        <f>IF(AND(TBL_Employees[[#This Row],[Gender]]="Female",TBL_Employees[[#This Row],[Ethnicity]]="Black"),"Female Black","Other")</f>
        <v>Other</v>
      </c>
    </row>
    <row r="560" spans="1:20" x14ac:dyDescent="0.25">
      <c r="A560" t="s">
        <v>184</v>
      </c>
      <c r="B560" t="s">
        <v>732</v>
      </c>
      <c r="C560" t="s">
        <v>68</v>
      </c>
      <c r="D560" t="s">
        <v>50</v>
      </c>
      <c r="E560" t="s">
        <v>32</v>
      </c>
      <c r="F560" t="s">
        <v>17</v>
      </c>
      <c r="G560" t="s">
        <v>51</v>
      </c>
      <c r="H560" t="str">
        <f>IF(TBL_Employees[[#This Row],[Gender]]="Female","F","M")</f>
        <v>F</v>
      </c>
      <c r="I560">
        <v>47</v>
      </c>
      <c r="J560" s="7">
        <v>42164</v>
      </c>
      <c r="K560" s="1">
        <v>41429</v>
      </c>
      <c r="L560" s="2">
        <v>0</v>
      </c>
      <c r="M560" t="s">
        <v>19</v>
      </c>
      <c r="N560" t="s">
        <v>63</v>
      </c>
      <c r="O560" s="7" t="s">
        <v>21</v>
      </c>
      <c r="P560" s="15">
        <f>TBL_Employees[[#This Row],[Annual Salary]]*TBL_Employees[[#This Row],[Bonus %]]</f>
        <v>0</v>
      </c>
      <c r="Q560" s="16">
        <f>TBL_Employees[[#This Row],[Annual Salary]]+TBL_Employees[[#This Row],[Bonus %]]*TBL_Employees[[#This Row],[Annual Salary]]</f>
        <v>41429</v>
      </c>
      <c r="R560" s="15">
        <f>SUM(TBL_Employees[[#This Row],[Annual Salary]],TBL_Employees[[#This Row],[Bonus amount]])</f>
        <v>41429</v>
      </c>
      <c r="S560" t="str">
        <f>IF(AND(TBL_Employees[[#This Row],[Department]]="IT",TBL_Employees[[#This Row],[Gender]]="Female"),"Yes","No")</f>
        <v>No</v>
      </c>
      <c r="T560" s="20" t="str">
        <f>IF(AND(TBL_Employees[[#This Row],[Gender]]="Female",TBL_Employees[[#This Row],[Ethnicity]]="Black"),"Female Black","Other")</f>
        <v>Other</v>
      </c>
    </row>
    <row r="561" spans="1:20" x14ac:dyDescent="0.25">
      <c r="A561" t="s">
        <v>1383</v>
      </c>
      <c r="B561" t="s">
        <v>1739</v>
      </c>
      <c r="C561" t="s">
        <v>62</v>
      </c>
      <c r="D561" t="s">
        <v>23</v>
      </c>
      <c r="E561" t="s">
        <v>44</v>
      </c>
      <c r="F561" t="s">
        <v>28</v>
      </c>
      <c r="G561" t="s">
        <v>51</v>
      </c>
      <c r="H561" t="str">
        <f>IF(TBL_Employees[[#This Row],[Gender]]="Female","F","M")</f>
        <v>M</v>
      </c>
      <c r="I561">
        <v>59</v>
      </c>
      <c r="J561" s="7">
        <v>42165</v>
      </c>
      <c r="K561" s="1">
        <v>101985</v>
      </c>
      <c r="L561" s="2">
        <v>7.0000000000000007E-2</v>
      </c>
      <c r="M561" t="s">
        <v>19</v>
      </c>
      <c r="N561" t="s">
        <v>45</v>
      </c>
      <c r="O561" s="7" t="s">
        <v>21</v>
      </c>
      <c r="P561" s="15">
        <f>TBL_Employees[[#This Row],[Annual Salary]]*TBL_Employees[[#This Row],[Bonus %]]</f>
        <v>7138.9500000000007</v>
      </c>
      <c r="Q561" s="16">
        <f>TBL_Employees[[#This Row],[Annual Salary]]+TBL_Employees[[#This Row],[Bonus %]]*TBL_Employees[[#This Row],[Annual Salary]]</f>
        <v>109123.95</v>
      </c>
      <c r="R561" s="15">
        <f>SUM(TBL_Employees[[#This Row],[Annual Salary]],TBL_Employees[[#This Row],[Bonus amount]])</f>
        <v>109123.95</v>
      </c>
      <c r="S561" t="str">
        <f>IF(AND(TBL_Employees[[#This Row],[Department]]="IT",TBL_Employees[[#This Row],[Gender]]="Female"),"Yes","No")</f>
        <v>No</v>
      </c>
      <c r="T561" s="20" t="str">
        <f>IF(AND(TBL_Employees[[#This Row],[Gender]]="Female",TBL_Employees[[#This Row],[Ethnicity]]="Black"),"Female Black","Other")</f>
        <v>Other</v>
      </c>
    </row>
    <row r="562" spans="1:20" x14ac:dyDescent="0.25">
      <c r="A562" t="s">
        <v>1117</v>
      </c>
      <c r="B562" t="s">
        <v>1118</v>
      </c>
      <c r="C562" t="s">
        <v>14</v>
      </c>
      <c r="D562" t="s">
        <v>27</v>
      </c>
      <c r="E562" t="s">
        <v>16</v>
      </c>
      <c r="F562" t="s">
        <v>28</v>
      </c>
      <c r="G562" t="s">
        <v>24</v>
      </c>
      <c r="H562" t="str">
        <f>IF(TBL_Employees[[#This Row],[Gender]]="Female","F","M")</f>
        <v>M</v>
      </c>
      <c r="I562">
        <v>35</v>
      </c>
      <c r="J562" s="7">
        <v>42166</v>
      </c>
      <c r="K562" s="1">
        <v>234723</v>
      </c>
      <c r="L562" s="2">
        <v>0.36</v>
      </c>
      <c r="M562" t="s">
        <v>33</v>
      </c>
      <c r="N562" t="s">
        <v>74</v>
      </c>
      <c r="O562" s="7" t="s">
        <v>21</v>
      </c>
      <c r="P562" s="15">
        <f>TBL_Employees[[#This Row],[Annual Salary]]*TBL_Employees[[#This Row],[Bonus %]]</f>
        <v>84500.28</v>
      </c>
      <c r="Q562" s="16">
        <f>TBL_Employees[[#This Row],[Annual Salary]]+TBL_Employees[[#This Row],[Bonus %]]*TBL_Employees[[#This Row],[Annual Salary]]</f>
        <v>319223.28000000003</v>
      </c>
      <c r="R562" s="15">
        <f>SUM(TBL_Employees[[#This Row],[Annual Salary]],TBL_Employees[[#This Row],[Bonus amount]])</f>
        <v>319223.28000000003</v>
      </c>
      <c r="S562" t="str">
        <f>IF(AND(TBL_Employees[[#This Row],[Department]]="IT",TBL_Employees[[#This Row],[Gender]]="Female"),"Yes","No")</f>
        <v>No</v>
      </c>
      <c r="T562" s="20" t="str">
        <f>IF(AND(TBL_Employees[[#This Row],[Gender]]="Female",TBL_Employees[[#This Row],[Ethnicity]]="Black"),"Female Black","Other")</f>
        <v>Other</v>
      </c>
    </row>
    <row r="563" spans="1:20" x14ac:dyDescent="0.25">
      <c r="A563" t="s">
        <v>368</v>
      </c>
      <c r="B563" t="s">
        <v>925</v>
      </c>
      <c r="C563" t="s">
        <v>61</v>
      </c>
      <c r="D563" t="s">
        <v>50</v>
      </c>
      <c r="E563" t="s">
        <v>44</v>
      </c>
      <c r="F563" t="s">
        <v>17</v>
      </c>
      <c r="G563" t="s">
        <v>24</v>
      </c>
      <c r="H563" t="str">
        <f>IF(TBL_Employees[[#This Row],[Gender]]="Female","F","M")</f>
        <v>F</v>
      </c>
      <c r="I563">
        <v>30</v>
      </c>
      <c r="J563" s="7">
        <v>42168</v>
      </c>
      <c r="K563" s="1">
        <v>127972</v>
      </c>
      <c r="L563" s="2">
        <v>0.11</v>
      </c>
      <c r="M563" t="s">
        <v>19</v>
      </c>
      <c r="N563" t="s">
        <v>63</v>
      </c>
      <c r="O563" s="7" t="s">
        <v>21</v>
      </c>
      <c r="P563" s="15">
        <f>TBL_Employees[[#This Row],[Annual Salary]]*TBL_Employees[[#This Row],[Bonus %]]</f>
        <v>14076.92</v>
      </c>
      <c r="Q563" s="16">
        <f>TBL_Employees[[#This Row],[Annual Salary]]+TBL_Employees[[#This Row],[Bonus %]]*TBL_Employees[[#This Row],[Annual Salary]]</f>
        <v>142048.92000000001</v>
      </c>
      <c r="R563" s="15">
        <f>SUM(TBL_Employees[[#This Row],[Annual Salary]],TBL_Employees[[#This Row],[Bonus amount]])</f>
        <v>142048.92000000001</v>
      </c>
      <c r="S563" t="str">
        <f>IF(AND(TBL_Employees[[#This Row],[Department]]="IT",TBL_Employees[[#This Row],[Gender]]="Female"),"Yes","No")</f>
        <v>No</v>
      </c>
      <c r="T563" s="20" t="str">
        <f>IF(AND(TBL_Employees[[#This Row],[Gender]]="Female",TBL_Employees[[#This Row],[Ethnicity]]="Black"),"Female Black","Other")</f>
        <v>Other</v>
      </c>
    </row>
    <row r="564" spans="1:20" x14ac:dyDescent="0.25">
      <c r="A564" t="s">
        <v>1117</v>
      </c>
      <c r="B564" t="s">
        <v>1968</v>
      </c>
      <c r="C564" t="s">
        <v>55</v>
      </c>
      <c r="D564" t="s">
        <v>27</v>
      </c>
      <c r="E564" t="s">
        <v>36</v>
      </c>
      <c r="F564" t="s">
        <v>28</v>
      </c>
      <c r="G564" t="s">
        <v>18</v>
      </c>
      <c r="H564" t="str">
        <f>IF(TBL_Employees[[#This Row],[Gender]]="Female","F","M")</f>
        <v>M</v>
      </c>
      <c r="I564">
        <v>30</v>
      </c>
      <c r="J564" s="7">
        <v>42169</v>
      </c>
      <c r="K564" s="1">
        <v>67489</v>
      </c>
      <c r="L564" s="2">
        <v>0</v>
      </c>
      <c r="M564" t="s">
        <v>19</v>
      </c>
      <c r="N564" t="s">
        <v>20</v>
      </c>
      <c r="O564" s="7" t="s">
        <v>21</v>
      </c>
      <c r="P564" s="15">
        <f>TBL_Employees[[#This Row],[Annual Salary]]*TBL_Employees[[#This Row],[Bonus %]]</f>
        <v>0</v>
      </c>
      <c r="Q564" s="16">
        <f>TBL_Employees[[#This Row],[Annual Salary]]+TBL_Employees[[#This Row],[Bonus %]]*TBL_Employees[[#This Row],[Annual Salary]]</f>
        <v>67489</v>
      </c>
      <c r="R564" s="15">
        <f>SUM(TBL_Employees[[#This Row],[Annual Salary]],TBL_Employees[[#This Row],[Bonus amount]])</f>
        <v>67489</v>
      </c>
      <c r="S564" t="str">
        <f>IF(AND(TBL_Employees[[#This Row],[Department]]="IT",TBL_Employees[[#This Row],[Gender]]="Female"),"Yes","No")</f>
        <v>No</v>
      </c>
      <c r="T564" s="20" t="str">
        <f>IF(AND(TBL_Employees[[#This Row],[Gender]]="Female",TBL_Employees[[#This Row],[Ethnicity]]="Black"),"Female Black","Other")</f>
        <v>Other</v>
      </c>
    </row>
    <row r="565" spans="1:20" x14ac:dyDescent="0.25">
      <c r="A565" t="s">
        <v>639</v>
      </c>
      <c r="B565" t="s">
        <v>640</v>
      </c>
      <c r="C565" t="s">
        <v>14</v>
      </c>
      <c r="D565" t="s">
        <v>31</v>
      </c>
      <c r="E565" t="s">
        <v>32</v>
      </c>
      <c r="F565" t="s">
        <v>28</v>
      </c>
      <c r="G565" t="s">
        <v>18</v>
      </c>
      <c r="H565" t="str">
        <f>IF(TBL_Employees[[#This Row],[Gender]]="Female","F","M")</f>
        <v>M</v>
      </c>
      <c r="I565">
        <v>33</v>
      </c>
      <c r="J565" s="7">
        <v>42173</v>
      </c>
      <c r="K565" s="1">
        <v>205314</v>
      </c>
      <c r="L565" s="2">
        <v>0.3</v>
      </c>
      <c r="M565" t="s">
        <v>19</v>
      </c>
      <c r="N565" t="s">
        <v>29</v>
      </c>
      <c r="O565" s="7" t="s">
        <v>21</v>
      </c>
      <c r="P565" s="15">
        <f>TBL_Employees[[#This Row],[Annual Salary]]*TBL_Employees[[#This Row],[Bonus %]]</f>
        <v>61594.2</v>
      </c>
      <c r="Q565" s="16">
        <f>TBL_Employees[[#This Row],[Annual Salary]]+TBL_Employees[[#This Row],[Bonus %]]*TBL_Employees[[#This Row],[Annual Salary]]</f>
        <v>266908.2</v>
      </c>
      <c r="R565" s="15">
        <f>SUM(TBL_Employees[[#This Row],[Annual Salary]],TBL_Employees[[#This Row],[Bonus amount]])</f>
        <v>266908.2</v>
      </c>
      <c r="S565" t="str">
        <f>IF(AND(TBL_Employees[[#This Row],[Department]]="IT",TBL_Employees[[#This Row],[Gender]]="Female"),"Yes","No")</f>
        <v>No</v>
      </c>
      <c r="T565" s="20" t="str">
        <f>IF(AND(TBL_Employees[[#This Row],[Gender]]="Female",TBL_Employees[[#This Row],[Ethnicity]]="Black"),"Female Black","Other")</f>
        <v>Other</v>
      </c>
    </row>
    <row r="566" spans="1:20" x14ac:dyDescent="0.25">
      <c r="A566" t="s">
        <v>533</v>
      </c>
      <c r="B566" t="s">
        <v>534</v>
      </c>
      <c r="C566" t="s">
        <v>64</v>
      </c>
      <c r="D566" t="s">
        <v>15</v>
      </c>
      <c r="E566" t="s">
        <v>32</v>
      </c>
      <c r="F566" t="s">
        <v>28</v>
      </c>
      <c r="G566" t="s">
        <v>51</v>
      </c>
      <c r="H566" t="str">
        <f>IF(TBL_Employees[[#This Row],[Gender]]="Female","F","M")</f>
        <v>M</v>
      </c>
      <c r="I566">
        <v>34</v>
      </c>
      <c r="J566" s="7">
        <v>42182</v>
      </c>
      <c r="K566" s="1">
        <v>57008</v>
      </c>
      <c r="L566" s="2">
        <v>0</v>
      </c>
      <c r="M566" t="s">
        <v>19</v>
      </c>
      <c r="N566" t="s">
        <v>39</v>
      </c>
      <c r="O566" s="7" t="s">
        <v>21</v>
      </c>
      <c r="P566" s="15">
        <f>TBL_Employees[[#This Row],[Annual Salary]]*TBL_Employees[[#This Row],[Bonus %]]</f>
        <v>0</v>
      </c>
      <c r="Q566" s="16">
        <f>TBL_Employees[[#This Row],[Annual Salary]]+TBL_Employees[[#This Row],[Bonus %]]*TBL_Employees[[#This Row],[Annual Salary]]</f>
        <v>57008</v>
      </c>
      <c r="R566" s="15">
        <f>SUM(TBL_Employees[[#This Row],[Annual Salary]],TBL_Employees[[#This Row],[Bonus amount]])</f>
        <v>57008</v>
      </c>
      <c r="S566" t="str">
        <f>IF(AND(TBL_Employees[[#This Row],[Department]]="IT",TBL_Employees[[#This Row],[Gender]]="Female"),"Yes","No")</f>
        <v>No</v>
      </c>
      <c r="T566" s="20" t="str">
        <f>IF(AND(TBL_Employees[[#This Row],[Gender]]="Female",TBL_Employees[[#This Row],[Ethnicity]]="Black"),"Female Black","Other")</f>
        <v>Other</v>
      </c>
    </row>
    <row r="567" spans="1:20" x14ac:dyDescent="0.25">
      <c r="A567" t="s">
        <v>1745</v>
      </c>
      <c r="B567" t="s">
        <v>1746</v>
      </c>
      <c r="C567" t="s">
        <v>40</v>
      </c>
      <c r="D567" t="s">
        <v>50</v>
      </c>
      <c r="E567" t="s">
        <v>32</v>
      </c>
      <c r="F567" t="s">
        <v>28</v>
      </c>
      <c r="G567" t="s">
        <v>24</v>
      </c>
      <c r="H567" t="str">
        <f>IF(TBL_Employees[[#This Row],[Gender]]="Female","F","M")</f>
        <v>M</v>
      </c>
      <c r="I567">
        <v>31</v>
      </c>
      <c r="J567" s="7">
        <v>42184</v>
      </c>
      <c r="K567" s="1">
        <v>191026</v>
      </c>
      <c r="L567" s="2">
        <v>0.16</v>
      </c>
      <c r="M567" t="s">
        <v>19</v>
      </c>
      <c r="N567" t="s">
        <v>29</v>
      </c>
      <c r="O567" s="7" t="s">
        <v>21</v>
      </c>
      <c r="P567" s="15">
        <f>TBL_Employees[[#This Row],[Annual Salary]]*TBL_Employees[[#This Row],[Bonus %]]</f>
        <v>30564.16</v>
      </c>
      <c r="Q567" s="16">
        <f>TBL_Employees[[#This Row],[Annual Salary]]+TBL_Employees[[#This Row],[Bonus %]]*TBL_Employees[[#This Row],[Annual Salary]]</f>
        <v>221590.16</v>
      </c>
      <c r="R567" s="15">
        <f>SUM(TBL_Employees[[#This Row],[Annual Salary]],TBL_Employees[[#This Row],[Bonus amount]])</f>
        <v>221590.16</v>
      </c>
      <c r="S567" t="str">
        <f>IF(AND(TBL_Employees[[#This Row],[Department]]="IT",TBL_Employees[[#This Row],[Gender]]="Female"),"Yes","No")</f>
        <v>No</v>
      </c>
      <c r="T567" s="20" t="str">
        <f>IF(AND(TBL_Employees[[#This Row],[Gender]]="Female",TBL_Employees[[#This Row],[Ethnicity]]="Black"),"Female Black","Other")</f>
        <v>Other</v>
      </c>
    </row>
    <row r="568" spans="1:20" x14ac:dyDescent="0.25">
      <c r="A568" t="s">
        <v>370</v>
      </c>
      <c r="B568" t="s">
        <v>897</v>
      </c>
      <c r="C568" t="s">
        <v>94</v>
      </c>
      <c r="D568" t="s">
        <v>50</v>
      </c>
      <c r="E568" t="s">
        <v>44</v>
      </c>
      <c r="F568" t="s">
        <v>17</v>
      </c>
      <c r="G568" t="s">
        <v>24</v>
      </c>
      <c r="H568" t="str">
        <f>IF(TBL_Employees[[#This Row],[Gender]]="Female","F","M")</f>
        <v>F</v>
      </c>
      <c r="I568">
        <v>47</v>
      </c>
      <c r="J568" s="7">
        <v>42195</v>
      </c>
      <c r="K568" s="1">
        <v>63880</v>
      </c>
      <c r="L568" s="2">
        <v>0</v>
      </c>
      <c r="M568" t="s">
        <v>33</v>
      </c>
      <c r="N568" t="s">
        <v>80</v>
      </c>
      <c r="O568" s="7" t="s">
        <v>21</v>
      </c>
      <c r="P568" s="15">
        <f>TBL_Employees[[#This Row],[Annual Salary]]*TBL_Employees[[#This Row],[Bonus %]]</f>
        <v>0</v>
      </c>
      <c r="Q568" s="16">
        <f>TBL_Employees[[#This Row],[Annual Salary]]+TBL_Employees[[#This Row],[Bonus %]]*TBL_Employees[[#This Row],[Annual Salary]]</f>
        <v>63880</v>
      </c>
      <c r="R568" s="15">
        <f>SUM(TBL_Employees[[#This Row],[Annual Salary]],TBL_Employees[[#This Row],[Bonus amount]])</f>
        <v>63880</v>
      </c>
      <c r="S568" t="str">
        <f>IF(AND(TBL_Employees[[#This Row],[Department]]="IT",TBL_Employees[[#This Row],[Gender]]="Female"),"Yes","No")</f>
        <v>No</v>
      </c>
      <c r="T568" s="20" t="str">
        <f>IF(AND(TBL_Employees[[#This Row],[Gender]]="Female",TBL_Employees[[#This Row],[Ethnicity]]="Black"),"Female Black","Other")</f>
        <v>Other</v>
      </c>
    </row>
    <row r="569" spans="1:20" x14ac:dyDescent="0.25">
      <c r="A569" t="s">
        <v>683</v>
      </c>
      <c r="B569" t="s">
        <v>924</v>
      </c>
      <c r="C569" t="s">
        <v>14</v>
      </c>
      <c r="D569" t="s">
        <v>27</v>
      </c>
      <c r="E569" t="s">
        <v>16</v>
      </c>
      <c r="F569" t="s">
        <v>28</v>
      </c>
      <c r="G569" t="s">
        <v>24</v>
      </c>
      <c r="H569" t="str">
        <f>IF(TBL_Employees[[#This Row],[Gender]]="Female","F","M")</f>
        <v>M</v>
      </c>
      <c r="I569">
        <v>31</v>
      </c>
      <c r="J569" s="7">
        <v>42197</v>
      </c>
      <c r="K569" s="1">
        <v>215388</v>
      </c>
      <c r="L569" s="2">
        <v>0.33</v>
      </c>
      <c r="M569" t="s">
        <v>19</v>
      </c>
      <c r="N569" t="s">
        <v>45</v>
      </c>
      <c r="O569" s="7" t="s">
        <v>21</v>
      </c>
      <c r="P569" s="15">
        <f>TBL_Employees[[#This Row],[Annual Salary]]*TBL_Employees[[#This Row],[Bonus %]]</f>
        <v>71078.040000000008</v>
      </c>
      <c r="Q569" s="16">
        <f>TBL_Employees[[#This Row],[Annual Salary]]+TBL_Employees[[#This Row],[Bonus %]]*TBL_Employees[[#This Row],[Annual Salary]]</f>
        <v>286466.04000000004</v>
      </c>
      <c r="R569" s="15">
        <f>SUM(TBL_Employees[[#This Row],[Annual Salary]],TBL_Employees[[#This Row],[Bonus amount]])</f>
        <v>286466.04000000004</v>
      </c>
      <c r="S569" t="str">
        <f>IF(AND(TBL_Employees[[#This Row],[Department]]="IT",TBL_Employees[[#This Row],[Gender]]="Female"),"Yes","No")</f>
        <v>No</v>
      </c>
      <c r="T569" s="20" t="str">
        <f>IF(AND(TBL_Employees[[#This Row],[Gender]]="Female",TBL_Employees[[#This Row],[Ethnicity]]="Black"),"Female Black","Other")</f>
        <v>Other</v>
      </c>
    </row>
    <row r="570" spans="1:20" x14ac:dyDescent="0.25">
      <c r="A570" t="s">
        <v>1545</v>
      </c>
      <c r="B570" t="s">
        <v>1546</v>
      </c>
      <c r="C570" t="s">
        <v>62</v>
      </c>
      <c r="D570" t="s">
        <v>23</v>
      </c>
      <c r="E570" t="s">
        <v>32</v>
      </c>
      <c r="F570" t="s">
        <v>28</v>
      </c>
      <c r="G570" t="s">
        <v>24</v>
      </c>
      <c r="H570" t="str">
        <f>IF(TBL_Employees[[#This Row],[Gender]]="Female","F","M")</f>
        <v>M</v>
      </c>
      <c r="I570">
        <v>48</v>
      </c>
      <c r="J570" s="7">
        <v>42201</v>
      </c>
      <c r="K570" s="1">
        <v>110565</v>
      </c>
      <c r="L570" s="2">
        <v>0.09</v>
      </c>
      <c r="M570" t="s">
        <v>33</v>
      </c>
      <c r="N570" t="s">
        <v>60</v>
      </c>
      <c r="O570" s="7" t="s">
        <v>21</v>
      </c>
      <c r="P570" s="15">
        <f>TBL_Employees[[#This Row],[Annual Salary]]*TBL_Employees[[#This Row],[Bonus %]]</f>
        <v>9950.85</v>
      </c>
      <c r="Q570" s="16">
        <f>TBL_Employees[[#This Row],[Annual Salary]]+TBL_Employees[[#This Row],[Bonus %]]*TBL_Employees[[#This Row],[Annual Salary]]</f>
        <v>120515.85</v>
      </c>
      <c r="R570" s="15">
        <f>SUM(TBL_Employees[[#This Row],[Annual Salary]],TBL_Employees[[#This Row],[Bonus amount]])</f>
        <v>120515.85</v>
      </c>
      <c r="S570" t="str">
        <f>IF(AND(TBL_Employees[[#This Row],[Department]]="IT",TBL_Employees[[#This Row],[Gender]]="Female"),"Yes","No")</f>
        <v>No</v>
      </c>
      <c r="T570" s="20" t="str">
        <f>IF(AND(TBL_Employees[[#This Row],[Gender]]="Female",TBL_Employees[[#This Row],[Ethnicity]]="Black"),"Female Black","Other")</f>
        <v>Other</v>
      </c>
    </row>
    <row r="571" spans="1:20" x14ac:dyDescent="0.25">
      <c r="A571" t="s">
        <v>989</v>
      </c>
      <c r="B571" t="s">
        <v>990</v>
      </c>
      <c r="C571" t="s">
        <v>62</v>
      </c>
      <c r="D571" t="s">
        <v>65</v>
      </c>
      <c r="E571" t="s">
        <v>44</v>
      </c>
      <c r="F571" t="s">
        <v>28</v>
      </c>
      <c r="G571" t="s">
        <v>24</v>
      </c>
      <c r="H571" t="str">
        <f>IF(TBL_Employees[[#This Row],[Gender]]="Female","F","M")</f>
        <v>M</v>
      </c>
      <c r="I571">
        <v>63</v>
      </c>
      <c r="J571" s="7">
        <v>42214</v>
      </c>
      <c r="K571" s="1">
        <v>103724</v>
      </c>
      <c r="L571" s="2">
        <v>0.05</v>
      </c>
      <c r="M571" t="s">
        <v>33</v>
      </c>
      <c r="N571" t="s">
        <v>74</v>
      </c>
      <c r="O571" s="7" t="s">
        <v>21</v>
      </c>
      <c r="P571" s="15">
        <f>TBL_Employees[[#This Row],[Annual Salary]]*TBL_Employees[[#This Row],[Bonus %]]</f>
        <v>5186.2000000000007</v>
      </c>
      <c r="Q571" s="16">
        <f>TBL_Employees[[#This Row],[Annual Salary]]+TBL_Employees[[#This Row],[Bonus %]]*TBL_Employees[[#This Row],[Annual Salary]]</f>
        <v>108910.2</v>
      </c>
      <c r="R571" s="15">
        <f>SUM(TBL_Employees[[#This Row],[Annual Salary]],TBL_Employees[[#This Row],[Bonus amount]])</f>
        <v>108910.2</v>
      </c>
      <c r="S571" t="str">
        <f>IF(AND(TBL_Employees[[#This Row],[Department]]="IT",TBL_Employees[[#This Row],[Gender]]="Female"),"Yes","No")</f>
        <v>No</v>
      </c>
      <c r="T571" s="20" t="str">
        <f>IF(AND(TBL_Employees[[#This Row],[Gender]]="Female",TBL_Employees[[#This Row],[Ethnicity]]="Black"),"Female Black","Other")</f>
        <v>Other</v>
      </c>
    </row>
    <row r="572" spans="1:20" x14ac:dyDescent="0.25">
      <c r="A572" t="s">
        <v>1190</v>
      </c>
      <c r="B572" t="s">
        <v>1191</v>
      </c>
      <c r="C572" t="s">
        <v>83</v>
      </c>
      <c r="D572" t="s">
        <v>23</v>
      </c>
      <c r="E572" t="s">
        <v>36</v>
      </c>
      <c r="F572" t="s">
        <v>28</v>
      </c>
      <c r="G572" t="s">
        <v>51</v>
      </c>
      <c r="H572" t="str">
        <f>IF(TBL_Employees[[#This Row],[Gender]]="Female","F","M")</f>
        <v>M</v>
      </c>
      <c r="I572">
        <v>34</v>
      </c>
      <c r="J572" s="7">
        <v>42219</v>
      </c>
      <c r="K572" s="1">
        <v>52200</v>
      </c>
      <c r="L572" s="2">
        <v>0</v>
      </c>
      <c r="M572" t="s">
        <v>19</v>
      </c>
      <c r="N572" t="s">
        <v>29</v>
      </c>
      <c r="O572" s="7" t="s">
        <v>21</v>
      </c>
      <c r="P572" s="15">
        <f>TBL_Employees[[#This Row],[Annual Salary]]*TBL_Employees[[#This Row],[Bonus %]]</f>
        <v>0</v>
      </c>
      <c r="Q572" s="16">
        <f>TBL_Employees[[#This Row],[Annual Salary]]+TBL_Employees[[#This Row],[Bonus %]]*TBL_Employees[[#This Row],[Annual Salary]]</f>
        <v>52200</v>
      </c>
      <c r="R572" s="15">
        <f>SUM(TBL_Employees[[#This Row],[Annual Salary]],TBL_Employees[[#This Row],[Bonus amount]])</f>
        <v>52200</v>
      </c>
      <c r="S572" t="str">
        <f>IF(AND(TBL_Employees[[#This Row],[Department]]="IT",TBL_Employees[[#This Row],[Gender]]="Female"),"Yes","No")</f>
        <v>No</v>
      </c>
      <c r="T572" s="20" t="str">
        <f>IF(AND(TBL_Employees[[#This Row],[Gender]]="Female",TBL_Employees[[#This Row],[Ethnicity]]="Black"),"Female Black","Other")</f>
        <v>Other</v>
      </c>
    </row>
    <row r="573" spans="1:20" x14ac:dyDescent="0.25">
      <c r="A573" t="s">
        <v>1459</v>
      </c>
      <c r="B573" t="s">
        <v>1460</v>
      </c>
      <c r="C573" t="s">
        <v>62</v>
      </c>
      <c r="D573" t="s">
        <v>65</v>
      </c>
      <c r="E573" t="s">
        <v>32</v>
      </c>
      <c r="F573" t="s">
        <v>17</v>
      </c>
      <c r="G573" t="s">
        <v>18</v>
      </c>
      <c r="H573" t="str">
        <f>IF(TBL_Employees[[#This Row],[Gender]]="Female","F","M")</f>
        <v>F</v>
      </c>
      <c r="I573">
        <v>38</v>
      </c>
      <c r="J573" s="7">
        <v>42228</v>
      </c>
      <c r="K573" s="1">
        <v>106858</v>
      </c>
      <c r="L573" s="2">
        <v>0.05</v>
      </c>
      <c r="M573" t="s">
        <v>19</v>
      </c>
      <c r="N573" t="s">
        <v>63</v>
      </c>
      <c r="O573" s="7" t="s">
        <v>21</v>
      </c>
      <c r="P573" s="15">
        <f>TBL_Employees[[#This Row],[Annual Salary]]*TBL_Employees[[#This Row],[Bonus %]]</f>
        <v>5342.9000000000005</v>
      </c>
      <c r="Q573" s="16">
        <f>TBL_Employees[[#This Row],[Annual Salary]]+TBL_Employees[[#This Row],[Bonus %]]*TBL_Employees[[#This Row],[Annual Salary]]</f>
        <v>112200.9</v>
      </c>
      <c r="R573" s="15">
        <f>SUM(TBL_Employees[[#This Row],[Annual Salary]],TBL_Employees[[#This Row],[Bonus amount]])</f>
        <v>112200.9</v>
      </c>
      <c r="S573" t="str">
        <f>IF(AND(TBL_Employees[[#This Row],[Department]]="IT",TBL_Employees[[#This Row],[Gender]]="Female"),"Yes","No")</f>
        <v>No</v>
      </c>
      <c r="T573" s="20" t="str">
        <f>IF(AND(TBL_Employees[[#This Row],[Gender]]="Female",TBL_Employees[[#This Row],[Ethnicity]]="Black"),"Female Black","Other")</f>
        <v>Other</v>
      </c>
    </row>
    <row r="574" spans="1:20" x14ac:dyDescent="0.25">
      <c r="A574" t="s">
        <v>351</v>
      </c>
      <c r="B574" t="s">
        <v>954</v>
      </c>
      <c r="C574" t="s">
        <v>86</v>
      </c>
      <c r="D574" t="s">
        <v>31</v>
      </c>
      <c r="E574" t="s">
        <v>16</v>
      </c>
      <c r="F574" t="s">
        <v>17</v>
      </c>
      <c r="G574" t="s">
        <v>51</v>
      </c>
      <c r="H574" t="str">
        <f>IF(TBL_Employees[[#This Row],[Gender]]="Female","F","M")</f>
        <v>F</v>
      </c>
      <c r="I574">
        <v>47</v>
      </c>
      <c r="J574" s="7">
        <v>42245</v>
      </c>
      <c r="K574" s="1">
        <v>68488</v>
      </c>
      <c r="L574" s="2">
        <v>0</v>
      </c>
      <c r="M574" t="s">
        <v>19</v>
      </c>
      <c r="N574" t="s">
        <v>63</v>
      </c>
      <c r="O574" s="7" t="s">
        <v>21</v>
      </c>
      <c r="P574" s="15">
        <f>TBL_Employees[[#This Row],[Annual Salary]]*TBL_Employees[[#This Row],[Bonus %]]</f>
        <v>0</v>
      </c>
      <c r="Q574" s="16">
        <f>TBL_Employees[[#This Row],[Annual Salary]]+TBL_Employees[[#This Row],[Bonus %]]*TBL_Employees[[#This Row],[Annual Salary]]</f>
        <v>68488</v>
      </c>
      <c r="R574" s="15">
        <f>SUM(TBL_Employees[[#This Row],[Annual Salary]],TBL_Employees[[#This Row],[Bonus amount]])</f>
        <v>68488</v>
      </c>
      <c r="S574" t="str">
        <f>IF(AND(TBL_Employees[[#This Row],[Department]]="IT",TBL_Employees[[#This Row],[Gender]]="Female"),"Yes","No")</f>
        <v>No</v>
      </c>
      <c r="T574" s="20" t="str">
        <f>IF(AND(TBL_Employees[[#This Row],[Gender]]="Female",TBL_Employees[[#This Row],[Ethnicity]]="Black"),"Female Black","Other")</f>
        <v>Other</v>
      </c>
    </row>
    <row r="575" spans="1:20" x14ac:dyDescent="0.25">
      <c r="A575" t="s">
        <v>1039</v>
      </c>
      <c r="B575" t="s">
        <v>1040</v>
      </c>
      <c r="C575" t="s">
        <v>14</v>
      </c>
      <c r="D575" t="s">
        <v>23</v>
      </c>
      <c r="E575" t="s">
        <v>32</v>
      </c>
      <c r="F575" t="s">
        <v>28</v>
      </c>
      <c r="G575" t="s">
        <v>24</v>
      </c>
      <c r="H575" t="str">
        <f>IF(TBL_Employees[[#This Row],[Gender]]="Female","F","M")</f>
        <v>M</v>
      </c>
      <c r="I575">
        <v>31</v>
      </c>
      <c r="J575" s="7">
        <v>42250</v>
      </c>
      <c r="K575" s="1">
        <v>250953</v>
      </c>
      <c r="L575" s="2">
        <v>0.34</v>
      </c>
      <c r="M575" t="s">
        <v>19</v>
      </c>
      <c r="N575" t="s">
        <v>29</v>
      </c>
      <c r="O575" s="7" t="s">
        <v>21</v>
      </c>
      <c r="P575" s="15">
        <f>TBL_Employees[[#This Row],[Annual Salary]]*TBL_Employees[[#This Row],[Bonus %]]</f>
        <v>85324.02</v>
      </c>
      <c r="Q575" s="16">
        <f>TBL_Employees[[#This Row],[Annual Salary]]+TBL_Employees[[#This Row],[Bonus %]]*TBL_Employees[[#This Row],[Annual Salary]]</f>
        <v>336277.02</v>
      </c>
      <c r="R575" s="15">
        <f>SUM(TBL_Employees[[#This Row],[Annual Salary]],TBL_Employees[[#This Row],[Bonus amount]])</f>
        <v>336277.02</v>
      </c>
      <c r="S575" t="str">
        <f>IF(AND(TBL_Employees[[#This Row],[Department]]="IT",TBL_Employees[[#This Row],[Gender]]="Female"),"Yes","No")</f>
        <v>No</v>
      </c>
      <c r="T575" s="20" t="str">
        <f>IF(AND(TBL_Employees[[#This Row],[Gender]]="Female",TBL_Employees[[#This Row],[Ethnicity]]="Black"),"Female Black","Other")</f>
        <v>Other</v>
      </c>
    </row>
    <row r="576" spans="1:20" x14ac:dyDescent="0.25">
      <c r="A576" t="s">
        <v>904</v>
      </c>
      <c r="B576" t="s">
        <v>905</v>
      </c>
      <c r="C576" t="s">
        <v>61</v>
      </c>
      <c r="D576" t="s">
        <v>15</v>
      </c>
      <c r="E576" t="s">
        <v>16</v>
      </c>
      <c r="F576" t="s">
        <v>28</v>
      </c>
      <c r="G576" t="s">
        <v>51</v>
      </c>
      <c r="H576" t="str">
        <f>IF(TBL_Employees[[#This Row],[Gender]]="Female","F","M")</f>
        <v>M</v>
      </c>
      <c r="I576">
        <v>31</v>
      </c>
      <c r="J576" s="7">
        <v>42266</v>
      </c>
      <c r="K576" s="1">
        <v>145846</v>
      </c>
      <c r="L576" s="2">
        <v>0.15</v>
      </c>
      <c r="M576" t="s">
        <v>52</v>
      </c>
      <c r="N576" t="s">
        <v>81</v>
      </c>
      <c r="O576" s="7" t="s">
        <v>21</v>
      </c>
      <c r="P576" s="15">
        <f>TBL_Employees[[#This Row],[Annual Salary]]*TBL_Employees[[#This Row],[Bonus %]]</f>
        <v>21876.899999999998</v>
      </c>
      <c r="Q576" s="16">
        <f>TBL_Employees[[#This Row],[Annual Salary]]+TBL_Employees[[#This Row],[Bonus %]]*TBL_Employees[[#This Row],[Annual Salary]]</f>
        <v>167722.9</v>
      </c>
      <c r="R576" s="15">
        <f>SUM(TBL_Employees[[#This Row],[Annual Salary]],TBL_Employees[[#This Row],[Bonus amount]])</f>
        <v>167722.9</v>
      </c>
      <c r="S576" t="str">
        <f>IF(AND(TBL_Employees[[#This Row],[Department]]="IT",TBL_Employees[[#This Row],[Gender]]="Female"),"Yes","No")</f>
        <v>No</v>
      </c>
      <c r="T576" s="20" t="str">
        <f>IF(AND(TBL_Employees[[#This Row],[Gender]]="Female",TBL_Employees[[#This Row],[Ethnicity]]="Black"),"Female Black","Other")</f>
        <v>Other</v>
      </c>
    </row>
    <row r="577" spans="1:20" x14ac:dyDescent="0.25">
      <c r="A577" t="s">
        <v>280</v>
      </c>
      <c r="B577" t="s">
        <v>1728</v>
      </c>
      <c r="C577" t="s">
        <v>62</v>
      </c>
      <c r="D577" t="s">
        <v>43</v>
      </c>
      <c r="E577" t="s">
        <v>16</v>
      </c>
      <c r="F577" t="s">
        <v>17</v>
      </c>
      <c r="G577" t="s">
        <v>47</v>
      </c>
      <c r="H577" t="str">
        <f>IF(TBL_Employees[[#This Row],[Gender]]="Female","F","M")</f>
        <v>F</v>
      </c>
      <c r="I577">
        <v>42</v>
      </c>
      <c r="J577" s="7">
        <v>42266</v>
      </c>
      <c r="K577" s="1">
        <v>103423</v>
      </c>
      <c r="L577" s="2">
        <v>0.06</v>
      </c>
      <c r="M577" t="s">
        <v>19</v>
      </c>
      <c r="N577" t="s">
        <v>29</v>
      </c>
      <c r="O577" s="7" t="s">
        <v>21</v>
      </c>
      <c r="P577" s="15">
        <f>TBL_Employees[[#This Row],[Annual Salary]]*TBL_Employees[[#This Row],[Bonus %]]</f>
        <v>6205.38</v>
      </c>
      <c r="Q577" s="16">
        <f>TBL_Employees[[#This Row],[Annual Salary]]+TBL_Employees[[#This Row],[Bonus %]]*TBL_Employees[[#This Row],[Annual Salary]]</f>
        <v>109628.38</v>
      </c>
      <c r="R577" s="15">
        <f>SUM(TBL_Employees[[#This Row],[Annual Salary]],TBL_Employees[[#This Row],[Bonus amount]])</f>
        <v>109628.38</v>
      </c>
      <c r="S577" t="str">
        <f>IF(AND(TBL_Employees[[#This Row],[Department]]="IT",TBL_Employees[[#This Row],[Gender]]="Female"),"Yes","No")</f>
        <v>No</v>
      </c>
      <c r="T577" s="20" t="str">
        <f>IF(AND(TBL_Employees[[#This Row],[Gender]]="Female",TBL_Employees[[#This Row],[Ethnicity]]="Black"),"Female Black","Other")</f>
        <v>Female Black</v>
      </c>
    </row>
    <row r="578" spans="1:20" x14ac:dyDescent="0.25">
      <c r="A578" t="s">
        <v>535</v>
      </c>
      <c r="B578" t="s">
        <v>536</v>
      </c>
      <c r="C578" t="s">
        <v>61</v>
      </c>
      <c r="D578" t="s">
        <v>15</v>
      </c>
      <c r="E578" t="s">
        <v>36</v>
      </c>
      <c r="F578" t="s">
        <v>28</v>
      </c>
      <c r="G578" t="s">
        <v>51</v>
      </c>
      <c r="H578" t="str">
        <f>IF(TBL_Employees[[#This Row],[Gender]]="Female","F","M")</f>
        <v>M</v>
      </c>
      <c r="I578">
        <v>60</v>
      </c>
      <c r="J578" s="7">
        <v>42270</v>
      </c>
      <c r="K578" s="1">
        <v>141899</v>
      </c>
      <c r="L578" s="2">
        <v>0.15</v>
      </c>
      <c r="M578" t="s">
        <v>19</v>
      </c>
      <c r="N578" t="s">
        <v>39</v>
      </c>
      <c r="O578" s="7" t="s">
        <v>21</v>
      </c>
      <c r="P578" s="15">
        <f>TBL_Employees[[#This Row],[Annual Salary]]*TBL_Employees[[#This Row],[Bonus %]]</f>
        <v>21284.85</v>
      </c>
      <c r="Q578" s="16">
        <f>TBL_Employees[[#This Row],[Annual Salary]]+TBL_Employees[[#This Row],[Bonus %]]*TBL_Employees[[#This Row],[Annual Salary]]</f>
        <v>163183.85</v>
      </c>
      <c r="R578" s="15">
        <f>SUM(TBL_Employees[[#This Row],[Annual Salary]],TBL_Employees[[#This Row],[Bonus amount]])</f>
        <v>163183.85</v>
      </c>
      <c r="S578" t="str">
        <f>IF(AND(TBL_Employees[[#This Row],[Department]]="IT",TBL_Employees[[#This Row],[Gender]]="Female"),"Yes","No")</f>
        <v>No</v>
      </c>
      <c r="T578" s="20" t="str">
        <f>IF(AND(TBL_Employees[[#This Row],[Gender]]="Female",TBL_Employees[[#This Row],[Ethnicity]]="Black"),"Female Black","Other")</f>
        <v>Other</v>
      </c>
    </row>
    <row r="579" spans="1:20" x14ac:dyDescent="0.25">
      <c r="A579" t="s">
        <v>109</v>
      </c>
      <c r="B579" t="s">
        <v>1561</v>
      </c>
      <c r="C579" t="s">
        <v>14</v>
      </c>
      <c r="D579" t="s">
        <v>43</v>
      </c>
      <c r="E579" t="s">
        <v>32</v>
      </c>
      <c r="F579" t="s">
        <v>28</v>
      </c>
      <c r="G579" t="s">
        <v>24</v>
      </c>
      <c r="H579" t="str">
        <f>IF(TBL_Employees[[#This Row],[Gender]]="Female","F","M")</f>
        <v>M</v>
      </c>
      <c r="I579">
        <v>45</v>
      </c>
      <c r="J579" s="7">
        <v>42271</v>
      </c>
      <c r="K579" s="1">
        <v>202680</v>
      </c>
      <c r="L579" s="2">
        <v>0.32</v>
      </c>
      <c r="M579" t="s">
        <v>19</v>
      </c>
      <c r="N579" t="s">
        <v>39</v>
      </c>
      <c r="O579" s="7">
        <v>44790</v>
      </c>
      <c r="P579" s="15">
        <f>TBL_Employees[[#This Row],[Annual Salary]]*TBL_Employees[[#This Row],[Bonus %]]</f>
        <v>64857.599999999999</v>
      </c>
      <c r="Q579" s="16">
        <f>TBL_Employees[[#This Row],[Annual Salary]]+TBL_Employees[[#This Row],[Bonus %]]*TBL_Employees[[#This Row],[Annual Salary]]</f>
        <v>267537.59999999998</v>
      </c>
      <c r="R579" s="15">
        <f>SUM(TBL_Employees[[#This Row],[Annual Salary]],TBL_Employees[[#This Row],[Bonus amount]])</f>
        <v>267537.59999999998</v>
      </c>
      <c r="S579" t="str">
        <f>IF(AND(TBL_Employees[[#This Row],[Department]]="IT",TBL_Employees[[#This Row],[Gender]]="Female"),"Yes","No")</f>
        <v>No</v>
      </c>
      <c r="T579" s="20" t="str">
        <f>IF(AND(TBL_Employees[[#This Row],[Gender]]="Female",TBL_Employees[[#This Row],[Ethnicity]]="Black"),"Female Black","Other")</f>
        <v>Other</v>
      </c>
    </row>
    <row r="580" spans="1:20" x14ac:dyDescent="0.25">
      <c r="A580" t="s">
        <v>380</v>
      </c>
      <c r="B580" t="s">
        <v>496</v>
      </c>
      <c r="C580" t="s">
        <v>40</v>
      </c>
      <c r="D580" t="s">
        <v>65</v>
      </c>
      <c r="E580" t="s">
        <v>16</v>
      </c>
      <c r="F580" t="s">
        <v>17</v>
      </c>
      <c r="G580" t="s">
        <v>24</v>
      </c>
      <c r="H580" t="str">
        <f>IF(TBL_Employees[[#This Row],[Gender]]="Female","F","M")</f>
        <v>F</v>
      </c>
      <c r="I580">
        <v>36</v>
      </c>
      <c r="J580" s="7">
        <v>42276</v>
      </c>
      <c r="K580" s="1">
        <v>178700</v>
      </c>
      <c r="L580" s="2">
        <v>0.28999999999999998</v>
      </c>
      <c r="M580" t="s">
        <v>19</v>
      </c>
      <c r="N580" t="s">
        <v>63</v>
      </c>
      <c r="O580" s="7" t="s">
        <v>21</v>
      </c>
      <c r="P580" s="15">
        <f>TBL_Employees[[#This Row],[Annual Salary]]*TBL_Employees[[#This Row],[Bonus %]]</f>
        <v>51823</v>
      </c>
      <c r="Q580" s="16">
        <f>TBL_Employees[[#This Row],[Annual Salary]]+TBL_Employees[[#This Row],[Bonus %]]*TBL_Employees[[#This Row],[Annual Salary]]</f>
        <v>230523</v>
      </c>
      <c r="R580" s="15">
        <f>SUM(TBL_Employees[[#This Row],[Annual Salary]],TBL_Employees[[#This Row],[Bonus amount]])</f>
        <v>230523</v>
      </c>
      <c r="S580" t="str">
        <f>IF(AND(TBL_Employees[[#This Row],[Department]]="IT",TBL_Employees[[#This Row],[Gender]]="Female"),"Yes","No")</f>
        <v>No</v>
      </c>
      <c r="T580" s="20" t="str">
        <f>IF(AND(TBL_Employees[[#This Row],[Gender]]="Female",TBL_Employees[[#This Row],[Ethnicity]]="Black"),"Female Black","Other")</f>
        <v>Other</v>
      </c>
    </row>
    <row r="581" spans="1:20" x14ac:dyDescent="0.25">
      <c r="A581" t="s">
        <v>610</v>
      </c>
      <c r="B581" t="s">
        <v>1305</v>
      </c>
      <c r="C581" t="s">
        <v>42</v>
      </c>
      <c r="D581" t="s">
        <v>15</v>
      </c>
      <c r="E581" t="s">
        <v>44</v>
      </c>
      <c r="F581" t="s">
        <v>17</v>
      </c>
      <c r="G581" t="s">
        <v>24</v>
      </c>
      <c r="H581" t="str">
        <f>IF(TBL_Employees[[#This Row],[Gender]]="Female","F","M")</f>
        <v>F</v>
      </c>
      <c r="I581">
        <v>33</v>
      </c>
      <c r="J581" s="7">
        <v>42285</v>
      </c>
      <c r="K581" s="1">
        <v>94876</v>
      </c>
      <c r="L581" s="2">
        <v>0</v>
      </c>
      <c r="M581" t="s">
        <v>19</v>
      </c>
      <c r="N581" t="s">
        <v>45</v>
      </c>
      <c r="O581" s="7" t="s">
        <v>21</v>
      </c>
      <c r="P581" s="15">
        <f>TBL_Employees[[#This Row],[Annual Salary]]*TBL_Employees[[#This Row],[Bonus %]]</f>
        <v>0</v>
      </c>
      <c r="Q581" s="16">
        <f>TBL_Employees[[#This Row],[Annual Salary]]+TBL_Employees[[#This Row],[Bonus %]]*TBL_Employees[[#This Row],[Annual Salary]]</f>
        <v>94876</v>
      </c>
      <c r="R581" s="15">
        <f>SUM(TBL_Employees[[#This Row],[Annual Salary]],TBL_Employees[[#This Row],[Bonus amount]])</f>
        <v>94876</v>
      </c>
      <c r="S581" t="str">
        <f>IF(AND(TBL_Employees[[#This Row],[Department]]="IT",TBL_Employees[[#This Row],[Gender]]="Female"),"Yes","No")</f>
        <v>No</v>
      </c>
      <c r="T581" s="20" t="str">
        <f>IF(AND(TBL_Employees[[#This Row],[Gender]]="Female",TBL_Employees[[#This Row],[Ethnicity]]="Black"),"Female Black","Other")</f>
        <v>Other</v>
      </c>
    </row>
    <row r="582" spans="1:20" x14ac:dyDescent="0.25">
      <c r="A582" t="s">
        <v>309</v>
      </c>
      <c r="B582" t="s">
        <v>1470</v>
      </c>
      <c r="C582" t="s">
        <v>84</v>
      </c>
      <c r="D582" t="s">
        <v>31</v>
      </c>
      <c r="E582" t="s">
        <v>32</v>
      </c>
      <c r="F582" t="s">
        <v>17</v>
      </c>
      <c r="G582" t="s">
        <v>18</v>
      </c>
      <c r="H582" t="str">
        <f>IF(TBL_Employees[[#This Row],[Gender]]="Female","F","M")</f>
        <v>F</v>
      </c>
      <c r="I582">
        <v>56</v>
      </c>
      <c r="J582" s="7">
        <v>42291</v>
      </c>
      <c r="K582" s="1">
        <v>76272</v>
      </c>
      <c r="L582" s="2">
        <v>0</v>
      </c>
      <c r="M582" t="s">
        <v>19</v>
      </c>
      <c r="N582" t="s">
        <v>45</v>
      </c>
      <c r="O582" s="7">
        <v>44491</v>
      </c>
      <c r="P582" s="15">
        <f>TBL_Employees[[#This Row],[Annual Salary]]*TBL_Employees[[#This Row],[Bonus %]]</f>
        <v>0</v>
      </c>
      <c r="Q582" s="16">
        <f>TBL_Employees[[#This Row],[Annual Salary]]+TBL_Employees[[#This Row],[Bonus %]]*TBL_Employees[[#This Row],[Annual Salary]]</f>
        <v>76272</v>
      </c>
      <c r="R582" s="15">
        <f>SUM(TBL_Employees[[#This Row],[Annual Salary]],TBL_Employees[[#This Row],[Bonus amount]])</f>
        <v>76272</v>
      </c>
      <c r="S582" t="str">
        <f>IF(AND(TBL_Employees[[#This Row],[Department]]="IT",TBL_Employees[[#This Row],[Gender]]="Female"),"Yes","No")</f>
        <v>No</v>
      </c>
      <c r="T582" s="20" t="str">
        <f>IF(AND(TBL_Employees[[#This Row],[Gender]]="Female",TBL_Employees[[#This Row],[Ethnicity]]="Black"),"Female Black","Other")</f>
        <v>Other</v>
      </c>
    </row>
    <row r="583" spans="1:20" x14ac:dyDescent="0.25">
      <c r="A583" t="s">
        <v>1622</v>
      </c>
      <c r="B583" t="s">
        <v>1623</v>
      </c>
      <c r="C583" t="s">
        <v>129</v>
      </c>
      <c r="D583" t="s">
        <v>31</v>
      </c>
      <c r="E583" t="s">
        <v>32</v>
      </c>
      <c r="F583" t="s">
        <v>17</v>
      </c>
      <c r="G583" t="s">
        <v>18</v>
      </c>
      <c r="H583" t="str">
        <f>IF(TBL_Employees[[#This Row],[Gender]]="Female","F","M")</f>
        <v>F</v>
      </c>
      <c r="I583">
        <v>32</v>
      </c>
      <c r="J583" s="7">
        <v>42317</v>
      </c>
      <c r="K583" s="1">
        <v>65247</v>
      </c>
      <c r="L583" s="2">
        <v>0</v>
      </c>
      <c r="M583" t="s">
        <v>19</v>
      </c>
      <c r="N583" t="s">
        <v>39</v>
      </c>
      <c r="O583" s="7" t="s">
        <v>21</v>
      </c>
      <c r="P583" s="15">
        <f>TBL_Employees[[#This Row],[Annual Salary]]*TBL_Employees[[#This Row],[Bonus %]]</f>
        <v>0</v>
      </c>
      <c r="Q583" s="16">
        <f>TBL_Employees[[#This Row],[Annual Salary]]+TBL_Employees[[#This Row],[Bonus %]]*TBL_Employees[[#This Row],[Annual Salary]]</f>
        <v>65247</v>
      </c>
      <c r="R583" s="15">
        <f>SUM(TBL_Employees[[#This Row],[Annual Salary]],TBL_Employees[[#This Row],[Bonus amount]])</f>
        <v>65247</v>
      </c>
      <c r="S583" t="str">
        <f>IF(AND(TBL_Employees[[#This Row],[Department]]="IT",TBL_Employees[[#This Row],[Gender]]="Female"),"Yes","No")</f>
        <v>No</v>
      </c>
      <c r="T583" s="20" t="str">
        <f>IF(AND(TBL_Employees[[#This Row],[Gender]]="Female",TBL_Employees[[#This Row],[Ethnicity]]="Black"),"Female Black","Other")</f>
        <v>Other</v>
      </c>
    </row>
    <row r="584" spans="1:20" x14ac:dyDescent="0.25">
      <c r="A584" t="s">
        <v>729</v>
      </c>
      <c r="B584" t="s">
        <v>1665</v>
      </c>
      <c r="C584" t="s">
        <v>68</v>
      </c>
      <c r="D584" t="s">
        <v>15</v>
      </c>
      <c r="E584" t="s">
        <v>32</v>
      </c>
      <c r="F584" t="s">
        <v>28</v>
      </c>
      <c r="G584" t="s">
        <v>24</v>
      </c>
      <c r="H584" t="str">
        <f>IF(TBL_Employees[[#This Row],[Gender]]="Female","F","M")</f>
        <v>M</v>
      </c>
      <c r="I584">
        <v>37</v>
      </c>
      <c r="J584" s="7">
        <v>42317</v>
      </c>
      <c r="K584" s="1">
        <v>45369</v>
      </c>
      <c r="L584" s="2">
        <v>0</v>
      </c>
      <c r="M584" t="s">
        <v>33</v>
      </c>
      <c r="N584" t="s">
        <v>60</v>
      </c>
      <c r="O584" s="7" t="s">
        <v>21</v>
      </c>
      <c r="P584" s="15">
        <f>TBL_Employees[[#This Row],[Annual Salary]]*TBL_Employees[[#This Row],[Bonus %]]</f>
        <v>0</v>
      </c>
      <c r="Q584" s="16">
        <f>TBL_Employees[[#This Row],[Annual Salary]]+TBL_Employees[[#This Row],[Bonus %]]*TBL_Employees[[#This Row],[Annual Salary]]</f>
        <v>45369</v>
      </c>
      <c r="R584" s="15">
        <f>SUM(TBL_Employees[[#This Row],[Annual Salary]],TBL_Employees[[#This Row],[Bonus amount]])</f>
        <v>45369</v>
      </c>
      <c r="S584" t="str">
        <f>IF(AND(TBL_Employees[[#This Row],[Department]]="IT",TBL_Employees[[#This Row],[Gender]]="Female"),"Yes","No")</f>
        <v>No</v>
      </c>
      <c r="T584" s="20" t="str">
        <f>IF(AND(TBL_Employees[[#This Row],[Gender]]="Female",TBL_Employees[[#This Row],[Ethnicity]]="Black"),"Female Black","Other")</f>
        <v>Other</v>
      </c>
    </row>
    <row r="585" spans="1:20" x14ac:dyDescent="0.25">
      <c r="A585" t="s">
        <v>1638</v>
      </c>
      <c r="B585" t="s">
        <v>1639</v>
      </c>
      <c r="C585" t="s">
        <v>94</v>
      </c>
      <c r="D585" t="s">
        <v>50</v>
      </c>
      <c r="E585" t="s">
        <v>36</v>
      </c>
      <c r="F585" t="s">
        <v>17</v>
      </c>
      <c r="G585" t="s">
        <v>24</v>
      </c>
      <c r="H585" t="str">
        <f>IF(TBL_Employees[[#This Row],[Gender]]="Female","F","M")</f>
        <v>F</v>
      </c>
      <c r="I585">
        <v>37</v>
      </c>
      <c r="J585" s="7">
        <v>42318</v>
      </c>
      <c r="K585" s="1">
        <v>64204</v>
      </c>
      <c r="L585" s="2">
        <v>0</v>
      </c>
      <c r="M585" t="s">
        <v>19</v>
      </c>
      <c r="N585" t="s">
        <v>29</v>
      </c>
      <c r="O585" s="7">
        <v>44306</v>
      </c>
      <c r="P585" s="15">
        <f>TBL_Employees[[#This Row],[Annual Salary]]*TBL_Employees[[#This Row],[Bonus %]]</f>
        <v>0</v>
      </c>
      <c r="Q585" s="16">
        <f>TBL_Employees[[#This Row],[Annual Salary]]+TBL_Employees[[#This Row],[Bonus %]]*TBL_Employees[[#This Row],[Annual Salary]]</f>
        <v>64204</v>
      </c>
      <c r="R585" s="15">
        <f>SUM(TBL_Employees[[#This Row],[Annual Salary]],TBL_Employees[[#This Row],[Bonus amount]])</f>
        <v>64204</v>
      </c>
      <c r="S585" t="str">
        <f>IF(AND(TBL_Employees[[#This Row],[Department]]="IT",TBL_Employees[[#This Row],[Gender]]="Female"),"Yes","No")</f>
        <v>No</v>
      </c>
      <c r="T585" s="20" t="str">
        <f>IF(AND(TBL_Employees[[#This Row],[Gender]]="Female",TBL_Employees[[#This Row],[Ethnicity]]="Black"),"Female Black","Other")</f>
        <v>Other</v>
      </c>
    </row>
    <row r="586" spans="1:20" x14ac:dyDescent="0.25">
      <c r="A586" t="s">
        <v>353</v>
      </c>
      <c r="B586" t="s">
        <v>1335</v>
      </c>
      <c r="C586" t="s">
        <v>69</v>
      </c>
      <c r="D586" t="s">
        <v>31</v>
      </c>
      <c r="E586" t="s">
        <v>16</v>
      </c>
      <c r="F586" t="s">
        <v>17</v>
      </c>
      <c r="G586" t="s">
        <v>24</v>
      </c>
      <c r="H586" t="str">
        <f>IF(TBL_Employees[[#This Row],[Gender]]="Female","F","M")</f>
        <v>F</v>
      </c>
      <c r="I586">
        <v>30</v>
      </c>
      <c r="J586" s="7">
        <v>42322</v>
      </c>
      <c r="K586" s="1">
        <v>77442</v>
      </c>
      <c r="L586" s="2">
        <v>0</v>
      </c>
      <c r="M586" t="s">
        <v>19</v>
      </c>
      <c r="N586" t="s">
        <v>29</v>
      </c>
      <c r="O586" s="7" t="s">
        <v>21</v>
      </c>
      <c r="P586" s="15">
        <f>TBL_Employees[[#This Row],[Annual Salary]]*TBL_Employees[[#This Row],[Bonus %]]</f>
        <v>0</v>
      </c>
      <c r="Q586" s="16">
        <f>TBL_Employees[[#This Row],[Annual Salary]]+TBL_Employees[[#This Row],[Bonus %]]*TBL_Employees[[#This Row],[Annual Salary]]</f>
        <v>77442</v>
      </c>
      <c r="R586" s="15">
        <f>SUM(TBL_Employees[[#This Row],[Annual Salary]],TBL_Employees[[#This Row],[Bonus amount]])</f>
        <v>77442</v>
      </c>
      <c r="S586" t="str">
        <f>IF(AND(TBL_Employees[[#This Row],[Department]]="IT",TBL_Employees[[#This Row],[Gender]]="Female"),"Yes","No")</f>
        <v>No</v>
      </c>
      <c r="T586" s="20" t="str">
        <f>IF(AND(TBL_Employees[[#This Row],[Gender]]="Female",TBL_Employees[[#This Row],[Ethnicity]]="Black"),"Female Black","Other")</f>
        <v>Other</v>
      </c>
    </row>
    <row r="587" spans="1:20" x14ac:dyDescent="0.25">
      <c r="A587" t="s">
        <v>1261</v>
      </c>
      <c r="B587" t="s">
        <v>1262</v>
      </c>
      <c r="C587" t="s">
        <v>42</v>
      </c>
      <c r="D587" t="s">
        <v>43</v>
      </c>
      <c r="E587" t="s">
        <v>32</v>
      </c>
      <c r="F587" t="s">
        <v>28</v>
      </c>
      <c r="G587" t="s">
        <v>18</v>
      </c>
      <c r="H587" t="str">
        <f>IF(TBL_Employees[[#This Row],[Gender]]="Female","F","M")</f>
        <v>M</v>
      </c>
      <c r="I587">
        <v>33</v>
      </c>
      <c r="J587" s="7">
        <v>42325</v>
      </c>
      <c r="K587" s="1">
        <v>91632</v>
      </c>
      <c r="L587" s="2">
        <v>0</v>
      </c>
      <c r="M587" t="s">
        <v>19</v>
      </c>
      <c r="N587" t="s">
        <v>39</v>
      </c>
      <c r="O587" s="7" t="s">
        <v>21</v>
      </c>
      <c r="P587" s="15">
        <f>TBL_Employees[[#This Row],[Annual Salary]]*TBL_Employees[[#This Row],[Bonus %]]</f>
        <v>0</v>
      </c>
      <c r="Q587" s="16">
        <f>TBL_Employees[[#This Row],[Annual Salary]]+TBL_Employees[[#This Row],[Bonus %]]*TBL_Employees[[#This Row],[Annual Salary]]</f>
        <v>91632</v>
      </c>
      <c r="R587" s="15">
        <f>SUM(TBL_Employees[[#This Row],[Annual Salary]],TBL_Employees[[#This Row],[Bonus amount]])</f>
        <v>91632</v>
      </c>
      <c r="S587" t="str">
        <f>IF(AND(TBL_Employees[[#This Row],[Department]]="IT",TBL_Employees[[#This Row],[Gender]]="Female"),"Yes","No")</f>
        <v>No</v>
      </c>
      <c r="T587" s="20" t="str">
        <f>IF(AND(TBL_Employees[[#This Row],[Gender]]="Female",TBL_Employees[[#This Row],[Ethnicity]]="Black"),"Female Black","Other")</f>
        <v>Other</v>
      </c>
    </row>
    <row r="588" spans="1:20" x14ac:dyDescent="0.25">
      <c r="A588" t="s">
        <v>1534</v>
      </c>
      <c r="B588" t="s">
        <v>1535</v>
      </c>
      <c r="C588" t="s">
        <v>129</v>
      </c>
      <c r="D588" t="s">
        <v>31</v>
      </c>
      <c r="E588" t="s">
        <v>44</v>
      </c>
      <c r="F588" t="s">
        <v>28</v>
      </c>
      <c r="G588" t="s">
        <v>18</v>
      </c>
      <c r="H588" t="str">
        <f>IF(TBL_Employees[[#This Row],[Gender]]="Female","F","M")</f>
        <v>M</v>
      </c>
      <c r="I588">
        <v>45</v>
      </c>
      <c r="J588" s="7">
        <v>42329</v>
      </c>
      <c r="K588" s="1">
        <v>87292</v>
      </c>
      <c r="L588" s="2">
        <v>0</v>
      </c>
      <c r="M588" t="s">
        <v>19</v>
      </c>
      <c r="N588" t="s">
        <v>29</v>
      </c>
      <c r="O588" s="7" t="s">
        <v>21</v>
      </c>
      <c r="P588" s="15">
        <f>TBL_Employees[[#This Row],[Annual Salary]]*TBL_Employees[[#This Row],[Bonus %]]</f>
        <v>0</v>
      </c>
      <c r="Q588" s="16">
        <f>TBL_Employees[[#This Row],[Annual Salary]]+TBL_Employees[[#This Row],[Bonus %]]*TBL_Employees[[#This Row],[Annual Salary]]</f>
        <v>87292</v>
      </c>
      <c r="R588" s="15">
        <f>SUM(TBL_Employees[[#This Row],[Annual Salary]],TBL_Employees[[#This Row],[Bonus amount]])</f>
        <v>87292</v>
      </c>
      <c r="S588" t="str">
        <f>IF(AND(TBL_Employees[[#This Row],[Department]]="IT",TBL_Employees[[#This Row],[Gender]]="Female"),"Yes","No")</f>
        <v>No</v>
      </c>
      <c r="T588" s="20" t="str">
        <f>IF(AND(TBL_Employees[[#This Row],[Gender]]="Female",TBL_Employees[[#This Row],[Ethnicity]]="Black"),"Female Black","Other")</f>
        <v>Other</v>
      </c>
    </row>
    <row r="589" spans="1:20" x14ac:dyDescent="0.25">
      <c r="A589" t="s">
        <v>79</v>
      </c>
      <c r="B589" t="s">
        <v>912</v>
      </c>
      <c r="C589" t="s">
        <v>22</v>
      </c>
      <c r="D589" t="s">
        <v>23</v>
      </c>
      <c r="E589" t="s">
        <v>36</v>
      </c>
      <c r="F589" t="s">
        <v>28</v>
      </c>
      <c r="G589" t="s">
        <v>51</v>
      </c>
      <c r="H589" t="str">
        <f>IF(TBL_Employees[[#This Row],[Gender]]="Female","F","M")</f>
        <v>M</v>
      </c>
      <c r="I589">
        <v>31</v>
      </c>
      <c r="J589" s="7">
        <v>42347</v>
      </c>
      <c r="K589" s="1">
        <v>73854</v>
      </c>
      <c r="L589" s="2">
        <v>0</v>
      </c>
      <c r="M589" t="s">
        <v>19</v>
      </c>
      <c r="N589" t="s">
        <v>63</v>
      </c>
      <c r="O589" s="7" t="s">
        <v>21</v>
      </c>
      <c r="P589" s="15">
        <f>TBL_Employees[[#This Row],[Annual Salary]]*TBL_Employees[[#This Row],[Bonus %]]</f>
        <v>0</v>
      </c>
      <c r="Q589" s="16">
        <f>TBL_Employees[[#This Row],[Annual Salary]]+TBL_Employees[[#This Row],[Bonus %]]*TBL_Employees[[#This Row],[Annual Salary]]</f>
        <v>73854</v>
      </c>
      <c r="R589" s="15">
        <f>SUM(TBL_Employees[[#This Row],[Annual Salary]],TBL_Employees[[#This Row],[Bonus amount]])</f>
        <v>73854</v>
      </c>
      <c r="S589" t="str">
        <f>IF(AND(TBL_Employees[[#This Row],[Department]]="IT",TBL_Employees[[#This Row],[Gender]]="Female"),"Yes","No")</f>
        <v>No</v>
      </c>
      <c r="T589" s="20" t="str">
        <f>IF(AND(TBL_Employees[[#This Row],[Gender]]="Female",TBL_Employees[[#This Row],[Ethnicity]]="Black"),"Female Black","Other")</f>
        <v>Other</v>
      </c>
    </row>
    <row r="590" spans="1:20" x14ac:dyDescent="0.25">
      <c r="A590" t="s">
        <v>119</v>
      </c>
      <c r="B590" t="s">
        <v>1286</v>
      </c>
      <c r="C590" t="s">
        <v>22</v>
      </c>
      <c r="D590" t="s">
        <v>23</v>
      </c>
      <c r="E590" t="s">
        <v>36</v>
      </c>
      <c r="F590" t="s">
        <v>28</v>
      </c>
      <c r="G590" t="s">
        <v>47</v>
      </c>
      <c r="H590" t="str">
        <f>IF(TBL_Employees[[#This Row],[Gender]]="Female","F","M")</f>
        <v>M</v>
      </c>
      <c r="I590">
        <v>45</v>
      </c>
      <c r="J590" s="7">
        <v>42357</v>
      </c>
      <c r="K590" s="1">
        <v>51983</v>
      </c>
      <c r="L590" s="2">
        <v>0</v>
      </c>
      <c r="M590" t="s">
        <v>19</v>
      </c>
      <c r="N590" t="s">
        <v>29</v>
      </c>
      <c r="O590" s="7" t="s">
        <v>21</v>
      </c>
      <c r="P590" s="15">
        <f>TBL_Employees[[#This Row],[Annual Salary]]*TBL_Employees[[#This Row],[Bonus %]]</f>
        <v>0</v>
      </c>
      <c r="Q590" s="16">
        <f>TBL_Employees[[#This Row],[Annual Salary]]+TBL_Employees[[#This Row],[Bonus %]]*TBL_Employees[[#This Row],[Annual Salary]]</f>
        <v>51983</v>
      </c>
      <c r="R590" s="15">
        <f>SUM(TBL_Employees[[#This Row],[Annual Salary]],TBL_Employees[[#This Row],[Bonus amount]])</f>
        <v>51983</v>
      </c>
      <c r="S590" t="str">
        <f>IF(AND(TBL_Employees[[#This Row],[Department]]="IT",TBL_Employees[[#This Row],[Gender]]="Female"),"Yes","No")</f>
        <v>No</v>
      </c>
      <c r="T590" s="20" t="str">
        <f>IF(AND(TBL_Employees[[#This Row],[Gender]]="Female",TBL_Employees[[#This Row],[Ethnicity]]="Black"),"Female Black","Other")</f>
        <v>Other</v>
      </c>
    </row>
    <row r="591" spans="1:20" x14ac:dyDescent="0.25">
      <c r="A591" t="s">
        <v>1656</v>
      </c>
      <c r="B591" t="s">
        <v>1657</v>
      </c>
      <c r="C591" t="s">
        <v>61</v>
      </c>
      <c r="D591" t="s">
        <v>23</v>
      </c>
      <c r="E591" t="s">
        <v>36</v>
      </c>
      <c r="F591" t="s">
        <v>28</v>
      </c>
      <c r="G591" t="s">
        <v>51</v>
      </c>
      <c r="H591" t="str">
        <f>IF(TBL_Employees[[#This Row],[Gender]]="Female","F","M")</f>
        <v>M</v>
      </c>
      <c r="I591">
        <v>41</v>
      </c>
      <c r="J591" s="7">
        <v>42365</v>
      </c>
      <c r="K591" s="1">
        <v>129903</v>
      </c>
      <c r="L591" s="2">
        <v>0.13</v>
      </c>
      <c r="M591" t="s">
        <v>52</v>
      </c>
      <c r="N591" t="s">
        <v>53</v>
      </c>
      <c r="O591" s="7" t="s">
        <v>21</v>
      </c>
      <c r="P591" s="15">
        <f>TBL_Employees[[#This Row],[Annual Salary]]*TBL_Employees[[#This Row],[Bonus %]]</f>
        <v>16887.39</v>
      </c>
      <c r="Q591" s="16">
        <f>TBL_Employees[[#This Row],[Annual Salary]]+TBL_Employees[[#This Row],[Bonus %]]*TBL_Employees[[#This Row],[Annual Salary]]</f>
        <v>146790.39000000001</v>
      </c>
      <c r="R591" s="15">
        <f>SUM(TBL_Employees[[#This Row],[Annual Salary]],TBL_Employees[[#This Row],[Bonus amount]])</f>
        <v>146790.39000000001</v>
      </c>
      <c r="S591" t="str">
        <f>IF(AND(TBL_Employees[[#This Row],[Department]]="IT",TBL_Employees[[#This Row],[Gender]]="Female"),"Yes","No")</f>
        <v>No</v>
      </c>
      <c r="T591" s="20" t="str">
        <f>IF(AND(TBL_Employees[[#This Row],[Gender]]="Female",TBL_Employees[[#This Row],[Ethnicity]]="Black"),"Female Black","Other")</f>
        <v>Other</v>
      </c>
    </row>
    <row r="592" spans="1:20" x14ac:dyDescent="0.25">
      <c r="A592" t="s">
        <v>635</v>
      </c>
      <c r="B592" t="s">
        <v>1373</v>
      </c>
      <c r="C592" t="s">
        <v>61</v>
      </c>
      <c r="D592" t="s">
        <v>15</v>
      </c>
      <c r="E592" t="s">
        <v>16</v>
      </c>
      <c r="F592" t="s">
        <v>17</v>
      </c>
      <c r="G592" t="s">
        <v>51</v>
      </c>
      <c r="H592" t="str">
        <f>IF(TBL_Employees[[#This Row],[Gender]]="Female","F","M")</f>
        <v>F</v>
      </c>
      <c r="I592">
        <v>45</v>
      </c>
      <c r="J592" s="7">
        <v>42379</v>
      </c>
      <c r="K592" s="1">
        <v>149761</v>
      </c>
      <c r="L592" s="2">
        <v>0.12</v>
      </c>
      <c r="M592" t="s">
        <v>19</v>
      </c>
      <c r="N592" t="s">
        <v>29</v>
      </c>
      <c r="O592" s="7" t="s">
        <v>21</v>
      </c>
      <c r="P592" s="15">
        <f>TBL_Employees[[#This Row],[Annual Salary]]*TBL_Employees[[#This Row],[Bonus %]]</f>
        <v>17971.32</v>
      </c>
      <c r="Q592" s="16">
        <f>TBL_Employees[[#This Row],[Annual Salary]]+TBL_Employees[[#This Row],[Bonus %]]*TBL_Employees[[#This Row],[Annual Salary]]</f>
        <v>167732.32</v>
      </c>
      <c r="R592" s="15">
        <f>SUM(TBL_Employees[[#This Row],[Annual Salary]],TBL_Employees[[#This Row],[Bonus amount]])</f>
        <v>167732.32</v>
      </c>
      <c r="S592" t="str">
        <f>IF(AND(TBL_Employees[[#This Row],[Department]]="IT",TBL_Employees[[#This Row],[Gender]]="Female"),"Yes","No")</f>
        <v>No</v>
      </c>
      <c r="T592" s="20" t="str">
        <f>IF(AND(TBL_Employees[[#This Row],[Gender]]="Female",TBL_Employees[[#This Row],[Ethnicity]]="Black"),"Female Black","Other")</f>
        <v>Other</v>
      </c>
    </row>
    <row r="593" spans="1:20" x14ac:dyDescent="0.25">
      <c r="A593" t="s">
        <v>886</v>
      </c>
      <c r="B593" t="s">
        <v>887</v>
      </c>
      <c r="C593" t="s">
        <v>42</v>
      </c>
      <c r="D593" t="s">
        <v>65</v>
      </c>
      <c r="E593" t="s">
        <v>36</v>
      </c>
      <c r="F593" t="s">
        <v>28</v>
      </c>
      <c r="G593" t="s">
        <v>24</v>
      </c>
      <c r="H593" t="str">
        <f>IF(TBL_Employees[[#This Row],[Gender]]="Female","F","M")</f>
        <v>M</v>
      </c>
      <c r="I593">
        <v>40</v>
      </c>
      <c r="J593" s="7">
        <v>42384</v>
      </c>
      <c r="K593" s="1">
        <v>89984</v>
      </c>
      <c r="L593" s="2">
        <v>0</v>
      </c>
      <c r="M593" t="s">
        <v>33</v>
      </c>
      <c r="N593" t="s">
        <v>34</v>
      </c>
      <c r="O593" s="7" t="s">
        <v>21</v>
      </c>
      <c r="P593" s="15">
        <f>TBL_Employees[[#This Row],[Annual Salary]]*TBL_Employees[[#This Row],[Bonus %]]</f>
        <v>0</v>
      </c>
      <c r="Q593" s="16">
        <f>TBL_Employees[[#This Row],[Annual Salary]]+TBL_Employees[[#This Row],[Bonus %]]*TBL_Employees[[#This Row],[Annual Salary]]</f>
        <v>89984</v>
      </c>
      <c r="R593" s="15">
        <f>SUM(TBL_Employees[[#This Row],[Annual Salary]],TBL_Employees[[#This Row],[Bonus amount]])</f>
        <v>89984</v>
      </c>
      <c r="S593" t="str">
        <f>IF(AND(TBL_Employees[[#This Row],[Department]]="IT",TBL_Employees[[#This Row],[Gender]]="Female"),"Yes","No")</f>
        <v>No</v>
      </c>
      <c r="T593" s="20" t="str">
        <f>IF(AND(TBL_Employees[[#This Row],[Gender]]="Female",TBL_Employees[[#This Row],[Ethnicity]]="Black"),"Female Black","Other")</f>
        <v>Other</v>
      </c>
    </row>
    <row r="594" spans="1:20" x14ac:dyDescent="0.25">
      <c r="A594" t="s">
        <v>931</v>
      </c>
      <c r="B594" t="s">
        <v>932</v>
      </c>
      <c r="C594" t="s">
        <v>14</v>
      </c>
      <c r="D594" t="s">
        <v>31</v>
      </c>
      <c r="E594" t="s">
        <v>36</v>
      </c>
      <c r="F594" t="s">
        <v>28</v>
      </c>
      <c r="G594" t="s">
        <v>18</v>
      </c>
      <c r="H594" t="str">
        <f>IF(TBL_Employees[[#This Row],[Gender]]="Female","F","M")</f>
        <v>M</v>
      </c>
      <c r="I594">
        <v>63</v>
      </c>
      <c r="J594" s="7">
        <v>42387</v>
      </c>
      <c r="K594" s="1">
        <v>180994</v>
      </c>
      <c r="L594" s="2">
        <v>0.39</v>
      </c>
      <c r="M594" t="s">
        <v>19</v>
      </c>
      <c r="N594" t="s">
        <v>63</v>
      </c>
      <c r="O594" s="7" t="s">
        <v>21</v>
      </c>
      <c r="P594" s="15">
        <f>TBL_Employees[[#This Row],[Annual Salary]]*TBL_Employees[[#This Row],[Bonus %]]</f>
        <v>70587.66</v>
      </c>
      <c r="Q594" s="16">
        <f>TBL_Employees[[#This Row],[Annual Salary]]+TBL_Employees[[#This Row],[Bonus %]]*TBL_Employees[[#This Row],[Annual Salary]]</f>
        <v>251581.66</v>
      </c>
      <c r="R594" s="15">
        <f>SUM(TBL_Employees[[#This Row],[Annual Salary]],TBL_Employees[[#This Row],[Bonus amount]])</f>
        <v>251581.66</v>
      </c>
      <c r="S594" t="str">
        <f>IF(AND(TBL_Employees[[#This Row],[Department]]="IT",TBL_Employees[[#This Row],[Gender]]="Female"),"Yes","No")</f>
        <v>No</v>
      </c>
      <c r="T594" s="20" t="str">
        <f>IF(AND(TBL_Employees[[#This Row],[Gender]]="Female",TBL_Employees[[#This Row],[Ethnicity]]="Black"),"Female Black","Other")</f>
        <v>Other</v>
      </c>
    </row>
    <row r="595" spans="1:20" x14ac:dyDescent="0.25">
      <c r="A595" t="s">
        <v>188</v>
      </c>
      <c r="B595" t="s">
        <v>1172</v>
      </c>
      <c r="C595" t="s">
        <v>55</v>
      </c>
      <c r="D595" t="s">
        <v>27</v>
      </c>
      <c r="E595" t="s">
        <v>16</v>
      </c>
      <c r="F595" t="s">
        <v>28</v>
      </c>
      <c r="G595" t="s">
        <v>24</v>
      </c>
      <c r="H595" t="str">
        <f>IF(TBL_Employees[[#This Row],[Gender]]="Female","F","M")</f>
        <v>M</v>
      </c>
      <c r="I595">
        <v>37</v>
      </c>
      <c r="J595" s="7">
        <v>42405</v>
      </c>
      <c r="K595" s="1">
        <v>80055</v>
      </c>
      <c r="L595" s="2">
        <v>0</v>
      </c>
      <c r="M595" t="s">
        <v>33</v>
      </c>
      <c r="N595" t="s">
        <v>60</v>
      </c>
      <c r="O595" s="7" t="s">
        <v>21</v>
      </c>
      <c r="P595" s="15">
        <f>TBL_Employees[[#This Row],[Annual Salary]]*TBL_Employees[[#This Row],[Bonus %]]</f>
        <v>0</v>
      </c>
      <c r="Q595" s="16">
        <f>TBL_Employees[[#This Row],[Annual Salary]]+TBL_Employees[[#This Row],[Bonus %]]*TBL_Employees[[#This Row],[Annual Salary]]</f>
        <v>80055</v>
      </c>
      <c r="R595" s="15">
        <f>SUM(TBL_Employees[[#This Row],[Annual Salary]],TBL_Employees[[#This Row],[Bonus amount]])</f>
        <v>80055</v>
      </c>
      <c r="S595" t="str">
        <f>IF(AND(TBL_Employees[[#This Row],[Department]]="IT",TBL_Employees[[#This Row],[Gender]]="Female"),"Yes","No")</f>
        <v>No</v>
      </c>
      <c r="T595" s="20" t="str">
        <f>IF(AND(TBL_Employees[[#This Row],[Gender]]="Female",TBL_Employees[[#This Row],[Ethnicity]]="Black"),"Female Black","Other")</f>
        <v>Other</v>
      </c>
    </row>
    <row r="596" spans="1:20" x14ac:dyDescent="0.25">
      <c r="A596" t="s">
        <v>70</v>
      </c>
      <c r="B596" t="s">
        <v>1443</v>
      </c>
      <c r="C596" t="s">
        <v>55</v>
      </c>
      <c r="D596" t="s">
        <v>27</v>
      </c>
      <c r="E596" t="s">
        <v>36</v>
      </c>
      <c r="F596" t="s">
        <v>28</v>
      </c>
      <c r="G596" t="s">
        <v>47</v>
      </c>
      <c r="H596" t="str">
        <f>IF(TBL_Employees[[#This Row],[Gender]]="Female","F","M")</f>
        <v>M</v>
      </c>
      <c r="I596">
        <v>34</v>
      </c>
      <c r="J596" s="7">
        <v>42416</v>
      </c>
      <c r="K596" s="1">
        <v>63411</v>
      </c>
      <c r="L596" s="2">
        <v>0</v>
      </c>
      <c r="M596" t="s">
        <v>19</v>
      </c>
      <c r="N596" t="s">
        <v>45</v>
      </c>
      <c r="O596" s="7" t="s">
        <v>21</v>
      </c>
      <c r="P596" s="15">
        <f>TBL_Employees[[#This Row],[Annual Salary]]*TBL_Employees[[#This Row],[Bonus %]]</f>
        <v>0</v>
      </c>
      <c r="Q596" s="16">
        <f>TBL_Employees[[#This Row],[Annual Salary]]+TBL_Employees[[#This Row],[Bonus %]]*TBL_Employees[[#This Row],[Annual Salary]]</f>
        <v>63411</v>
      </c>
      <c r="R596" s="15">
        <f>SUM(TBL_Employees[[#This Row],[Annual Salary]],TBL_Employees[[#This Row],[Bonus amount]])</f>
        <v>63411</v>
      </c>
      <c r="S596" t="str">
        <f>IF(AND(TBL_Employees[[#This Row],[Department]]="IT",TBL_Employees[[#This Row],[Gender]]="Female"),"Yes","No")</f>
        <v>No</v>
      </c>
      <c r="T596" s="20" t="str">
        <f>IF(AND(TBL_Employees[[#This Row],[Gender]]="Female",TBL_Employees[[#This Row],[Ethnicity]]="Black"),"Female Black","Other")</f>
        <v>Other</v>
      </c>
    </row>
    <row r="597" spans="1:20" x14ac:dyDescent="0.25">
      <c r="A597" t="s">
        <v>277</v>
      </c>
      <c r="B597" t="s">
        <v>1240</v>
      </c>
      <c r="C597" t="s">
        <v>14</v>
      </c>
      <c r="D597" t="s">
        <v>43</v>
      </c>
      <c r="E597" t="s">
        <v>32</v>
      </c>
      <c r="F597" t="s">
        <v>17</v>
      </c>
      <c r="G597" t="s">
        <v>24</v>
      </c>
      <c r="H597" t="str">
        <f>IF(TBL_Employees[[#This Row],[Gender]]="Female","F","M")</f>
        <v>F</v>
      </c>
      <c r="I597">
        <v>45</v>
      </c>
      <c r="J597" s="7">
        <v>42428</v>
      </c>
      <c r="K597" s="1">
        <v>211637</v>
      </c>
      <c r="L597" s="2">
        <v>0.31</v>
      </c>
      <c r="M597" t="s">
        <v>19</v>
      </c>
      <c r="N597" t="s">
        <v>20</v>
      </c>
      <c r="O597" s="7" t="s">
        <v>21</v>
      </c>
      <c r="P597" s="15">
        <f>TBL_Employees[[#This Row],[Annual Salary]]*TBL_Employees[[#This Row],[Bonus %]]</f>
        <v>65607.47</v>
      </c>
      <c r="Q597" s="16">
        <f>TBL_Employees[[#This Row],[Annual Salary]]+TBL_Employees[[#This Row],[Bonus %]]*TBL_Employees[[#This Row],[Annual Salary]]</f>
        <v>277244.46999999997</v>
      </c>
      <c r="R597" s="15">
        <f>SUM(TBL_Employees[[#This Row],[Annual Salary]],TBL_Employees[[#This Row],[Bonus amount]])</f>
        <v>277244.46999999997</v>
      </c>
      <c r="S597" t="str">
        <f>IF(AND(TBL_Employees[[#This Row],[Department]]="IT",TBL_Employees[[#This Row],[Gender]]="Female"),"Yes","No")</f>
        <v>No</v>
      </c>
      <c r="T597" s="20" t="str">
        <f>IF(AND(TBL_Employees[[#This Row],[Gender]]="Female",TBL_Employees[[#This Row],[Ethnicity]]="Black"),"Female Black","Other")</f>
        <v>Other</v>
      </c>
    </row>
    <row r="598" spans="1:20" x14ac:dyDescent="0.25">
      <c r="A598" t="s">
        <v>1935</v>
      </c>
      <c r="B598" t="s">
        <v>1936</v>
      </c>
      <c r="C598" t="s">
        <v>71</v>
      </c>
      <c r="D598" t="s">
        <v>27</v>
      </c>
      <c r="E598" t="s">
        <v>16</v>
      </c>
      <c r="F598" t="s">
        <v>28</v>
      </c>
      <c r="G598" t="s">
        <v>18</v>
      </c>
      <c r="H598" t="str">
        <f>IF(TBL_Employees[[#This Row],[Gender]]="Female","F","M")</f>
        <v>M</v>
      </c>
      <c r="I598">
        <v>61</v>
      </c>
      <c r="J598" s="7">
        <v>42437</v>
      </c>
      <c r="K598" s="1">
        <v>96566</v>
      </c>
      <c r="L598" s="2">
        <v>0</v>
      </c>
      <c r="M598" t="s">
        <v>19</v>
      </c>
      <c r="N598" t="s">
        <v>29</v>
      </c>
      <c r="O598" s="7" t="s">
        <v>21</v>
      </c>
      <c r="P598" s="15">
        <f>TBL_Employees[[#This Row],[Annual Salary]]*TBL_Employees[[#This Row],[Bonus %]]</f>
        <v>0</v>
      </c>
      <c r="Q598" s="16">
        <f>TBL_Employees[[#This Row],[Annual Salary]]+TBL_Employees[[#This Row],[Bonus %]]*TBL_Employees[[#This Row],[Annual Salary]]</f>
        <v>96566</v>
      </c>
      <c r="R598" s="15">
        <f>SUM(TBL_Employees[[#This Row],[Annual Salary]],TBL_Employees[[#This Row],[Bonus amount]])</f>
        <v>96566</v>
      </c>
      <c r="S598" t="str">
        <f>IF(AND(TBL_Employees[[#This Row],[Department]]="IT",TBL_Employees[[#This Row],[Gender]]="Female"),"Yes","No")</f>
        <v>No</v>
      </c>
      <c r="T598" s="20" t="str">
        <f>IF(AND(TBL_Employees[[#This Row],[Gender]]="Female",TBL_Employees[[#This Row],[Ethnicity]]="Black"),"Female Black","Other")</f>
        <v>Other</v>
      </c>
    </row>
    <row r="599" spans="1:20" x14ac:dyDescent="0.25">
      <c r="A599" t="s">
        <v>1693</v>
      </c>
      <c r="B599" t="s">
        <v>1694</v>
      </c>
      <c r="C599" t="s">
        <v>97</v>
      </c>
      <c r="D599" t="s">
        <v>31</v>
      </c>
      <c r="E599" t="s">
        <v>36</v>
      </c>
      <c r="F599" t="s">
        <v>17</v>
      </c>
      <c r="G599" t="s">
        <v>51</v>
      </c>
      <c r="H599" t="str">
        <f>IF(TBL_Employees[[#This Row],[Gender]]="Female","F","M")</f>
        <v>F</v>
      </c>
      <c r="I599">
        <v>49</v>
      </c>
      <c r="J599" s="7">
        <v>42441</v>
      </c>
      <c r="K599" s="1">
        <v>100810</v>
      </c>
      <c r="L599" s="2">
        <v>0.12</v>
      </c>
      <c r="M599" t="s">
        <v>52</v>
      </c>
      <c r="N599" t="s">
        <v>66</v>
      </c>
      <c r="O599" s="7" t="s">
        <v>21</v>
      </c>
      <c r="P599" s="15">
        <f>TBL_Employees[[#This Row],[Annual Salary]]*TBL_Employees[[#This Row],[Bonus %]]</f>
        <v>12097.199999999999</v>
      </c>
      <c r="Q599" s="16">
        <f>TBL_Employees[[#This Row],[Annual Salary]]+TBL_Employees[[#This Row],[Bonus %]]*TBL_Employees[[#This Row],[Annual Salary]]</f>
        <v>112907.2</v>
      </c>
      <c r="R599" s="15">
        <f>SUM(TBL_Employees[[#This Row],[Annual Salary]],TBL_Employees[[#This Row],[Bonus amount]])</f>
        <v>112907.2</v>
      </c>
      <c r="S599" t="str">
        <f>IF(AND(TBL_Employees[[#This Row],[Department]]="IT",TBL_Employees[[#This Row],[Gender]]="Female"),"Yes","No")</f>
        <v>No</v>
      </c>
      <c r="T599" s="20" t="str">
        <f>IF(AND(TBL_Employees[[#This Row],[Gender]]="Female",TBL_Employees[[#This Row],[Ethnicity]]="Black"),"Female Black","Other")</f>
        <v>Other</v>
      </c>
    </row>
    <row r="600" spans="1:20" x14ac:dyDescent="0.25">
      <c r="A600" t="s">
        <v>1007</v>
      </c>
      <c r="B600" t="s">
        <v>1008</v>
      </c>
      <c r="C600" t="s">
        <v>129</v>
      </c>
      <c r="D600" t="s">
        <v>31</v>
      </c>
      <c r="E600" t="s">
        <v>44</v>
      </c>
      <c r="F600" t="s">
        <v>17</v>
      </c>
      <c r="G600" t="s">
        <v>51</v>
      </c>
      <c r="H600" t="str">
        <f>IF(TBL_Employees[[#This Row],[Gender]]="Female","F","M")</f>
        <v>F</v>
      </c>
      <c r="I600">
        <v>36</v>
      </c>
      <c r="J600" s="7">
        <v>42443</v>
      </c>
      <c r="K600" s="1">
        <v>85870</v>
      </c>
      <c r="L600" s="2">
        <v>0</v>
      </c>
      <c r="M600" t="s">
        <v>52</v>
      </c>
      <c r="N600" t="s">
        <v>53</v>
      </c>
      <c r="O600" s="7" t="s">
        <v>21</v>
      </c>
      <c r="P600" s="15">
        <f>TBL_Employees[[#This Row],[Annual Salary]]*TBL_Employees[[#This Row],[Bonus %]]</f>
        <v>0</v>
      </c>
      <c r="Q600" s="16">
        <f>TBL_Employees[[#This Row],[Annual Salary]]+TBL_Employees[[#This Row],[Bonus %]]*TBL_Employees[[#This Row],[Annual Salary]]</f>
        <v>85870</v>
      </c>
      <c r="R600" s="15">
        <f>SUM(TBL_Employees[[#This Row],[Annual Salary]],TBL_Employees[[#This Row],[Bonus amount]])</f>
        <v>85870</v>
      </c>
      <c r="S600" t="str">
        <f>IF(AND(TBL_Employees[[#This Row],[Department]]="IT",TBL_Employees[[#This Row],[Gender]]="Female"),"Yes","No")</f>
        <v>No</v>
      </c>
      <c r="T600" s="20" t="str">
        <f>IF(AND(TBL_Employees[[#This Row],[Gender]]="Female",TBL_Employees[[#This Row],[Ethnicity]]="Black"),"Female Black","Other")</f>
        <v>Other</v>
      </c>
    </row>
    <row r="601" spans="1:20" x14ac:dyDescent="0.25">
      <c r="A601" t="s">
        <v>310</v>
      </c>
      <c r="B601" t="s">
        <v>1027</v>
      </c>
      <c r="C601" t="s">
        <v>98</v>
      </c>
      <c r="D601" t="s">
        <v>27</v>
      </c>
      <c r="E601" t="s">
        <v>44</v>
      </c>
      <c r="F601" t="s">
        <v>28</v>
      </c>
      <c r="G601" t="s">
        <v>18</v>
      </c>
      <c r="H601" t="str">
        <f>IF(TBL_Employees[[#This Row],[Gender]]="Female","F","M")</f>
        <v>M</v>
      </c>
      <c r="I601">
        <v>43</v>
      </c>
      <c r="J601" s="7">
        <v>42467</v>
      </c>
      <c r="K601" s="1">
        <v>67976</v>
      </c>
      <c r="L601" s="2">
        <v>0</v>
      </c>
      <c r="M601" t="s">
        <v>19</v>
      </c>
      <c r="N601" t="s">
        <v>63</v>
      </c>
      <c r="O601" s="7" t="s">
        <v>21</v>
      </c>
      <c r="P601" s="15">
        <f>TBL_Employees[[#This Row],[Annual Salary]]*TBL_Employees[[#This Row],[Bonus %]]</f>
        <v>0</v>
      </c>
      <c r="Q601" s="16">
        <f>TBL_Employees[[#This Row],[Annual Salary]]+TBL_Employees[[#This Row],[Bonus %]]*TBL_Employees[[#This Row],[Annual Salary]]</f>
        <v>67976</v>
      </c>
      <c r="R601" s="15">
        <f>SUM(TBL_Employees[[#This Row],[Annual Salary]],TBL_Employees[[#This Row],[Bonus amount]])</f>
        <v>67976</v>
      </c>
      <c r="S601" t="str">
        <f>IF(AND(TBL_Employees[[#This Row],[Department]]="IT",TBL_Employees[[#This Row],[Gender]]="Female"),"Yes","No")</f>
        <v>No</v>
      </c>
      <c r="T601" s="20" t="str">
        <f>IF(AND(TBL_Employees[[#This Row],[Gender]]="Female",TBL_Employees[[#This Row],[Ethnicity]]="Black"),"Female Black","Other")</f>
        <v>Other</v>
      </c>
    </row>
    <row r="602" spans="1:20" x14ac:dyDescent="0.25">
      <c r="A602" t="s">
        <v>410</v>
      </c>
      <c r="B602" t="s">
        <v>411</v>
      </c>
      <c r="C602" t="s">
        <v>61</v>
      </c>
      <c r="D602" t="s">
        <v>27</v>
      </c>
      <c r="E602" t="s">
        <v>16</v>
      </c>
      <c r="F602" t="s">
        <v>17</v>
      </c>
      <c r="G602" t="s">
        <v>47</v>
      </c>
      <c r="H602" t="str">
        <f>IF(TBL_Employees[[#This Row],[Gender]]="Female","F","M")</f>
        <v>F</v>
      </c>
      <c r="I602">
        <v>55</v>
      </c>
      <c r="J602" s="7">
        <v>42468</v>
      </c>
      <c r="K602" s="1">
        <v>141604</v>
      </c>
      <c r="L602" s="2">
        <v>0.15</v>
      </c>
      <c r="M602" t="s">
        <v>19</v>
      </c>
      <c r="N602" t="s">
        <v>63</v>
      </c>
      <c r="O602" s="7">
        <v>44485</v>
      </c>
      <c r="P602" s="15">
        <f>TBL_Employees[[#This Row],[Annual Salary]]*TBL_Employees[[#This Row],[Bonus %]]</f>
        <v>21240.6</v>
      </c>
      <c r="Q602" s="16">
        <f>TBL_Employees[[#This Row],[Annual Salary]]+TBL_Employees[[#This Row],[Bonus %]]*TBL_Employees[[#This Row],[Annual Salary]]</f>
        <v>162844.6</v>
      </c>
      <c r="R602" s="15">
        <f>SUM(TBL_Employees[[#This Row],[Annual Salary]],TBL_Employees[[#This Row],[Bonus amount]])</f>
        <v>162844.6</v>
      </c>
      <c r="S602" t="str">
        <f>IF(AND(TBL_Employees[[#This Row],[Department]]="IT",TBL_Employees[[#This Row],[Gender]]="Female"),"Yes","No")</f>
        <v>Yes</v>
      </c>
      <c r="T602" s="20" t="str">
        <f>IF(AND(TBL_Employees[[#This Row],[Gender]]="Female",TBL_Employees[[#This Row],[Ethnicity]]="Black"),"Female Black","Other")</f>
        <v>Female Black</v>
      </c>
    </row>
    <row r="603" spans="1:20" x14ac:dyDescent="0.25">
      <c r="A603" t="s">
        <v>516</v>
      </c>
      <c r="B603" t="s">
        <v>517</v>
      </c>
      <c r="C603" t="s">
        <v>62</v>
      </c>
      <c r="D603" t="s">
        <v>43</v>
      </c>
      <c r="E603" t="s">
        <v>16</v>
      </c>
      <c r="F603" t="s">
        <v>17</v>
      </c>
      <c r="G603" t="s">
        <v>24</v>
      </c>
      <c r="H603" t="str">
        <f>IF(TBL_Employees[[#This Row],[Gender]]="Female","F","M")</f>
        <v>F</v>
      </c>
      <c r="I603">
        <v>30</v>
      </c>
      <c r="J603" s="7">
        <v>42484</v>
      </c>
      <c r="K603" s="1">
        <v>120341</v>
      </c>
      <c r="L603" s="2">
        <v>7.0000000000000007E-2</v>
      </c>
      <c r="M603" t="s">
        <v>19</v>
      </c>
      <c r="N603" t="s">
        <v>63</v>
      </c>
      <c r="O603" s="7" t="s">
        <v>21</v>
      </c>
      <c r="P603" s="15">
        <f>TBL_Employees[[#This Row],[Annual Salary]]*TBL_Employees[[#This Row],[Bonus %]]</f>
        <v>8423.8700000000008</v>
      </c>
      <c r="Q603" s="16">
        <f>TBL_Employees[[#This Row],[Annual Salary]]+TBL_Employees[[#This Row],[Bonus %]]*TBL_Employees[[#This Row],[Annual Salary]]</f>
        <v>128764.87</v>
      </c>
      <c r="R603" s="15">
        <f>SUM(TBL_Employees[[#This Row],[Annual Salary]],TBL_Employees[[#This Row],[Bonus amount]])</f>
        <v>128764.87</v>
      </c>
      <c r="S603" t="str">
        <f>IF(AND(TBL_Employees[[#This Row],[Department]]="IT",TBL_Employees[[#This Row],[Gender]]="Female"),"Yes","No")</f>
        <v>No</v>
      </c>
      <c r="T603" s="20" t="str">
        <f>IF(AND(TBL_Employees[[#This Row],[Gender]]="Female",TBL_Employees[[#This Row],[Ethnicity]]="Black"),"Female Black","Other")</f>
        <v>Other</v>
      </c>
    </row>
    <row r="604" spans="1:20" x14ac:dyDescent="0.25">
      <c r="A604" t="s">
        <v>1929</v>
      </c>
      <c r="B604" t="s">
        <v>1930</v>
      </c>
      <c r="C604" t="s">
        <v>89</v>
      </c>
      <c r="D604" t="s">
        <v>27</v>
      </c>
      <c r="E604" t="s">
        <v>16</v>
      </c>
      <c r="F604" t="s">
        <v>17</v>
      </c>
      <c r="G604" t="s">
        <v>18</v>
      </c>
      <c r="H604" t="str">
        <f>IF(TBL_Employees[[#This Row],[Gender]]="Female","F","M")</f>
        <v>F</v>
      </c>
      <c r="I604">
        <v>58</v>
      </c>
      <c r="J604" s="7">
        <v>42486</v>
      </c>
      <c r="K604" s="1">
        <v>72045</v>
      </c>
      <c r="L604" s="2">
        <v>0</v>
      </c>
      <c r="M604" t="s">
        <v>19</v>
      </c>
      <c r="N604" t="s">
        <v>39</v>
      </c>
      <c r="O604" s="7" t="s">
        <v>21</v>
      </c>
      <c r="P604" s="15">
        <f>TBL_Employees[[#This Row],[Annual Salary]]*TBL_Employees[[#This Row],[Bonus %]]</f>
        <v>0</v>
      </c>
      <c r="Q604" s="16">
        <f>TBL_Employees[[#This Row],[Annual Salary]]+TBL_Employees[[#This Row],[Bonus %]]*TBL_Employees[[#This Row],[Annual Salary]]</f>
        <v>72045</v>
      </c>
      <c r="R604" s="15">
        <f>SUM(TBL_Employees[[#This Row],[Annual Salary]],TBL_Employees[[#This Row],[Bonus amount]])</f>
        <v>72045</v>
      </c>
      <c r="S604" t="str">
        <f>IF(AND(TBL_Employees[[#This Row],[Department]]="IT",TBL_Employees[[#This Row],[Gender]]="Female"),"Yes","No")</f>
        <v>Yes</v>
      </c>
      <c r="T604" s="20" t="str">
        <f>IF(AND(TBL_Employees[[#This Row],[Gender]]="Female",TBL_Employees[[#This Row],[Ethnicity]]="Black"),"Female Black","Other")</f>
        <v>Other</v>
      </c>
    </row>
    <row r="605" spans="1:20" x14ac:dyDescent="0.25">
      <c r="A605" t="s">
        <v>1886</v>
      </c>
      <c r="B605" t="s">
        <v>1887</v>
      </c>
      <c r="C605" t="s">
        <v>38</v>
      </c>
      <c r="D605" t="s">
        <v>27</v>
      </c>
      <c r="E605" t="s">
        <v>36</v>
      </c>
      <c r="F605" t="s">
        <v>17</v>
      </c>
      <c r="G605" t="s">
        <v>47</v>
      </c>
      <c r="H605" t="str">
        <f>IF(TBL_Employees[[#This Row],[Gender]]="Female","F","M")</f>
        <v>F</v>
      </c>
      <c r="I605">
        <v>37</v>
      </c>
      <c r="J605" s="7">
        <v>42487</v>
      </c>
      <c r="K605" s="1">
        <v>91400</v>
      </c>
      <c r="L605" s="2">
        <v>0</v>
      </c>
      <c r="M605" t="s">
        <v>19</v>
      </c>
      <c r="N605" t="s">
        <v>20</v>
      </c>
      <c r="O605" s="7" t="s">
        <v>21</v>
      </c>
      <c r="P605" s="15">
        <f>TBL_Employees[[#This Row],[Annual Salary]]*TBL_Employees[[#This Row],[Bonus %]]</f>
        <v>0</v>
      </c>
      <c r="Q605" s="16">
        <f>TBL_Employees[[#This Row],[Annual Salary]]+TBL_Employees[[#This Row],[Bonus %]]*TBL_Employees[[#This Row],[Annual Salary]]</f>
        <v>91400</v>
      </c>
      <c r="R605" s="15">
        <f>SUM(TBL_Employees[[#This Row],[Annual Salary]],TBL_Employees[[#This Row],[Bonus amount]])</f>
        <v>91400</v>
      </c>
      <c r="S605" t="str">
        <f>IF(AND(TBL_Employees[[#This Row],[Department]]="IT",TBL_Employees[[#This Row],[Gender]]="Female"),"Yes","No")</f>
        <v>Yes</v>
      </c>
      <c r="T605" s="20" t="str">
        <f>IF(AND(TBL_Employees[[#This Row],[Gender]]="Female",TBL_Employees[[#This Row],[Ethnicity]]="Black"),"Female Black","Other")</f>
        <v>Female Black</v>
      </c>
    </row>
    <row r="606" spans="1:20" x14ac:dyDescent="0.25">
      <c r="A606" t="s">
        <v>247</v>
      </c>
      <c r="B606" t="s">
        <v>1551</v>
      </c>
      <c r="C606" t="s">
        <v>26</v>
      </c>
      <c r="D606" t="s">
        <v>27</v>
      </c>
      <c r="E606" t="s">
        <v>16</v>
      </c>
      <c r="F606" t="s">
        <v>17</v>
      </c>
      <c r="G606" t="s">
        <v>24</v>
      </c>
      <c r="H606" t="str">
        <f>IF(TBL_Employees[[#This Row],[Gender]]="Female","F","M")</f>
        <v>F</v>
      </c>
      <c r="I606">
        <v>36</v>
      </c>
      <c r="J606" s="7">
        <v>42489</v>
      </c>
      <c r="K606" s="1">
        <v>75862</v>
      </c>
      <c r="L606" s="2">
        <v>0</v>
      </c>
      <c r="M606" t="s">
        <v>19</v>
      </c>
      <c r="N606" t="s">
        <v>25</v>
      </c>
      <c r="O606" s="7" t="s">
        <v>21</v>
      </c>
      <c r="P606" s="15">
        <f>TBL_Employees[[#This Row],[Annual Salary]]*TBL_Employees[[#This Row],[Bonus %]]</f>
        <v>0</v>
      </c>
      <c r="Q606" s="16">
        <f>TBL_Employees[[#This Row],[Annual Salary]]+TBL_Employees[[#This Row],[Bonus %]]*TBL_Employees[[#This Row],[Annual Salary]]</f>
        <v>75862</v>
      </c>
      <c r="R606" s="15">
        <f>SUM(TBL_Employees[[#This Row],[Annual Salary]],TBL_Employees[[#This Row],[Bonus amount]])</f>
        <v>75862</v>
      </c>
      <c r="S606" t="str">
        <f>IF(AND(TBL_Employees[[#This Row],[Department]]="IT",TBL_Employees[[#This Row],[Gender]]="Female"),"Yes","No")</f>
        <v>Yes</v>
      </c>
      <c r="T606" s="20" t="str">
        <f>IF(AND(TBL_Employees[[#This Row],[Gender]]="Female",TBL_Employees[[#This Row],[Ethnicity]]="Black"),"Female Black","Other")</f>
        <v>Other</v>
      </c>
    </row>
    <row r="607" spans="1:20" x14ac:dyDescent="0.25">
      <c r="A607" t="s">
        <v>710</v>
      </c>
      <c r="B607" t="s">
        <v>711</v>
      </c>
      <c r="C607" t="s">
        <v>68</v>
      </c>
      <c r="D607" t="s">
        <v>43</v>
      </c>
      <c r="E607" t="s">
        <v>44</v>
      </c>
      <c r="F607" t="s">
        <v>28</v>
      </c>
      <c r="G607" t="s">
        <v>51</v>
      </c>
      <c r="H607" t="str">
        <f>IF(TBL_Employees[[#This Row],[Gender]]="Female","F","M")</f>
        <v>M</v>
      </c>
      <c r="I607">
        <v>38</v>
      </c>
      <c r="J607" s="7">
        <v>42492</v>
      </c>
      <c r="K607" s="1">
        <v>50784</v>
      </c>
      <c r="L607" s="2">
        <v>0</v>
      </c>
      <c r="M607" t="s">
        <v>52</v>
      </c>
      <c r="N607" t="s">
        <v>66</v>
      </c>
      <c r="O607" s="7" t="s">
        <v>21</v>
      </c>
      <c r="P607" s="15">
        <f>TBL_Employees[[#This Row],[Annual Salary]]*TBL_Employees[[#This Row],[Bonus %]]</f>
        <v>0</v>
      </c>
      <c r="Q607" s="16">
        <f>TBL_Employees[[#This Row],[Annual Salary]]+TBL_Employees[[#This Row],[Bonus %]]*TBL_Employees[[#This Row],[Annual Salary]]</f>
        <v>50784</v>
      </c>
      <c r="R607" s="15">
        <f>SUM(TBL_Employees[[#This Row],[Annual Salary]],TBL_Employees[[#This Row],[Bonus amount]])</f>
        <v>50784</v>
      </c>
      <c r="S607" t="str">
        <f>IF(AND(TBL_Employees[[#This Row],[Department]]="IT",TBL_Employees[[#This Row],[Gender]]="Female"),"Yes","No")</f>
        <v>No</v>
      </c>
      <c r="T607" s="20" t="str">
        <f>IF(AND(TBL_Employees[[#This Row],[Gender]]="Female",TBL_Employees[[#This Row],[Ethnicity]]="Black"),"Female Black","Other")</f>
        <v>Other</v>
      </c>
    </row>
    <row r="608" spans="1:20" x14ac:dyDescent="0.25">
      <c r="A608" t="s">
        <v>1673</v>
      </c>
      <c r="B608" t="s">
        <v>1674</v>
      </c>
      <c r="C608" t="s">
        <v>56</v>
      </c>
      <c r="D608" t="s">
        <v>27</v>
      </c>
      <c r="E608" t="s">
        <v>44</v>
      </c>
      <c r="F608" t="s">
        <v>28</v>
      </c>
      <c r="G608" t="s">
        <v>24</v>
      </c>
      <c r="H608" t="str">
        <f>IF(TBL_Employees[[#This Row],[Gender]]="Female","F","M")</f>
        <v>M</v>
      </c>
      <c r="I608">
        <v>35</v>
      </c>
      <c r="J608" s="7">
        <v>42493</v>
      </c>
      <c r="K608" s="1">
        <v>73899</v>
      </c>
      <c r="L608" s="2">
        <v>0.05</v>
      </c>
      <c r="M608" t="s">
        <v>33</v>
      </c>
      <c r="N608" t="s">
        <v>34</v>
      </c>
      <c r="O608" s="7" t="s">
        <v>21</v>
      </c>
      <c r="P608" s="15">
        <f>TBL_Employees[[#This Row],[Annual Salary]]*TBL_Employees[[#This Row],[Bonus %]]</f>
        <v>3694.9500000000003</v>
      </c>
      <c r="Q608" s="16">
        <f>TBL_Employees[[#This Row],[Annual Salary]]+TBL_Employees[[#This Row],[Bonus %]]*TBL_Employees[[#This Row],[Annual Salary]]</f>
        <v>77593.95</v>
      </c>
      <c r="R608" s="15">
        <f>SUM(TBL_Employees[[#This Row],[Annual Salary]],TBL_Employees[[#This Row],[Bonus amount]])</f>
        <v>77593.95</v>
      </c>
      <c r="S608" t="str">
        <f>IF(AND(TBL_Employees[[#This Row],[Department]]="IT",TBL_Employees[[#This Row],[Gender]]="Female"),"Yes","No")</f>
        <v>No</v>
      </c>
      <c r="T608" s="20" t="str">
        <f>IF(AND(TBL_Employees[[#This Row],[Gender]]="Female",TBL_Employees[[#This Row],[Ethnicity]]="Black"),"Female Black","Other")</f>
        <v>Other</v>
      </c>
    </row>
    <row r="609" spans="1:20" x14ac:dyDescent="0.25">
      <c r="A609" t="s">
        <v>135</v>
      </c>
      <c r="B609" t="s">
        <v>1591</v>
      </c>
      <c r="C609" t="s">
        <v>42</v>
      </c>
      <c r="D609" t="s">
        <v>65</v>
      </c>
      <c r="E609" t="s">
        <v>44</v>
      </c>
      <c r="F609" t="s">
        <v>28</v>
      </c>
      <c r="G609" t="s">
        <v>24</v>
      </c>
      <c r="H609" t="str">
        <f>IF(TBL_Employees[[#This Row],[Gender]]="Female","F","M")</f>
        <v>M</v>
      </c>
      <c r="I609">
        <v>54</v>
      </c>
      <c r="J609" s="7">
        <v>42494</v>
      </c>
      <c r="K609" s="1">
        <v>93668</v>
      </c>
      <c r="L609" s="2">
        <v>0</v>
      </c>
      <c r="M609" t="s">
        <v>19</v>
      </c>
      <c r="N609" t="s">
        <v>20</v>
      </c>
      <c r="O609" s="7" t="s">
        <v>21</v>
      </c>
      <c r="P609" s="15">
        <f>TBL_Employees[[#This Row],[Annual Salary]]*TBL_Employees[[#This Row],[Bonus %]]</f>
        <v>0</v>
      </c>
      <c r="Q609" s="16">
        <f>TBL_Employees[[#This Row],[Annual Salary]]+TBL_Employees[[#This Row],[Bonus %]]*TBL_Employees[[#This Row],[Annual Salary]]</f>
        <v>93668</v>
      </c>
      <c r="R609" s="15">
        <f>SUM(TBL_Employees[[#This Row],[Annual Salary]],TBL_Employees[[#This Row],[Bonus amount]])</f>
        <v>93668</v>
      </c>
      <c r="S609" t="str">
        <f>IF(AND(TBL_Employees[[#This Row],[Department]]="IT",TBL_Employees[[#This Row],[Gender]]="Female"),"Yes","No")</f>
        <v>No</v>
      </c>
      <c r="T609" s="20" t="str">
        <f>IF(AND(TBL_Employees[[#This Row],[Gender]]="Female",TBL_Employees[[#This Row],[Ethnicity]]="Black"),"Female Black","Other")</f>
        <v>Other</v>
      </c>
    </row>
    <row r="610" spans="1:20" x14ac:dyDescent="0.25">
      <c r="A610" t="s">
        <v>941</v>
      </c>
      <c r="B610" t="s">
        <v>858</v>
      </c>
      <c r="C610" t="s">
        <v>89</v>
      </c>
      <c r="D610" t="s">
        <v>27</v>
      </c>
      <c r="E610" t="s">
        <v>36</v>
      </c>
      <c r="F610" t="s">
        <v>28</v>
      </c>
      <c r="G610" t="s">
        <v>47</v>
      </c>
      <c r="H610" t="str">
        <f>IF(TBL_Employees[[#This Row],[Gender]]="Female","F","M")</f>
        <v>M</v>
      </c>
      <c r="I610">
        <v>31</v>
      </c>
      <c r="J610" s="7">
        <v>42497</v>
      </c>
      <c r="K610" s="1">
        <v>71192</v>
      </c>
      <c r="L610" s="2">
        <v>0</v>
      </c>
      <c r="M610" t="s">
        <v>19</v>
      </c>
      <c r="N610" t="s">
        <v>25</v>
      </c>
      <c r="O610" s="7" t="s">
        <v>21</v>
      </c>
      <c r="P610" s="15">
        <f>TBL_Employees[[#This Row],[Annual Salary]]*TBL_Employees[[#This Row],[Bonus %]]</f>
        <v>0</v>
      </c>
      <c r="Q610" s="16">
        <f>TBL_Employees[[#This Row],[Annual Salary]]+TBL_Employees[[#This Row],[Bonus %]]*TBL_Employees[[#This Row],[Annual Salary]]</f>
        <v>71192</v>
      </c>
      <c r="R610" s="15">
        <f>SUM(TBL_Employees[[#This Row],[Annual Salary]],TBL_Employees[[#This Row],[Bonus amount]])</f>
        <v>71192</v>
      </c>
      <c r="S610" t="str">
        <f>IF(AND(TBL_Employees[[#This Row],[Department]]="IT",TBL_Employees[[#This Row],[Gender]]="Female"),"Yes","No")</f>
        <v>No</v>
      </c>
      <c r="T610" s="20" t="str">
        <f>IF(AND(TBL_Employees[[#This Row],[Gender]]="Female",TBL_Employees[[#This Row],[Ethnicity]]="Black"),"Female Black","Other")</f>
        <v>Other</v>
      </c>
    </row>
    <row r="611" spans="1:20" x14ac:dyDescent="0.25">
      <c r="A611" t="s">
        <v>1927</v>
      </c>
      <c r="B611" t="s">
        <v>1928</v>
      </c>
      <c r="C611" t="s">
        <v>76</v>
      </c>
      <c r="D611" t="s">
        <v>27</v>
      </c>
      <c r="E611" t="s">
        <v>44</v>
      </c>
      <c r="F611" t="s">
        <v>28</v>
      </c>
      <c r="G611" t="s">
        <v>51</v>
      </c>
      <c r="H611" t="str">
        <f>IF(TBL_Employees[[#This Row],[Gender]]="Female","F","M")</f>
        <v>M</v>
      </c>
      <c r="I611">
        <v>29</v>
      </c>
      <c r="J611" s="7">
        <v>42509</v>
      </c>
      <c r="K611" s="1">
        <v>52693</v>
      </c>
      <c r="L611" s="2">
        <v>0</v>
      </c>
      <c r="M611" t="s">
        <v>52</v>
      </c>
      <c r="N611" t="s">
        <v>66</v>
      </c>
      <c r="O611" s="7" t="s">
        <v>21</v>
      </c>
      <c r="P611" s="15">
        <f>TBL_Employees[[#This Row],[Annual Salary]]*TBL_Employees[[#This Row],[Bonus %]]</f>
        <v>0</v>
      </c>
      <c r="Q611" s="16">
        <f>TBL_Employees[[#This Row],[Annual Salary]]+TBL_Employees[[#This Row],[Bonus %]]*TBL_Employees[[#This Row],[Annual Salary]]</f>
        <v>52693</v>
      </c>
      <c r="R611" s="15">
        <f>SUM(TBL_Employees[[#This Row],[Annual Salary]],TBL_Employees[[#This Row],[Bonus amount]])</f>
        <v>52693</v>
      </c>
      <c r="S611" t="str">
        <f>IF(AND(TBL_Employees[[#This Row],[Department]]="IT",TBL_Employees[[#This Row],[Gender]]="Female"),"Yes","No")</f>
        <v>No</v>
      </c>
      <c r="T611" s="20" t="str">
        <f>IF(AND(TBL_Employees[[#This Row],[Gender]]="Female",TBL_Employees[[#This Row],[Ethnicity]]="Black"),"Female Black","Other")</f>
        <v>Other</v>
      </c>
    </row>
    <row r="612" spans="1:20" x14ac:dyDescent="0.25">
      <c r="A612" t="s">
        <v>543</v>
      </c>
      <c r="B612" t="s">
        <v>544</v>
      </c>
      <c r="C612" t="s">
        <v>40</v>
      </c>
      <c r="D612" t="s">
        <v>31</v>
      </c>
      <c r="E612" t="s">
        <v>16</v>
      </c>
      <c r="F612" t="s">
        <v>17</v>
      </c>
      <c r="G612" t="s">
        <v>51</v>
      </c>
      <c r="H612" t="str">
        <f>IF(TBL_Employees[[#This Row],[Gender]]="Female","F","M")</f>
        <v>F</v>
      </c>
      <c r="I612">
        <v>30</v>
      </c>
      <c r="J612" s="7">
        <v>42512</v>
      </c>
      <c r="K612" s="1">
        <v>189702</v>
      </c>
      <c r="L612" s="2">
        <v>0.28000000000000003</v>
      </c>
      <c r="M612" t="s">
        <v>52</v>
      </c>
      <c r="N612" t="s">
        <v>81</v>
      </c>
      <c r="O612" s="7">
        <v>44186</v>
      </c>
      <c r="P612" s="15">
        <f>TBL_Employees[[#This Row],[Annual Salary]]*TBL_Employees[[#This Row],[Bonus %]]</f>
        <v>53116.560000000005</v>
      </c>
      <c r="Q612" s="16">
        <f>TBL_Employees[[#This Row],[Annual Salary]]+TBL_Employees[[#This Row],[Bonus %]]*TBL_Employees[[#This Row],[Annual Salary]]</f>
        <v>242818.56</v>
      </c>
      <c r="R612" s="15">
        <f>SUM(TBL_Employees[[#This Row],[Annual Salary]],TBL_Employees[[#This Row],[Bonus amount]])</f>
        <v>242818.56</v>
      </c>
      <c r="S612" t="str">
        <f>IF(AND(TBL_Employees[[#This Row],[Department]]="IT",TBL_Employees[[#This Row],[Gender]]="Female"),"Yes","No")</f>
        <v>No</v>
      </c>
      <c r="T612" s="20" t="str">
        <f>IF(AND(TBL_Employees[[#This Row],[Gender]]="Female",TBL_Employees[[#This Row],[Ethnicity]]="Black"),"Female Black","Other")</f>
        <v>Other</v>
      </c>
    </row>
    <row r="613" spans="1:20" x14ac:dyDescent="0.25">
      <c r="A613" t="s">
        <v>155</v>
      </c>
      <c r="B613" t="s">
        <v>865</v>
      </c>
      <c r="C613" t="s">
        <v>76</v>
      </c>
      <c r="D613" t="s">
        <v>27</v>
      </c>
      <c r="E613" t="s">
        <v>36</v>
      </c>
      <c r="F613" t="s">
        <v>17</v>
      </c>
      <c r="G613" t="s">
        <v>24</v>
      </c>
      <c r="H613" t="str">
        <f>IF(TBL_Employees[[#This Row],[Gender]]="Female","F","M")</f>
        <v>F</v>
      </c>
      <c r="I613">
        <v>34</v>
      </c>
      <c r="J613" s="7">
        <v>42512</v>
      </c>
      <c r="K613" s="1">
        <v>44614</v>
      </c>
      <c r="L613" s="2">
        <v>0</v>
      </c>
      <c r="M613" t="s">
        <v>19</v>
      </c>
      <c r="N613" t="s">
        <v>45</v>
      </c>
      <c r="O613" s="7" t="s">
        <v>21</v>
      </c>
      <c r="P613" s="15">
        <f>TBL_Employees[[#This Row],[Annual Salary]]*TBL_Employees[[#This Row],[Bonus %]]</f>
        <v>0</v>
      </c>
      <c r="Q613" s="16">
        <f>TBL_Employees[[#This Row],[Annual Salary]]+TBL_Employees[[#This Row],[Bonus %]]*TBL_Employees[[#This Row],[Annual Salary]]</f>
        <v>44614</v>
      </c>
      <c r="R613" s="15">
        <f>SUM(TBL_Employees[[#This Row],[Annual Salary]],TBL_Employees[[#This Row],[Bonus amount]])</f>
        <v>44614</v>
      </c>
      <c r="S613" t="str">
        <f>IF(AND(TBL_Employees[[#This Row],[Department]]="IT",TBL_Employees[[#This Row],[Gender]]="Female"),"Yes","No")</f>
        <v>Yes</v>
      </c>
      <c r="T613" s="20" t="str">
        <f>IF(AND(TBL_Employees[[#This Row],[Gender]]="Female",TBL_Employees[[#This Row],[Ethnicity]]="Black"),"Female Black","Other")</f>
        <v>Other</v>
      </c>
    </row>
    <row r="614" spans="1:20" x14ac:dyDescent="0.25">
      <c r="A614" t="s">
        <v>1244</v>
      </c>
      <c r="B614" t="s">
        <v>1245</v>
      </c>
      <c r="C614" t="s">
        <v>88</v>
      </c>
      <c r="D614" t="s">
        <v>27</v>
      </c>
      <c r="E614" t="s">
        <v>44</v>
      </c>
      <c r="F614" t="s">
        <v>28</v>
      </c>
      <c r="G614" t="s">
        <v>18</v>
      </c>
      <c r="H614" t="str">
        <f>IF(TBL_Employees[[#This Row],[Gender]]="Female","F","M")</f>
        <v>M</v>
      </c>
      <c r="I614">
        <v>34</v>
      </c>
      <c r="J614" s="7">
        <v>42514</v>
      </c>
      <c r="K614" s="1">
        <v>94352</v>
      </c>
      <c r="L614" s="2">
        <v>0</v>
      </c>
      <c r="M614" t="s">
        <v>19</v>
      </c>
      <c r="N614" t="s">
        <v>45</v>
      </c>
      <c r="O614" s="7" t="s">
        <v>21</v>
      </c>
      <c r="P614" s="15">
        <f>TBL_Employees[[#This Row],[Annual Salary]]*TBL_Employees[[#This Row],[Bonus %]]</f>
        <v>0</v>
      </c>
      <c r="Q614" s="16">
        <f>TBL_Employees[[#This Row],[Annual Salary]]+TBL_Employees[[#This Row],[Bonus %]]*TBL_Employees[[#This Row],[Annual Salary]]</f>
        <v>94352</v>
      </c>
      <c r="R614" s="15">
        <f>SUM(TBL_Employees[[#This Row],[Annual Salary]],TBL_Employees[[#This Row],[Bonus amount]])</f>
        <v>94352</v>
      </c>
      <c r="S614" t="str">
        <f>IF(AND(TBL_Employees[[#This Row],[Department]]="IT",TBL_Employees[[#This Row],[Gender]]="Female"),"Yes","No")</f>
        <v>No</v>
      </c>
      <c r="T614" s="20" t="str">
        <f>IF(AND(TBL_Employees[[#This Row],[Gender]]="Female",TBL_Employees[[#This Row],[Ethnicity]]="Black"),"Female Black","Other")</f>
        <v>Other</v>
      </c>
    </row>
    <row r="615" spans="1:20" x14ac:dyDescent="0.25">
      <c r="A615" t="s">
        <v>1205</v>
      </c>
      <c r="B615" t="s">
        <v>1206</v>
      </c>
      <c r="C615" t="s">
        <v>86</v>
      </c>
      <c r="D615" t="s">
        <v>31</v>
      </c>
      <c r="E615" t="s">
        <v>36</v>
      </c>
      <c r="F615" t="s">
        <v>17</v>
      </c>
      <c r="G615" t="s">
        <v>51</v>
      </c>
      <c r="H615" t="str">
        <f>IF(TBL_Employees[[#This Row],[Gender]]="Female","F","M")</f>
        <v>F</v>
      </c>
      <c r="I615">
        <v>30</v>
      </c>
      <c r="J615" s="7">
        <v>42516</v>
      </c>
      <c r="K615" s="1">
        <v>91134</v>
      </c>
      <c r="L615" s="2">
        <v>0</v>
      </c>
      <c r="M615" t="s">
        <v>52</v>
      </c>
      <c r="N615" t="s">
        <v>53</v>
      </c>
      <c r="O615" s="7" t="s">
        <v>21</v>
      </c>
      <c r="P615" s="15">
        <f>TBL_Employees[[#This Row],[Annual Salary]]*TBL_Employees[[#This Row],[Bonus %]]</f>
        <v>0</v>
      </c>
      <c r="Q615" s="16">
        <f>TBL_Employees[[#This Row],[Annual Salary]]+TBL_Employees[[#This Row],[Bonus %]]*TBL_Employees[[#This Row],[Annual Salary]]</f>
        <v>91134</v>
      </c>
      <c r="R615" s="15">
        <f>SUM(TBL_Employees[[#This Row],[Annual Salary]],TBL_Employees[[#This Row],[Bonus amount]])</f>
        <v>91134</v>
      </c>
      <c r="S615" t="str">
        <f>IF(AND(TBL_Employees[[#This Row],[Department]]="IT",TBL_Employees[[#This Row],[Gender]]="Female"),"Yes","No")</f>
        <v>No</v>
      </c>
      <c r="T615" s="20" t="str">
        <f>IF(AND(TBL_Employees[[#This Row],[Gender]]="Female",TBL_Employees[[#This Row],[Ethnicity]]="Black"),"Female Black","Other")</f>
        <v>Other</v>
      </c>
    </row>
    <row r="616" spans="1:20" x14ac:dyDescent="0.25">
      <c r="A616" t="s">
        <v>876</v>
      </c>
      <c r="B616" t="s">
        <v>877</v>
      </c>
      <c r="C616" t="s">
        <v>42</v>
      </c>
      <c r="D616" t="s">
        <v>65</v>
      </c>
      <c r="E616" t="s">
        <v>32</v>
      </c>
      <c r="F616" t="s">
        <v>17</v>
      </c>
      <c r="G616" t="s">
        <v>51</v>
      </c>
      <c r="H616" t="str">
        <f>IF(TBL_Employees[[#This Row],[Gender]]="Female","F","M")</f>
        <v>F</v>
      </c>
      <c r="I616">
        <v>41</v>
      </c>
      <c r="J616" s="7">
        <v>42533</v>
      </c>
      <c r="K616" s="1">
        <v>70165</v>
      </c>
      <c r="L616" s="2">
        <v>0</v>
      </c>
      <c r="M616" t="s">
        <v>19</v>
      </c>
      <c r="N616" t="s">
        <v>29</v>
      </c>
      <c r="O616" s="7" t="s">
        <v>21</v>
      </c>
      <c r="P616" s="15">
        <f>TBL_Employees[[#This Row],[Annual Salary]]*TBL_Employees[[#This Row],[Bonus %]]</f>
        <v>0</v>
      </c>
      <c r="Q616" s="16">
        <f>TBL_Employees[[#This Row],[Annual Salary]]+TBL_Employees[[#This Row],[Bonus %]]*TBL_Employees[[#This Row],[Annual Salary]]</f>
        <v>70165</v>
      </c>
      <c r="R616" s="15">
        <f>SUM(TBL_Employees[[#This Row],[Annual Salary]],TBL_Employees[[#This Row],[Bonus amount]])</f>
        <v>70165</v>
      </c>
      <c r="S616" t="str">
        <f>IF(AND(TBL_Employees[[#This Row],[Department]]="IT",TBL_Employees[[#This Row],[Gender]]="Female"),"Yes","No")</f>
        <v>No</v>
      </c>
      <c r="T616" s="20" t="str">
        <f>IF(AND(TBL_Employees[[#This Row],[Gender]]="Female",TBL_Employees[[#This Row],[Ethnicity]]="Black"),"Female Black","Other")</f>
        <v>Other</v>
      </c>
    </row>
    <row r="617" spans="1:20" x14ac:dyDescent="0.25">
      <c r="A617" t="s">
        <v>785</v>
      </c>
      <c r="B617" t="s">
        <v>1177</v>
      </c>
      <c r="C617" t="s">
        <v>14</v>
      </c>
      <c r="D617" t="s">
        <v>27</v>
      </c>
      <c r="E617" t="s">
        <v>32</v>
      </c>
      <c r="F617" t="s">
        <v>28</v>
      </c>
      <c r="G617" t="s">
        <v>18</v>
      </c>
      <c r="H617" t="str">
        <f>IF(TBL_Employees[[#This Row],[Gender]]="Female","F","M")</f>
        <v>M</v>
      </c>
      <c r="I617">
        <v>38</v>
      </c>
      <c r="J617" s="7">
        <v>42543</v>
      </c>
      <c r="K617" s="1">
        <v>249870</v>
      </c>
      <c r="L617" s="2">
        <v>0.34</v>
      </c>
      <c r="M617" t="s">
        <v>19</v>
      </c>
      <c r="N617" t="s">
        <v>20</v>
      </c>
      <c r="O617" s="7" t="s">
        <v>21</v>
      </c>
      <c r="P617" s="15">
        <f>TBL_Employees[[#This Row],[Annual Salary]]*TBL_Employees[[#This Row],[Bonus %]]</f>
        <v>84955.8</v>
      </c>
      <c r="Q617" s="16">
        <f>TBL_Employees[[#This Row],[Annual Salary]]+TBL_Employees[[#This Row],[Bonus %]]*TBL_Employees[[#This Row],[Annual Salary]]</f>
        <v>334825.8</v>
      </c>
      <c r="R617" s="15">
        <f>SUM(TBL_Employees[[#This Row],[Annual Salary]],TBL_Employees[[#This Row],[Bonus amount]])</f>
        <v>334825.8</v>
      </c>
      <c r="S617" t="str">
        <f>IF(AND(TBL_Employees[[#This Row],[Department]]="IT",TBL_Employees[[#This Row],[Gender]]="Female"),"Yes","No")</f>
        <v>No</v>
      </c>
      <c r="T617" s="20" t="str">
        <f>IF(AND(TBL_Employees[[#This Row],[Gender]]="Female",TBL_Employees[[#This Row],[Ethnicity]]="Black"),"Female Black","Other")</f>
        <v>Other</v>
      </c>
    </row>
    <row r="618" spans="1:20" x14ac:dyDescent="0.25">
      <c r="A618" t="s">
        <v>323</v>
      </c>
      <c r="B618" t="s">
        <v>1289</v>
      </c>
      <c r="C618" t="s">
        <v>91</v>
      </c>
      <c r="D618" t="s">
        <v>27</v>
      </c>
      <c r="E618" t="s">
        <v>32</v>
      </c>
      <c r="F618" t="s">
        <v>28</v>
      </c>
      <c r="G618" t="s">
        <v>51</v>
      </c>
      <c r="H618" t="str">
        <f>IF(TBL_Employees[[#This Row],[Gender]]="Female","F","M")</f>
        <v>M</v>
      </c>
      <c r="I618">
        <v>49</v>
      </c>
      <c r="J618" s="7">
        <v>42545</v>
      </c>
      <c r="K618" s="1">
        <v>68426</v>
      </c>
      <c r="L618" s="2">
        <v>0</v>
      </c>
      <c r="M618" t="s">
        <v>52</v>
      </c>
      <c r="N618" t="s">
        <v>66</v>
      </c>
      <c r="O618" s="7" t="s">
        <v>21</v>
      </c>
      <c r="P618" s="15">
        <f>TBL_Employees[[#This Row],[Annual Salary]]*TBL_Employees[[#This Row],[Bonus %]]</f>
        <v>0</v>
      </c>
      <c r="Q618" s="16">
        <f>TBL_Employees[[#This Row],[Annual Salary]]+TBL_Employees[[#This Row],[Bonus %]]*TBL_Employees[[#This Row],[Annual Salary]]</f>
        <v>68426</v>
      </c>
      <c r="R618" s="15">
        <f>SUM(TBL_Employees[[#This Row],[Annual Salary]],TBL_Employees[[#This Row],[Bonus amount]])</f>
        <v>68426</v>
      </c>
      <c r="S618" t="str">
        <f>IF(AND(TBL_Employees[[#This Row],[Department]]="IT",TBL_Employees[[#This Row],[Gender]]="Female"),"Yes","No")</f>
        <v>No</v>
      </c>
      <c r="T618" s="20" t="str">
        <f>IF(AND(TBL_Employees[[#This Row],[Gender]]="Female",TBL_Employees[[#This Row],[Ethnicity]]="Black"),"Female Black","Other")</f>
        <v>Other</v>
      </c>
    </row>
    <row r="619" spans="1:20" x14ac:dyDescent="0.25">
      <c r="A619" t="s">
        <v>1899</v>
      </c>
      <c r="B619" t="s">
        <v>1900</v>
      </c>
      <c r="C619" t="s">
        <v>68</v>
      </c>
      <c r="D619" t="s">
        <v>65</v>
      </c>
      <c r="E619" t="s">
        <v>36</v>
      </c>
      <c r="F619" t="s">
        <v>28</v>
      </c>
      <c r="G619" t="s">
        <v>24</v>
      </c>
      <c r="H619" t="str">
        <f>IF(TBL_Employees[[#This Row],[Gender]]="Female","F","M")</f>
        <v>M</v>
      </c>
      <c r="I619">
        <v>29</v>
      </c>
      <c r="J619" s="7">
        <v>42602</v>
      </c>
      <c r="K619" s="1">
        <v>58703</v>
      </c>
      <c r="L619" s="2">
        <v>0</v>
      </c>
      <c r="M619" t="s">
        <v>19</v>
      </c>
      <c r="N619" t="s">
        <v>29</v>
      </c>
      <c r="O619" s="7" t="s">
        <v>21</v>
      </c>
      <c r="P619" s="15">
        <f>TBL_Employees[[#This Row],[Annual Salary]]*TBL_Employees[[#This Row],[Bonus %]]</f>
        <v>0</v>
      </c>
      <c r="Q619" s="16">
        <f>TBL_Employees[[#This Row],[Annual Salary]]+TBL_Employees[[#This Row],[Bonus %]]*TBL_Employees[[#This Row],[Annual Salary]]</f>
        <v>58703</v>
      </c>
      <c r="R619" s="15">
        <f>SUM(TBL_Employees[[#This Row],[Annual Salary]],TBL_Employees[[#This Row],[Bonus amount]])</f>
        <v>58703</v>
      </c>
      <c r="S619" t="str">
        <f>IF(AND(TBL_Employees[[#This Row],[Department]]="IT",TBL_Employees[[#This Row],[Gender]]="Female"),"Yes","No")</f>
        <v>No</v>
      </c>
      <c r="T619" s="20" t="str">
        <f>IF(AND(TBL_Employees[[#This Row],[Gender]]="Female",TBL_Employees[[#This Row],[Ethnicity]]="Black"),"Female Black","Other")</f>
        <v>Other</v>
      </c>
    </row>
    <row r="620" spans="1:20" x14ac:dyDescent="0.25">
      <c r="A620" t="s">
        <v>1963</v>
      </c>
      <c r="B620" t="s">
        <v>1964</v>
      </c>
      <c r="C620" t="s">
        <v>14</v>
      </c>
      <c r="D620" t="s">
        <v>50</v>
      </c>
      <c r="E620" t="s">
        <v>36</v>
      </c>
      <c r="F620" t="s">
        <v>17</v>
      </c>
      <c r="G620" t="s">
        <v>51</v>
      </c>
      <c r="H620" t="str">
        <f>IF(TBL_Employees[[#This Row],[Gender]]="Female","F","M")</f>
        <v>F</v>
      </c>
      <c r="I620">
        <v>43</v>
      </c>
      <c r="J620" s="7">
        <v>42603</v>
      </c>
      <c r="K620" s="1">
        <v>258498</v>
      </c>
      <c r="L620" s="2">
        <v>0.35</v>
      </c>
      <c r="M620" t="s">
        <v>19</v>
      </c>
      <c r="N620" t="s">
        <v>29</v>
      </c>
      <c r="O620" s="7" t="s">
        <v>21</v>
      </c>
      <c r="P620" s="15">
        <f>TBL_Employees[[#This Row],[Annual Salary]]*TBL_Employees[[#This Row],[Bonus %]]</f>
        <v>90474.299999999988</v>
      </c>
      <c r="Q620" s="16">
        <f>TBL_Employees[[#This Row],[Annual Salary]]+TBL_Employees[[#This Row],[Bonus %]]*TBL_Employees[[#This Row],[Annual Salary]]</f>
        <v>348972.3</v>
      </c>
      <c r="R620" s="15">
        <f>SUM(TBL_Employees[[#This Row],[Annual Salary]],TBL_Employees[[#This Row],[Bonus amount]])</f>
        <v>348972.3</v>
      </c>
      <c r="S620" t="str">
        <f>IF(AND(TBL_Employees[[#This Row],[Department]]="IT",TBL_Employees[[#This Row],[Gender]]="Female"),"Yes","No")</f>
        <v>No</v>
      </c>
      <c r="T620" s="20" t="str">
        <f>IF(AND(TBL_Employees[[#This Row],[Gender]]="Female",TBL_Employees[[#This Row],[Ethnicity]]="Black"),"Female Black","Other")</f>
        <v>Other</v>
      </c>
    </row>
    <row r="621" spans="1:20" x14ac:dyDescent="0.25">
      <c r="A621" t="s">
        <v>1652</v>
      </c>
      <c r="B621" t="s">
        <v>130</v>
      </c>
      <c r="C621" t="s">
        <v>62</v>
      </c>
      <c r="D621" t="s">
        <v>15</v>
      </c>
      <c r="E621" t="s">
        <v>16</v>
      </c>
      <c r="F621" t="s">
        <v>17</v>
      </c>
      <c r="G621" t="s">
        <v>24</v>
      </c>
      <c r="H621" t="str">
        <f>IF(TBL_Employees[[#This Row],[Gender]]="Female","F","M")</f>
        <v>F</v>
      </c>
      <c r="I621">
        <v>37</v>
      </c>
      <c r="J621" s="7">
        <v>42605</v>
      </c>
      <c r="K621" s="1">
        <v>124928</v>
      </c>
      <c r="L621" s="2">
        <v>0.06</v>
      </c>
      <c r="M621" t="s">
        <v>33</v>
      </c>
      <c r="N621" t="s">
        <v>80</v>
      </c>
      <c r="O621" s="7" t="s">
        <v>21</v>
      </c>
      <c r="P621" s="15">
        <f>TBL_Employees[[#This Row],[Annual Salary]]*TBL_Employees[[#This Row],[Bonus %]]</f>
        <v>7495.6799999999994</v>
      </c>
      <c r="Q621" s="16">
        <f>TBL_Employees[[#This Row],[Annual Salary]]+TBL_Employees[[#This Row],[Bonus %]]*TBL_Employees[[#This Row],[Annual Salary]]</f>
        <v>132423.67999999999</v>
      </c>
      <c r="R621" s="15">
        <f>SUM(TBL_Employees[[#This Row],[Annual Salary]],TBL_Employees[[#This Row],[Bonus amount]])</f>
        <v>132423.67999999999</v>
      </c>
      <c r="S621" t="str">
        <f>IF(AND(TBL_Employees[[#This Row],[Department]]="IT",TBL_Employees[[#This Row],[Gender]]="Female"),"Yes","No")</f>
        <v>No</v>
      </c>
      <c r="T621" s="20" t="str">
        <f>IF(AND(TBL_Employees[[#This Row],[Gender]]="Female",TBL_Employees[[#This Row],[Ethnicity]]="Black"),"Female Black","Other")</f>
        <v>Other</v>
      </c>
    </row>
    <row r="622" spans="1:20" x14ac:dyDescent="0.25">
      <c r="A622" t="s">
        <v>966</v>
      </c>
      <c r="B622" t="s">
        <v>967</v>
      </c>
      <c r="C622" t="s">
        <v>40</v>
      </c>
      <c r="D622" t="s">
        <v>65</v>
      </c>
      <c r="E622" t="s">
        <v>16</v>
      </c>
      <c r="F622" t="s">
        <v>28</v>
      </c>
      <c r="G622" t="s">
        <v>18</v>
      </c>
      <c r="H622" t="str">
        <f>IF(TBL_Employees[[#This Row],[Gender]]="Female","F","M")</f>
        <v>M</v>
      </c>
      <c r="I622">
        <v>36</v>
      </c>
      <c r="J622" s="7">
        <v>42616</v>
      </c>
      <c r="K622" s="1">
        <v>150399</v>
      </c>
      <c r="L622" s="2">
        <v>0.28000000000000003</v>
      </c>
      <c r="M622" t="s">
        <v>19</v>
      </c>
      <c r="N622" t="s">
        <v>20</v>
      </c>
      <c r="O622" s="7" t="s">
        <v>21</v>
      </c>
      <c r="P622" s="15">
        <f>TBL_Employees[[#This Row],[Annual Salary]]*TBL_Employees[[#This Row],[Bonus %]]</f>
        <v>42111.72</v>
      </c>
      <c r="Q622" s="16">
        <f>TBL_Employees[[#This Row],[Annual Salary]]+TBL_Employees[[#This Row],[Bonus %]]*TBL_Employees[[#This Row],[Annual Salary]]</f>
        <v>192510.72</v>
      </c>
      <c r="R622" s="15">
        <f>SUM(TBL_Employees[[#This Row],[Annual Salary]],TBL_Employees[[#This Row],[Bonus amount]])</f>
        <v>192510.72</v>
      </c>
      <c r="S622" t="str">
        <f>IF(AND(TBL_Employees[[#This Row],[Department]]="IT",TBL_Employees[[#This Row],[Gender]]="Female"),"Yes","No")</f>
        <v>No</v>
      </c>
      <c r="T622" s="20" t="str">
        <f>IF(AND(TBL_Employees[[#This Row],[Gender]]="Female",TBL_Employees[[#This Row],[Ethnicity]]="Black"),"Female Black","Other")</f>
        <v>Other</v>
      </c>
    </row>
    <row r="623" spans="1:20" x14ac:dyDescent="0.25">
      <c r="A623" t="s">
        <v>222</v>
      </c>
      <c r="B623" t="s">
        <v>1564</v>
      </c>
      <c r="C623" t="s">
        <v>69</v>
      </c>
      <c r="D623" t="s">
        <v>31</v>
      </c>
      <c r="E623" t="s">
        <v>16</v>
      </c>
      <c r="F623" t="s">
        <v>17</v>
      </c>
      <c r="G623" t="s">
        <v>24</v>
      </c>
      <c r="H623" t="str">
        <f>IF(TBL_Employees[[#This Row],[Gender]]="Female","F","M")</f>
        <v>F</v>
      </c>
      <c r="I623">
        <v>40</v>
      </c>
      <c r="J623" s="7">
        <v>42622</v>
      </c>
      <c r="K623" s="1">
        <v>109680</v>
      </c>
      <c r="L623" s="2">
        <v>0</v>
      </c>
      <c r="M623" t="s">
        <v>33</v>
      </c>
      <c r="N623" t="s">
        <v>34</v>
      </c>
      <c r="O623" s="7" t="s">
        <v>21</v>
      </c>
      <c r="P623" s="15">
        <f>TBL_Employees[[#This Row],[Annual Salary]]*TBL_Employees[[#This Row],[Bonus %]]</f>
        <v>0</v>
      </c>
      <c r="Q623" s="16">
        <f>TBL_Employees[[#This Row],[Annual Salary]]+TBL_Employees[[#This Row],[Bonus %]]*TBL_Employees[[#This Row],[Annual Salary]]</f>
        <v>109680</v>
      </c>
      <c r="R623" s="15">
        <f>SUM(TBL_Employees[[#This Row],[Annual Salary]],TBL_Employees[[#This Row],[Bonus amount]])</f>
        <v>109680</v>
      </c>
      <c r="S623" t="str">
        <f>IF(AND(TBL_Employees[[#This Row],[Department]]="IT",TBL_Employees[[#This Row],[Gender]]="Female"),"Yes","No")</f>
        <v>No</v>
      </c>
      <c r="T623" s="20" t="str">
        <f>IF(AND(TBL_Employees[[#This Row],[Gender]]="Female",TBL_Employees[[#This Row],[Ethnicity]]="Black"),"Female Black","Other")</f>
        <v>Other</v>
      </c>
    </row>
    <row r="624" spans="1:20" x14ac:dyDescent="0.25">
      <c r="A624" t="s">
        <v>537</v>
      </c>
      <c r="B624" t="s">
        <v>538</v>
      </c>
      <c r="C624" t="s">
        <v>64</v>
      </c>
      <c r="D624" t="s">
        <v>43</v>
      </c>
      <c r="E624" t="s">
        <v>32</v>
      </c>
      <c r="F624" t="s">
        <v>28</v>
      </c>
      <c r="G624" t="s">
        <v>47</v>
      </c>
      <c r="H624" t="str">
        <f>IF(TBL_Employees[[#This Row],[Gender]]="Female","F","M")</f>
        <v>M</v>
      </c>
      <c r="I624">
        <v>41</v>
      </c>
      <c r="J624" s="7">
        <v>42626</v>
      </c>
      <c r="K624" s="1">
        <v>64847</v>
      </c>
      <c r="L624" s="2">
        <v>0</v>
      </c>
      <c r="M624" t="s">
        <v>19</v>
      </c>
      <c r="N624" t="s">
        <v>45</v>
      </c>
      <c r="O624" s="7" t="s">
        <v>21</v>
      </c>
      <c r="P624" s="15">
        <f>TBL_Employees[[#This Row],[Annual Salary]]*TBL_Employees[[#This Row],[Bonus %]]</f>
        <v>0</v>
      </c>
      <c r="Q624" s="16">
        <f>TBL_Employees[[#This Row],[Annual Salary]]+TBL_Employees[[#This Row],[Bonus %]]*TBL_Employees[[#This Row],[Annual Salary]]</f>
        <v>64847</v>
      </c>
      <c r="R624" s="15">
        <f>SUM(TBL_Employees[[#This Row],[Annual Salary]],TBL_Employees[[#This Row],[Bonus amount]])</f>
        <v>64847</v>
      </c>
      <c r="S624" t="str">
        <f>IF(AND(TBL_Employees[[#This Row],[Department]]="IT",TBL_Employees[[#This Row],[Gender]]="Female"),"Yes","No")</f>
        <v>No</v>
      </c>
      <c r="T624" s="20" t="str">
        <f>IF(AND(TBL_Employees[[#This Row],[Gender]]="Female",TBL_Employees[[#This Row],[Ethnicity]]="Black"),"Female Black","Other")</f>
        <v>Other</v>
      </c>
    </row>
    <row r="625" spans="1:20" x14ac:dyDescent="0.25">
      <c r="A625" t="s">
        <v>1973</v>
      </c>
      <c r="B625" t="s">
        <v>1974</v>
      </c>
      <c r="C625" t="s">
        <v>42</v>
      </c>
      <c r="D625" t="s">
        <v>43</v>
      </c>
      <c r="E625" t="s">
        <v>44</v>
      </c>
      <c r="F625" t="s">
        <v>28</v>
      </c>
      <c r="G625" t="s">
        <v>18</v>
      </c>
      <c r="H625" t="str">
        <f>IF(TBL_Employees[[#This Row],[Gender]]="Female","F","M")</f>
        <v>M</v>
      </c>
      <c r="I625">
        <v>33</v>
      </c>
      <c r="J625" s="7">
        <v>42631</v>
      </c>
      <c r="K625" s="1">
        <v>98427</v>
      </c>
      <c r="L625" s="2">
        <v>0</v>
      </c>
      <c r="M625" t="s">
        <v>19</v>
      </c>
      <c r="N625" t="s">
        <v>29</v>
      </c>
      <c r="O625" s="7" t="s">
        <v>21</v>
      </c>
      <c r="P625" s="15">
        <f>TBL_Employees[[#This Row],[Annual Salary]]*TBL_Employees[[#This Row],[Bonus %]]</f>
        <v>0</v>
      </c>
      <c r="Q625" s="16">
        <f>TBL_Employees[[#This Row],[Annual Salary]]+TBL_Employees[[#This Row],[Bonus %]]*TBL_Employees[[#This Row],[Annual Salary]]</f>
        <v>98427</v>
      </c>
      <c r="R625" s="15">
        <f>SUM(TBL_Employees[[#This Row],[Annual Salary]],TBL_Employees[[#This Row],[Bonus amount]])</f>
        <v>98427</v>
      </c>
      <c r="S625" t="str">
        <f>IF(AND(TBL_Employees[[#This Row],[Department]]="IT",TBL_Employees[[#This Row],[Gender]]="Female"),"Yes","No")</f>
        <v>No</v>
      </c>
      <c r="T625" s="20" t="str">
        <f>IF(AND(TBL_Employees[[#This Row],[Gender]]="Female",TBL_Employees[[#This Row],[Ethnicity]]="Black"),"Female Black","Other")</f>
        <v>Other</v>
      </c>
    </row>
    <row r="626" spans="1:20" x14ac:dyDescent="0.25">
      <c r="A626" t="s">
        <v>729</v>
      </c>
      <c r="B626" t="s">
        <v>730</v>
      </c>
      <c r="C626" t="s">
        <v>14</v>
      </c>
      <c r="D626" t="s">
        <v>43</v>
      </c>
      <c r="E626" t="s">
        <v>32</v>
      </c>
      <c r="F626" t="s">
        <v>17</v>
      </c>
      <c r="G626" t="s">
        <v>47</v>
      </c>
      <c r="H626" t="str">
        <f>IF(TBL_Employees[[#This Row],[Gender]]="Female","F","M")</f>
        <v>F</v>
      </c>
      <c r="I626">
        <v>30</v>
      </c>
      <c r="J626" s="7">
        <v>42634</v>
      </c>
      <c r="K626" s="1">
        <v>221217</v>
      </c>
      <c r="L626" s="2">
        <v>0.32</v>
      </c>
      <c r="M626" t="s">
        <v>19</v>
      </c>
      <c r="N626" t="s">
        <v>29</v>
      </c>
      <c r="O626" s="7">
        <v>43003</v>
      </c>
      <c r="P626" s="15">
        <f>TBL_Employees[[#This Row],[Annual Salary]]*TBL_Employees[[#This Row],[Bonus %]]</f>
        <v>70789.440000000002</v>
      </c>
      <c r="Q626" s="16">
        <f>TBL_Employees[[#This Row],[Annual Salary]]+TBL_Employees[[#This Row],[Bonus %]]*TBL_Employees[[#This Row],[Annual Salary]]</f>
        <v>292006.44</v>
      </c>
      <c r="R626" s="15">
        <f>SUM(TBL_Employees[[#This Row],[Annual Salary]],TBL_Employees[[#This Row],[Bonus amount]])</f>
        <v>292006.44</v>
      </c>
      <c r="S626" t="str">
        <f>IF(AND(TBL_Employees[[#This Row],[Department]]="IT",TBL_Employees[[#This Row],[Gender]]="Female"),"Yes","No")</f>
        <v>No</v>
      </c>
      <c r="T626" s="20" t="str">
        <f>IF(AND(TBL_Employees[[#This Row],[Gender]]="Female",TBL_Employees[[#This Row],[Ethnicity]]="Black"),"Female Black","Other")</f>
        <v>Female Black</v>
      </c>
    </row>
    <row r="627" spans="1:20" x14ac:dyDescent="0.25">
      <c r="A627" t="s">
        <v>461</v>
      </c>
      <c r="B627" t="s">
        <v>462</v>
      </c>
      <c r="C627" t="s">
        <v>94</v>
      </c>
      <c r="D627" t="s">
        <v>50</v>
      </c>
      <c r="E627" t="s">
        <v>44</v>
      </c>
      <c r="F627" t="s">
        <v>28</v>
      </c>
      <c r="G627" t="s">
        <v>24</v>
      </c>
      <c r="H627" t="str">
        <f>IF(TBL_Employees[[#This Row],[Gender]]="Female","F","M")</f>
        <v>M</v>
      </c>
      <c r="I627">
        <v>30</v>
      </c>
      <c r="J627" s="7">
        <v>42642</v>
      </c>
      <c r="K627" s="1">
        <v>59100</v>
      </c>
      <c r="L627" s="2">
        <v>0</v>
      </c>
      <c r="M627" t="s">
        <v>33</v>
      </c>
      <c r="N627" t="s">
        <v>80</v>
      </c>
      <c r="O627" s="7" t="s">
        <v>21</v>
      </c>
      <c r="P627" s="15">
        <f>TBL_Employees[[#This Row],[Annual Salary]]*TBL_Employees[[#This Row],[Bonus %]]</f>
        <v>0</v>
      </c>
      <c r="Q627" s="16">
        <f>TBL_Employees[[#This Row],[Annual Salary]]+TBL_Employees[[#This Row],[Bonus %]]*TBL_Employees[[#This Row],[Annual Salary]]</f>
        <v>59100</v>
      </c>
      <c r="R627" s="15">
        <f>SUM(TBL_Employees[[#This Row],[Annual Salary]],TBL_Employees[[#This Row],[Bonus amount]])</f>
        <v>59100</v>
      </c>
      <c r="S627" t="str">
        <f>IF(AND(TBL_Employees[[#This Row],[Department]]="IT",TBL_Employees[[#This Row],[Gender]]="Female"),"Yes","No")</f>
        <v>No</v>
      </c>
      <c r="T627" s="20" t="str">
        <f>IF(AND(TBL_Employees[[#This Row],[Gender]]="Female",TBL_Employees[[#This Row],[Ethnicity]]="Black"),"Female Black","Other")</f>
        <v>Other</v>
      </c>
    </row>
    <row r="628" spans="1:20" x14ac:dyDescent="0.25">
      <c r="A628" t="s">
        <v>1157</v>
      </c>
      <c r="B628" t="s">
        <v>1158</v>
      </c>
      <c r="C628" t="s">
        <v>56</v>
      </c>
      <c r="D628" t="s">
        <v>27</v>
      </c>
      <c r="E628" t="s">
        <v>32</v>
      </c>
      <c r="F628" t="s">
        <v>28</v>
      </c>
      <c r="G628" t="s">
        <v>47</v>
      </c>
      <c r="H628" t="str">
        <f>IF(TBL_Employees[[#This Row],[Gender]]="Female","F","M")</f>
        <v>M</v>
      </c>
      <c r="I628">
        <v>31</v>
      </c>
      <c r="J628" s="7">
        <v>42656</v>
      </c>
      <c r="K628" s="1">
        <v>63744</v>
      </c>
      <c r="L628" s="2">
        <v>0.08</v>
      </c>
      <c r="M628" t="s">
        <v>19</v>
      </c>
      <c r="N628" t="s">
        <v>25</v>
      </c>
      <c r="O628" s="7" t="s">
        <v>21</v>
      </c>
      <c r="P628" s="15">
        <f>TBL_Employees[[#This Row],[Annual Salary]]*TBL_Employees[[#This Row],[Bonus %]]</f>
        <v>5099.5200000000004</v>
      </c>
      <c r="Q628" s="16">
        <f>TBL_Employees[[#This Row],[Annual Salary]]+TBL_Employees[[#This Row],[Bonus %]]*TBL_Employees[[#This Row],[Annual Salary]]</f>
        <v>68843.520000000004</v>
      </c>
      <c r="R628" s="15">
        <f>SUM(TBL_Employees[[#This Row],[Annual Salary]],TBL_Employees[[#This Row],[Bonus amount]])</f>
        <v>68843.520000000004</v>
      </c>
      <c r="S628" t="str">
        <f>IF(AND(TBL_Employees[[#This Row],[Department]]="IT",TBL_Employees[[#This Row],[Gender]]="Female"),"Yes","No")</f>
        <v>No</v>
      </c>
      <c r="T628" s="20" t="str">
        <f>IF(AND(TBL_Employees[[#This Row],[Gender]]="Female",TBL_Employees[[#This Row],[Ethnicity]]="Black"),"Female Black","Other")</f>
        <v>Other</v>
      </c>
    </row>
    <row r="629" spans="1:20" x14ac:dyDescent="0.25">
      <c r="A629" t="s">
        <v>1581</v>
      </c>
      <c r="B629" t="s">
        <v>1582</v>
      </c>
      <c r="C629" t="s">
        <v>82</v>
      </c>
      <c r="D629" t="s">
        <v>27</v>
      </c>
      <c r="E629" t="s">
        <v>32</v>
      </c>
      <c r="F629" t="s">
        <v>28</v>
      </c>
      <c r="G629" t="s">
        <v>51</v>
      </c>
      <c r="H629" t="str">
        <f>IF(TBL_Employees[[#This Row],[Gender]]="Female","F","M")</f>
        <v>M</v>
      </c>
      <c r="I629">
        <v>39</v>
      </c>
      <c r="J629" s="7">
        <v>42664</v>
      </c>
      <c r="K629" s="1">
        <v>84297</v>
      </c>
      <c r="L629" s="2">
        <v>0</v>
      </c>
      <c r="M629" t="s">
        <v>52</v>
      </c>
      <c r="N629" t="s">
        <v>81</v>
      </c>
      <c r="O629" s="7" t="s">
        <v>21</v>
      </c>
      <c r="P629" s="15">
        <f>TBL_Employees[[#This Row],[Annual Salary]]*TBL_Employees[[#This Row],[Bonus %]]</f>
        <v>0</v>
      </c>
      <c r="Q629" s="16">
        <f>TBL_Employees[[#This Row],[Annual Salary]]+TBL_Employees[[#This Row],[Bonus %]]*TBL_Employees[[#This Row],[Annual Salary]]</f>
        <v>84297</v>
      </c>
      <c r="R629" s="15">
        <f>SUM(TBL_Employees[[#This Row],[Annual Salary]],TBL_Employees[[#This Row],[Bonus amount]])</f>
        <v>84297</v>
      </c>
      <c r="S629" t="str">
        <f>IF(AND(TBL_Employees[[#This Row],[Department]]="IT",TBL_Employees[[#This Row],[Gender]]="Female"),"Yes","No")</f>
        <v>No</v>
      </c>
      <c r="T629" s="20" t="str">
        <f>IF(AND(TBL_Employees[[#This Row],[Gender]]="Female",TBL_Employees[[#This Row],[Ethnicity]]="Black"),"Female Black","Other")</f>
        <v>Other</v>
      </c>
    </row>
    <row r="630" spans="1:20" x14ac:dyDescent="0.25">
      <c r="A630" t="s">
        <v>937</v>
      </c>
      <c r="B630" t="s">
        <v>938</v>
      </c>
      <c r="C630" t="s">
        <v>83</v>
      </c>
      <c r="D630" t="s">
        <v>23</v>
      </c>
      <c r="E630" t="s">
        <v>44</v>
      </c>
      <c r="F630" t="s">
        <v>17</v>
      </c>
      <c r="G630" t="s">
        <v>51</v>
      </c>
      <c r="H630" t="str">
        <f>IF(TBL_Employees[[#This Row],[Gender]]="Female","F","M")</f>
        <v>F</v>
      </c>
      <c r="I630">
        <v>34</v>
      </c>
      <c r="J630" s="7">
        <v>42664</v>
      </c>
      <c r="K630" s="1">
        <v>52811</v>
      </c>
      <c r="L630" s="2">
        <v>0</v>
      </c>
      <c r="M630" t="s">
        <v>19</v>
      </c>
      <c r="N630" t="s">
        <v>45</v>
      </c>
      <c r="O630" s="7" t="s">
        <v>21</v>
      </c>
      <c r="P630" s="15">
        <f>TBL_Employees[[#This Row],[Annual Salary]]*TBL_Employees[[#This Row],[Bonus %]]</f>
        <v>0</v>
      </c>
      <c r="Q630" s="16">
        <f>TBL_Employees[[#This Row],[Annual Salary]]+TBL_Employees[[#This Row],[Bonus %]]*TBL_Employees[[#This Row],[Annual Salary]]</f>
        <v>52811</v>
      </c>
      <c r="R630" s="15">
        <f>SUM(TBL_Employees[[#This Row],[Annual Salary]],TBL_Employees[[#This Row],[Bonus amount]])</f>
        <v>52811</v>
      </c>
      <c r="S630" t="str">
        <f>IF(AND(TBL_Employees[[#This Row],[Department]]="IT",TBL_Employees[[#This Row],[Gender]]="Female"),"Yes","No")</f>
        <v>No</v>
      </c>
      <c r="T630" s="20" t="str">
        <f>IF(AND(TBL_Employees[[#This Row],[Gender]]="Female",TBL_Employees[[#This Row],[Ethnicity]]="Black"),"Female Black","Other")</f>
        <v>Other</v>
      </c>
    </row>
    <row r="631" spans="1:20" x14ac:dyDescent="0.25">
      <c r="A631" t="s">
        <v>890</v>
      </c>
      <c r="B631" t="s">
        <v>891</v>
      </c>
      <c r="C631" t="s">
        <v>40</v>
      </c>
      <c r="D631" t="s">
        <v>23</v>
      </c>
      <c r="E631" t="s">
        <v>32</v>
      </c>
      <c r="F631" t="s">
        <v>17</v>
      </c>
      <c r="G631" t="s">
        <v>24</v>
      </c>
      <c r="H631" t="str">
        <f>IF(TBL_Employees[[#This Row],[Gender]]="Female","F","M")</f>
        <v>F</v>
      </c>
      <c r="I631">
        <v>57</v>
      </c>
      <c r="J631" s="7">
        <v>42667</v>
      </c>
      <c r="K631" s="1">
        <v>176324</v>
      </c>
      <c r="L631" s="2">
        <v>0.23</v>
      </c>
      <c r="M631" t="s">
        <v>33</v>
      </c>
      <c r="N631" t="s">
        <v>74</v>
      </c>
      <c r="O631" s="7" t="s">
        <v>21</v>
      </c>
      <c r="P631" s="15">
        <f>TBL_Employees[[#This Row],[Annual Salary]]*TBL_Employees[[#This Row],[Bonus %]]</f>
        <v>40554.520000000004</v>
      </c>
      <c r="Q631" s="16">
        <f>TBL_Employees[[#This Row],[Annual Salary]]+TBL_Employees[[#This Row],[Bonus %]]*TBL_Employees[[#This Row],[Annual Salary]]</f>
        <v>216878.52000000002</v>
      </c>
      <c r="R631" s="15">
        <f>SUM(TBL_Employees[[#This Row],[Annual Salary]],TBL_Employees[[#This Row],[Bonus amount]])</f>
        <v>216878.52000000002</v>
      </c>
      <c r="S631" t="str">
        <f>IF(AND(TBL_Employees[[#This Row],[Department]]="IT",TBL_Employees[[#This Row],[Gender]]="Female"),"Yes","No")</f>
        <v>No</v>
      </c>
      <c r="T631" s="20" t="str">
        <f>IF(AND(TBL_Employees[[#This Row],[Gender]]="Female",TBL_Employees[[#This Row],[Ethnicity]]="Black"),"Female Black","Other")</f>
        <v>Other</v>
      </c>
    </row>
    <row r="632" spans="1:20" x14ac:dyDescent="0.25">
      <c r="A632" t="s">
        <v>1479</v>
      </c>
      <c r="B632" t="s">
        <v>1480</v>
      </c>
      <c r="C632" t="s">
        <v>62</v>
      </c>
      <c r="D632" t="s">
        <v>43</v>
      </c>
      <c r="E632" t="s">
        <v>32</v>
      </c>
      <c r="F632" t="s">
        <v>17</v>
      </c>
      <c r="G632" t="s">
        <v>18</v>
      </c>
      <c r="H632" t="str">
        <f>IF(TBL_Employees[[#This Row],[Gender]]="Female","F","M")</f>
        <v>F</v>
      </c>
      <c r="I632">
        <v>29</v>
      </c>
      <c r="J632" s="7">
        <v>42676</v>
      </c>
      <c r="K632" s="1">
        <v>122054</v>
      </c>
      <c r="L632" s="2">
        <v>0.06</v>
      </c>
      <c r="M632" t="s">
        <v>19</v>
      </c>
      <c r="N632" t="s">
        <v>39</v>
      </c>
      <c r="O632" s="7" t="s">
        <v>21</v>
      </c>
      <c r="P632" s="15">
        <f>TBL_Employees[[#This Row],[Annual Salary]]*TBL_Employees[[#This Row],[Bonus %]]</f>
        <v>7323.24</v>
      </c>
      <c r="Q632" s="16">
        <f>TBL_Employees[[#This Row],[Annual Salary]]+TBL_Employees[[#This Row],[Bonus %]]*TBL_Employees[[#This Row],[Annual Salary]]</f>
        <v>129377.24</v>
      </c>
      <c r="R632" s="15">
        <f>SUM(TBL_Employees[[#This Row],[Annual Salary]],TBL_Employees[[#This Row],[Bonus amount]])</f>
        <v>129377.24</v>
      </c>
      <c r="S632" t="str">
        <f>IF(AND(TBL_Employees[[#This Row],[Department]]="IT",TBL_Employees[[#This Row],[Gender]]="Female"),"Yes","No")</f>
        <v>No</v>
      </c>
      <c r="T632" s="20" t="str">
        <f>IF(AND(TBL_Employees[[#This Row],[Gender]]="Female",TBL_Employees[[#This Row],[Ethnicity]]="Black"),"Female Black","Other")</f>
        <v>Other</v>
      </c>
    </row>
    <row r="633" spans="1:20" x14ac:dyDescent="0.25">
      <c r="A633" t="s">
        <v>260</v>
      </c>
      <c r="B633" t="s">
        <v>1920</v>
      </c>
      <c r="C633" t="s">
        <v>71</v>
      </c>
      <c r="D633" t="s">
        <v>27</v>
      </c>
      <c r="E633" t="s">
        <v>44</v>
      </c>
      <c r="F633" t="s">
        <v>17</v>
      </c>
      <c r="G633" t="s">
        <v>51</v>
      </c>
      <c r="H633" t="str">
        <f>IF(TBL_Employees[[#This Row],[Gender]]="Female","F","M")</f>
        <v>F</v>
      </c>
      <c r="I633">
        <v>36</v>
      </c>
      <c r="J633" s="7">
        <v>42677</v>
      </c>
      <c r="K633" s="1">
        <v>94618</v>
      </c>
      <c r="L633" s="2">
        <v>0</v>
      </c>
      <c r="M633" t="s">
        <v>19</v>
      </c>
      <c r="N633" t="s">
        <v>29</v>
      </c>
      <c r="O633" s="7" t="s">
        <v>21</v>
      </c>
      <c r="P633" s="15">
        <f>TBL_Employees[[#This Row],[Annual Salary]]*TBL_Employees[[#This Row],[Bonus %]]</f>
        <v>0</v>
      </c>
      <c r="Q633" s="16">
        <f>TBL_Employees[[#This Row],[Annual Salary]]+TBL_Employees[[#This Row],[Bonus %]]*TBL_Employees[[#This Row],[Annual Salary]]</f>
        <v>94618</v>
      </c>
      <c r="R633" s="15">
        <f>SUM(TBL_Employees[[#This Row],[Annual Salary]],TBL_Employees[[#This Row],[Bonus amount]])</f>
        <v>94618</v>
      </c>
      <c r="S633" t="str">
        <f>IF(AND(TBL_Employees[[#This Row],[Department]]="IT",TBL_Employees[[#This Row],[Gender]]="Female"),"Yes","No")</f>
        <v>Yes</v>
      </c>
      <c r="T633" s="20" t="str">
        <f>IF(AND(TBL_Employees[[#This Row],[Gender]]="Female",TBL_Employees[[#This Row],[Ethnicity]]="Black"),"Female Black","Other")</f>
        <v>Other</v>
      </c>
    </row>
    <row r="634" spans="1:20" x14ac:dyDescent="0.25">
      <c r="A634" t="s">
        <v>117</v>
      </c>
      <c r="B634" t="s">
        <v>1621</v>
      </c>
      <c r="C634" t="s">
        <v>98</v>
      </c>
      <c r="D634" t="s">
        <v>27</v>
      </c>
      <c r="E634" t="s">
        <v>16</v>
      </c>
      <c r="F634" t="s">
        <v>28</v>
      </c>
      <c r="G634" t="s">
        <v>24</v>
      </c>
      <c r="H634" t="str">
        <f>IF(TBL_Employees[[#This Row],[Gender]]="Female","F","M")</f>
        <v>M</v>
      </c>
      <c r="I634">
        <v>55</v>
      </c>
      <c r="J634" s="7">
        <v>42683</v>
      </c>
      <c r="K634" s="1">
        <v>87851</v>
      </c>
      <c r="L634" s="2">
        <v>0</v>
      </c>
      <c r="M634" t="s">
        <v>33</v>
      </c>
      <c r="N634" t="s">
        <v>80</v>
      </c>
      <c r="O634" s="7" t="s">
        <v>21</v>
      </c>
      <c r="P634" s="15">
        <f>TBL_Employees[[#This Row],[Annual Salary]]*TBL_Employees[[#This Row],[Bonus %]]</f>
        <v>0</v>
      </c>
      <c r="Q634" s="16">
        <f>TBL_Employees[[#This Row],[Annual Salary]]+TBL_Employees[[#This Row],[Bonus %]]*TBL_Employees[[#This Row],[Annual Salary]]</f>
        <v>87851</v>
      </c>
      <c r="R634" s="15">
        <f>SUM(TBL_Employees[[#This Row],[Annual Salary]],TBL_Employees[[#This Row],[Bonus amount]])</f>
        <v>87851</v>
      </c>
      <c r="S634" t="str">
        <f>IF(AND(TBL_Employees[[#This Row],[Department]]="IT",TBL_Employees[[#This Row],[Gender]]="Female"),"Yes","No")</f>
        <v>No</v>
      </c>
      <c r="T634" s="20" t="str">
        <f>IF(AND(TBL_Employees[[#This Row],[Gender]]="Female",TBL_Employees[[#This Row],[Ethnicity]]="Black"),"Female Black","Other")</f>
        <v>Other</v>
      </c>
    </row>
    <row r="635" spans="1:20" x14ac:dyDescent="0.25">
      <c r="A635" t="s">
        <v>463</v>
      </c>
      <c r="B635" t="s">
        <v>1951</v>
      </c>
      <c r="C635" t="s">
        <v>14</v>
      </c>
      <c r="D635" t="s">
        <v>27</v>
      </c>
      <c r="E635" t="s">
        <v>44</v>
      </c>
      <c r="F635" t="s">
        <v>17</v>
      </c>
      <c r="G635" t="s">
        <v>24</v>
      </c>
      <c r="H635" t="str">
        <f>IF(TBL_Employees[[#This Row],[Gender]]="Female","F","M")</f>
        <v>F</v>
      </c>
      <c r="I635">
        <v>57</v>
      </c>
      <c r="J635" s="7">
        <v>42685</v>
      </c>
      <c r="K635" s="1">
        <v>246589</v>
      </c>
      <c r="L635" s="2">
        <v>0.33</v>
      </c>
      <c r="M635" t="s">
        <v>19</v>
      </c>
      <c r="N635" t="s">
        <v>39</v>
      </c>
      <c r="O635" s="7">
        <v>42820</v>
      </c>
      <c r="P635" s="15">
        <f>TBL_Employees[[#This Row],[Annual Salary]]*TBL_Employees[[#This Row],[Bonus %]]</f>
        <v>81374.37000000001</v>
      </c>
      <c r="Q635" s="16">
        <f>TBL_Employees[[#This Row],[Annual Salary]]+TBL_Employees[[#This Row],[Bonus %]]*TBL_Employees[[#This Row],[Annual Salary]]</f>
        <v>327963.37</v>
      </c>
      <c r="R635" s="15">
        <f>SUM(TBL_Employees[[#This Row],[Annual Salary]],TBL_Employees[[#This Row],[Bonus amount]])</f>
        <v>327963.37</v>
      </c>
      <c r="S635" t="str">
        <f>IF(AND(TBL_Employees[[#This Row],[Department]]="IT",TBL_Employees[[#This Row],[Gender]]="Female"),"Yes","No")</f>
        <v>Yes</v>
      </c>
      <c r="T635" s="20" t="str">
        <f>IF(AND(TBL_Employees[[#This Row],[Gender]]="Female",TBL_Employees[[#This Row],[Ethnicity]]="Black"),"Female Black","Other")</f>
        <v>Other</v>
      </c>
    </row>
    <row r="636" spans="1:20" x14ac:dyDescent="0.25">
      <c r="A636" t="s">
        <v>1835</v>
      </c>
      <c r="B636" t="s">
        <v>1836</v>
      </c>
      <c r="C636" t="s">
        <v>64</v>
      </c>
      <c r="D636" t="s">
        <v>50</v>
      </c>
      <c r="E636" t="s">
        <v>36</v>
      </c>
      <c r="F636" t="s">
        <v>17</v>
      </c>
      <c r="G636" t="s">
        <v>18</v>
      </c>
      <c r="H636" t="str">
        <f>IF(TBL_Employees[[#This Row],[Gender]]="Female","F","M")</f>
        <v>F</v>
      </c>
      <c r="I636">
        <v>29</v>
      </c>
      <c r="J636" s="7">
        <v>42691</v>
      </c>
      <c r="K636" s="1">
        <v>60930</v>
      </c>
      <c r="L636" s="2">
        <v>0</v>
      </c>
      <c r="M636" t="s">
        <v>19</v>
      </c>
      <c r="N636" t="s">
        <v>25</v>
      </c>
      <c r="O636" s="7" t="s">
        <v>21</v>
      </c>
      <c r="P636" s="15">
        <f>TBL_Employees[[#This Row],[Annual Salary]]*TBL_Employees[[#This Row],[Bonus %]]</f>
        <v>0</v>
      </c>
      <c r="Q636" s="16">
        <f>TBL_Employees[[#This Row],[Annual Salary]]+TBL_Employees[[#This Row],[Bonus %]]*TBL_Employees[[#This Row],[Annual Salary]]</f>
        <v>60930</v>
      </c>
      <c r="R636" s="15">
        <f>SUM(TBL_Employees[[#This Row],[Annual Salary]],TBL_Employees[[#This Row],[Bonus amount]])</f>
        <v>60930</v>
      </c>
      <c r="S636" t="str">
        <f>IF(AND(TBL_Employees[[#This Row],[Department]]="IT",TBL_Employees[[#This Row],[Gender]]="Female"),"Yes","No")</f>
        <v>No</v>
      </c>
      <c r="T636" s="20" t="str">
        <f>IF(AND(TBL_Employees[[#This Row],[Gender]]="Female",TBL_Employees[[#This Row],[Ethnicity]]="Black"),"Female Black","Other")</f>
        <v>Other</v>
      </c>
    </row>
    <row r="637" spans="1:20" x14ac:dyDescent="0.25">
      <c r="A637" t="s">
        <v>128</v>
      </c>
      <c r="B637" t="s">
        <v>1175</v>
      </c>
      <c r="C637" t="s">
        <v>14</v>
      </c>
      <c r="D637" t="s">
        <v>50</v>
      </c>
      <c r="E637" t="s">
        <v>44</v>
      </c>
      <c r="F637" t="s">
        <v>28</v>
      </c>
      <c r="G637" t="s">
        <v>24</v>
      </c>
      <c r="H637" t="str">
        <f>IF(TBL_Employees[[#This Row],[Gender]]="Female","F","M")</f>
        <v>M</v>
      </c>
      <c r="I637">
        <v>47</v>
      </c>
      <c r="J637" s="7">
        <v>42696</v>
      </c>
      <c r="K637" s="1">
        <v>253249</v>
      </c>
      <c r="L637" s="2">
        <v>0.31</v>
      </c>
      <c r="M637" t="s">
        <v>19</v>
      </c>
      <c r="N637" t="s">
        <v>25</v>
      </c>
      <c r="O637" s="7" t="s">
        <v>21</v>
      </c>
      <c r="P637" s="15">
        <f>TBL_Employees[[#This Row],[Annual Salary]]*TBL_Employees[[#This Row],[Bonus %]]</f>
        <v>78507.19</v>
      </c>
      <c r="Q637" s="16">
        <f>TBL_Employees[[#This Row],[Annual Salary]]+TBL_Employees[[#This Row],[Bonus %]]*TBL_Employees[[#This Row],[Annual Salary]]</f>
        <v>331756.19</v>
      </c>
      <c r="R637" s="15">
        <f>SUM(TBL_Employees[[#This Row],[Annual Salary]],TBL_Employees[[#This Row],[Bonus amount]])</f>
        <v>331756.19</v>
      </c>
      <c r="S637" t="str">
        <f>IF(AND(TBL_Employees[[#This Row],[Department]]="IT",TBL_Employees[[#This Row],[Gender]]="Female"),"Yes","No")</f>
        <v>No</v>
      </c>
      <c r="T637" s="20" t="str">
        <f>IF(AND(TBL_Employees[[#This Row],[Gender]]="Female",TBL_Employees[[#This Row],[Ethnicity]]="Black"),"Female Black","Other")</f>
        <v>Other</v>
      </c>
    </row>
    <row r="638" spans="1:20" x14ac:dyDescent="0.25">
      <c r="A638" t="s">
        <v>239</v>
      </c>
      <c r="B638" t="s">
        <v>1550</v>
      </c>
      <c r="C638" t="s">
        <v>40</v>
      </c>
      <c r="D638" t="s">
        <v>43</v>
      </c>
      <c r="E638" t="s">
        <v>44</v>
      </c>
      <c r="F638" t="s">
        <v>28</v>
      </c>
      <c r="G638" t="s">
        <v>18</v>
      </c>
      <c r="H638" t="str">
        <f>IF(TBL_Employees[[#This Row],[Gender]]="Female","F","M")</f>
        <v>M</v>
      </c>
      <c r="I638">
        <v>32</v>
      </c>
      <c r="J638" s="7">
        <v>42702</v>
      </c>
      <c r="K638" s="1">
        <v>177443</v>
      </c>
      <c r="L638" s="2">
        <v>0.16</v>
      </c>
      <c r="M638" t="s">
        <v>19</v>
      </c>
      <c r="N638" t="s">
        <v>63</v>
      </c>
      <c r="O638" s="7" t="s">
        <v>21</v>
      </c>
      <c r="P638" s="15">
        <f>TBL_Employees[[#This Row],[Annual Salary]]*TBL_Employees[[#This Row],[Bonus %]]</f>
        <v>28390.880000000001</v>
      </c>
      <c r="Q638" s="16">
        <f>TBL_Employees[[#This Row],[Annual Salary]]+TBL_Employees[[#This Row],[Bonus %]]*TBL_Employees[[#This Row],[Annual Salary]]</f>
        <v>205833.88</v>
      </c>
      <c r="R638" s="15">
        <f>SUM(TBL_Employees[[#This Row],[Annual Salary]],TBL_Employees[[#This Row],[Bonus amount]])</f>
        <v>205833.88</v>
      </c>
      <c r="S638" t="str">
        <f>IF(AND(TBL_Employees[[#This Row],[Department]]="IT",TBL_Employees[[#This Row],[Gender]]="Female"),"Yes","No")</f>
        <v>No</v>
      </c>
      <c r="T638" s="20" t="str">
        <f>IF(AND(TBL_Employees[[#This Row],[Gender]]="Female",TBL_Employees[[#This Row],[Ethnicity]]="Black"),"Female Black","Other")</f>
        <v>Other</v>
      </c>
    </row>
    <row r="639" spans="1:20" x14ac:dyDescent="0.25">
      <c r="A639" t="s">
        <v>585</v>
      </c>
      <c r="B639" t="s">
        <v>586</v>
      </c>
      <c r="C639" t="s">
        <v>84</v>
      </c>
      <c r="D639" t="s">
        <v>31</v>
      </c>
      <c r="E639" t="s">
        <v>36</v>
      </c>
      <c r="F639" t="s">
        <v>28</v>
      </c>
      <c r="G639" t="s">
        <v>18</v>
      </c>
      <c r="H639" t="str">
        <f>IF(TBL_Employees[[#This Row],[Gender]]="Female","F","M")</f>
        <v>M</v>
      </c>
      <c r="I639">
        <v>36</v>
      </c>
      <c r="J639" s="7">
        <v>42706</v>
      </c>
      <c r="K639" s="1">
        <v>113781</v>
      </c>
      <c r="L639" s="2">
        <v>0</v>
      </c>
      <c r="M639" t="s">
        <v>19</v>
      </c>
      <c r="N639" t="s">
        <v>29</v>
      </c>
      <c r="O639" s="7" t="s">
        <v>21</v>
      </c>
      <c r="P639" s="15">
        <f>TBL_Employees[[#This Row],[Annual Salary]]*TBL_Employees[[#This Row],[Bonus %]]</f>
        <v>0</v>
      </c>
      <c r="Q639" s="16">
        <f>TBL_Employees[[#This Row],[Annual Salary]]+TBL_Employees[[#This Row],[Bonus %]]*TBL_Employees[[#This Row],[Annual Salary]]</f>
        <v>113781</v>
      </c>
      <c r="R639" s="15">
        <f>SUM(TBL_Employees[[#This Row],[Annual Salary]],TBL_Employees[[#This Row],[Bonus amount]])</f>
        <v>113781</v>
      </c>
      <c r="S639" t="str">
        <f>IF(AND(TBL_Employees[[#This Row],[Department]]="IT",TBL_Employees[[#This Row],[Gender]]="Female"),"Yes","No")</f>
        <v>No</v>
      </c>
      <c r="T639" s="20" t="str">
        <f>IF(AND(TBL_Employees[[#This Row],[Gender]]="Female",TBL_Employees[[#This Row],[Ethnicity]]="Black"),"Female Black","Other")</f>
        <v>Other</v>
      </c>
    </row>
    <row r="640" spans="1:20" x14ac:dyDescent="0.25">
      <c r="A640" t="s">
        <v>402</v>
      </c>
      <c r="B640" t="s">
        <v>1441</v>
      </c>
      <c r="C640" t="s">
        <v>64</v>
      </c>
      <c r="D640" t="s">
        <v>15</v>
      </c>
      <c r="E640" t="s">
        <v>36</v>
      </c>
      <c r="F640" t="s">
        <v>17</v>
      </c>
      <c r="G640" t="s">
        <v>24</v>
      </c>
      <c r="H640" t="str">
        <f>IF(TBL_Employees[[#This Row],[Gender]]="Female","F","M")</f>
        <v>F</v>
      </c>
      <c r="I640">
        <v>45</v>
      </c>
      <c r="J640" s="7">
        <v>42711</v>
      </c>
      <c r="K640" s="1">
        <v>71454</v>
      </c>
      <c r="L640" s="2">
        <v>0</v>
      </c>
      <c r="M640" t="s">
        <v>33</v>
      </c>
      <c r="N640" t="s">
        <v>74</v>
      </c>
      <c r="O640" s="7" t="s">
        <v>21</v>
      </c>
      <c r="P640" s="15">
        <f>TBL_Employees[[#This Row],[Annual Salary]]*TBL_Employees[[#This Row],[Bonus %]]</f>
        <v>0</v>
      </c>
      <c r="Q640" s="16">
        <f>TBL_Employees[[#This Row],[Annual Salary]]+TBL_Employees[[#This Row],[Bonus %]]*TBL_Employees[[#This Row],[Annual Salary]]</f>
        <v>71454</v>
      </c>
      <c r="R640" s="15">
        <f>SUM(TBL_Employees[[#This Row],[Annual Salary]],TBL_Employees[[#This Row],[Bonus amount]])</f>
        <v>71454</v>
      </c>
      <c r="S640" t="str">
        <f>IF(AND(TBL_Employees[[#This Row],[Department]]="IT",TBL_Employees[[#This Row],[Gender]]="Female"),"Yes","No")</f>
        <v>No</v>
      </c>
      <c r="T640" s="20" t="str">
        <f>IF(AND(TBL_Employees[[#This Row],[Gender]]="Female",TBL_Employees[[#This Row],[Ethnicity]]="Black"),"Female Black","Other")</f>
        <v>Other</v>
      </c>
    </row>
    <row r="641" spans="1:20" x14ac:dyDescent="0.25">
      <c r="A641" t="s">
        <v>1094</v>
      </c>
      <c r="B641" t="s">
        <v>1301</v>
      </c>
      <c r="C641" t="s">
        <v>68</v>
      </c>
      <c r="D641" t="s">
        <v>50</v>
      </c>
      <c r="E641" t="s">
        <v>32</v>
      </c>
      <c r="F641" t="s">
        <v>28</v>
      </c>
      <c r="G641" t="s">
        <v>24</v>
      </c>
      <c r="H641" t="str">
        <f>IF(TBL_Employees[[#This Row],[Gender]]="Female","F","M")</f>
        <v>M</v>
      </c>
      <c r="I641">
        <v>40</v>
      </c>
      <c r="J641" s="7">
        <v>42721</v>
      </c>
      <c r="K641" s="1">
        <v>50733</v>
      </c>
      <c r="L641" s="2">
        <v>0</v>
      </c>
      <c r="M641" t="s">
        <v>19</v>
      </c>
      <c r="N641" t="s">
        <v>45</v>
      </c>
      <c r="O641" s="7" t="s">
        <v>21</v>
      </c>
      <c r="P641" s="15">
        <f>TBL_Employees[[#This Row],[Annual Salary]]*TBL_Employees[[#This Row],[Bonus %]]</f>
        <v>0</v>
      </c>
      <c r="Q641" s="16">
        <f>TBL_Employees[[#This Row],[Annual Salary]]+TBL_Employees[[#This Row],[Bonus %]]*TBL_Employees[[#This Row],[Annual Salary]]</f>
        <v>50733</v>
      </c>
      <c r="R641" s="15">
        <f>SUM(TBL_Employees[[#This Row],[Annual Salary]],TBL_Employees[[#This Row],[Bonus amount]])</f>
        <v>50733</v>
      </c>
      <c r="S641" t="str">
        <f>IF(AND(TBL_Employees[[#This Row],[Department]]="IT",TBL_Employees[[#This Row],[Gender]]="Female"),"Yes","No")</f>
        <v>No</v>
      </c>
      <c r="T641" s="20" t="str">
        <f>IF(AND(TBL_Employees[[#This Row],[Gender]]="Female",TBL_Employees[[#This Row],[Ethnicity]]="Black"),"Female Black","Other")</f>
        <v>Other</v>
      </c>
    </row>
    <row r="642" spans="1:20" x14ac:dyDescent="0.25">
      <c r="A642" t="s">
        <v>117</v>
      </c>
      <c r="B642" t="s">
        <v>680</v>
      </c>
      <c r="C642" t="s">
        <v>49</v>
      </c>
      <c r="D642" t="s">
        <v>50</v>
      </c>
      <c r="E642" t="s">
        <v>16</v>
      </c>
      <c r="F642" t="s">
        <v>17</v>
      </c>
      <c r="G642" t="s">
        <v>18</v>
      </c>
      <c r="H642" t="str">
        <f>IF(TBL_Employees[[#This Row],[Gender]]="Female","F","M")</f>
        <v>F</v>
      </c>
      <c r="I642">
        <v>30</v>
      </c>
      <c r="J642" s="7">
        <v>42722</v>
      </c>
      <c r="K642" s="1">
        <v>89458</v>
      </c>
      <c r="L642" s="2">
        <v>0</v>
      </c>
      <c r="M642" t="s">
        <v>19</v>
      </c>
      <c r="N642" t="s">
        <v>25</v>
      </c>
      <c r="O642" s="7" t="s">
        <v>21</v>
      </c>
      <c r="P642" s="15">
        <f>TBL_Employees[[#This Row],[Annual Salary]]*TBL_Employees[[#This Row],[Bonus %]]</f>
        <v>0</v>
      </c>
      <c r="Q642" s="16">
        <f>TBL_Employees[[#This Row],[Annual Salary]]+TBL_Employees[[#This Row],[Bonus %]]*TBL_Employees[[#This Row],[Annual Salary]]</f>
        <v>89458</v>
      </c>
      <c r="R642" s="15">
        <f>SUM(TBL_Employees[[#This Row],[Annual Salary]],TBL_Employees[[#This Row],[Bonus amount]])</f>
        <v>89458</v>
      </c>
      <c r="S642" t="str">
        <f>IF(AND(TBL_Employees[[#This Row],[Department]]="IT",TBL_Employees[[#This Row],[Gender]]="Female"),"Yes","No")</f>
        <v>No</v>
      </c>
      <c r="T642" s="20" t="str">
        <f>IF(AND(TBL_Employees[[#This Row],[Gender]]="Female",TBL_Employees[[#This Row],[Ethnicity]]="Black"),"Female Black","Other")</f>
        <v>Other</v>
      </c>
    </row>
    <row r="643" spans="1:20" x14ac:dyDescent="0.25">
      <c r="A643" t="s">
        <v>699</v>
      </c>
      <c r="B643" t="s">
        <v>700</v>
      </c>
      <c r="C643" t="s">
        <v>73</v>
      </c>
      <c r="D643" t="s">
        <v>27</v>
      </c>
      <c r="E643" t="s">
        <v>36</v>
      </c>
      <c r="F643" t="s">
        <v>17</v>
      </c>
      <c r="G643" t="s">
        <v>18</v>
      </c>
      <c r="H643" t="str">
        <f>IF(TBL_Employees[[#This Row],[Gender]]="Female","F","M")</f>
        <v>F</v>
      </c>
      <c r="I643">
        <v>54</v>
      </c>
      <c r="J643" s="7">
        <v>42731</v>
      </c>
      <c r="K643" s="1">
        <v>41673</v>
      </c>
      <c r="L643" s="2">
        <v>0</v>
      </c>
      <c r="M643" t="s">
        <v>19</v>
      </c>
      <c r="N643" t="s">
        <v>45</v>
      </c>
      <c r="O643" s="7" t="s">
        <v>21</v>
      </c>
      <c r="P643" s="15">
        <f>TBL_Employees[[#This Row],[Annual Salary]]*TBL_Employees[[#This Row],[Bonus %]]</f>
        <v>0</v>
      </c>
      <c r="Q643" s="16">
        <f>TBL_Employees[[#This Row],[Annual Salary]]+TBL_Employees[[#This Row],[Bonus %]]*TBL_Employees[[#This Row],[Annual Salary]]</f>
        <v>41673</v>
      </c>
      <c r="R643" s="15">
        <f>SUM(TBL_Employees[[#This Row],[Annual Salary]],TBL_Employees[[#This Row],[Bonus amount]])</f>
        <v>41673</v>
      </c>
      <c r="S643" t="str">
        <f>IF(AND(TBL_Employees[[#This Row],[Department]]="IT",TBL_Employees[[#This Row],[Gender]]="Female"),"Yes","No")</f>
        <v>Yes</v>
      </c>
      <c r="T643" s="20" t="str">
        <f>IF(AND(TBL_Employees[[#This Row],[Gender]]="Female",TBL_Employees[[#This Row],[Ethnicity]]="Black"),"Female Black","Other")</f>
        <v>Other</v>
      </c>
    </row>
    <row r="644" spans="1:20" x14ac:dyDescent="0.25">
      <c r="A644" t="s">
        <v>1704</v>
      </c>
      <c r="B644" t="s">
        <v>1705</v>
      </c>
      <c r="C644" t="s">
        <v>62</v>
      </c>
      <c r="D644" t="s">
        <v>23</v>
      </c>
      <c r="E644" t="s">
        <v>44</v>
      </c>
      <c r="F644" t="s">
        <v>17</v>
      </c>
      <c r="G644" t="s">
        <v>24</v>
      </c>
      <c r="H644" t="str">
        <f>IF(TBL_Employees[[#This Row],[Gender]]="Female","F","M")</f>
        <v>F</v>
      </c>
      <c r="I644">
        <v>32</v>
      </c>
      <c r="J644" s="7">
        <v>42738</v>
      </c>
      <c r="K644" s="1">
        <v>101870</v>
      </c>
      <c r="L644" s="2">
        <v>0.1</v>
      </c>
      <c r="M644" t="s">
        <v>19</v>
      </c>
      <c r="N644" t="s">
        <v>39</v>
      </c>
      <c r="O644" s="7" t="s">
        <v>21</v>
      </c>
      <c r="P644" s="15">
        <f>TBL_Employees[[#This Row],[Annual Salary]]*TBL_Employees[[#This Row],[Bonus %]]</f>
        <v>10187</v>
      </c>
      <c r="Q644" s="16">
        <f>TBL_Employees[[#This Row],[Annual Salary]]+TBL_Employees[[#This Row],[Bonus %]]*TBL_Employees[[#This Row],[Annual Salary]]</f>
        <v>112057</v>
      </c>
      <c r="R644" s="15">
        <f>SUM(TBL_Employees[[#This Row],[Annual Salary]],TBL_Employees[[#This Row],[Bonus amount]])</f>
        <v>112057</v>
      </c>
      <c r="S644" t="str">
        <f>IF(AND(TBL_Employees[[#This Row],[Department]]="IT",TBL_Employees[[#This Row],[Gender]]="Female"),"Yes","No")</f>
        <v>No</v>
      </c>
      <c r="T644" s="20" t="str">
        <f>IF(AND(TBL_Employees[[#This Row],[Gender]]="Female",TBL_Employees[[#This Row],[Ethnicity]]="Black"),"Female Black","Other")</f>
        <v>Other</v>
      </c>
    </row>
    <row r="645" spans="1:20" x14ac:dyDescent="0.25">
      <c r="A645" t="s">
        <v>987</v>
      </c>
      <c r="B645" t="s">
        <v>988</v>
      </c>
      <c r="C645" t="s">
        <v>40</v>
      </c>
      <c r="D645" t="s">
        <v>31</v>
      </c>
      <c r="E645" t="s">
        <v>32</v>
      </c>
      <c r="F645" t="s">
        <v>17</v>
      </c>
      <c r="G645" t="s">
        <v>51</v>
      </c>
      <c r="H645" t="str">
        <f>IF(TBL_Employees[[#This Row],[Gender]]="Female","F","M")</f>
        <v>F</v>
      </c>
      <c r="I645">
        <v>60</v>
      </c>
      <c r="J645" s="7">
        <v>42739</v>
      </c>
      <c r="K645" s="1">
        <v>178502</v>
      </c>
      <c r="L645" s="2">
        <v>0.2</v>
      </c>
      <c r="M645" t="s">
        <v>19</v>
      </c>
      <c r="N645" t="s">
        <v>25</v>
      </c>
      <c r="O645" s="7" t="s">
        <v>21</v>
      </c>
      <c r="P645" s="15">
        <f>TBL_Employees[[#This Row],[Annual Salary]]*TBL_Employees[[#This Row],[Bonus %]]</f>
        <v>35700.400000000001</v>
      </c>
      <c r="Q645" s="16">
        <f>TBL_Employees[[#This Row],[Annual Salary]]+TBL_Employees[[#This Row],[Bonus %]]*TBL_Employees[[#This Row],[Annual Salary]]</f>
        <v>214202.4</v>
      </c>
      <c r="R645" s="15">
        <f>SUM(TBL_Employees[[#This Row],[Annual Salary]],TBL_Employees[[#This Row],[Bonus amount]])</f>
        <v>214202.4</v>
      </c>
      <c r="S645" t="str">
        <f>IF(AND(TBL_Employees[[#This Row],[Department]]="IT",TBL_Employees[[#This Row],[Gender]]="Female"),"Yes","No")</f>
        <v>No</v>
      </c>
      <c r="T645" s="20" t="str">
        <f>IF(AND(TBL_Employees[[#This Row],[Gender]]="Female",TBL_Employees[[#This Row],[Ethnicity]]="Black"),"Female Black","Other")</f>
        <v>Other</v>
      </c>
    </row>
    <row r="646" spans="1:20" x14ac:dyDescent="0.25">
      <c r="A646" t="s">
        <v>757</v>
      </c>
      <c r="B646" t="s">
        <v>758</v>
      </c>
      <c r="C646" t="s">
        <v>14</v>
      </c>
      <c r="D646" t="s">
        <v>43</v>
      </c>
      <c r="E646" t="s">
        <v>44</v>
      </c>
      <c r="F646" t="s">
        <v>17</v>
      </c>
      <c r="G646" t="s">
        <v>18</v>
      </c>
      <c r="H646" t="str">
        <f>IF(TBL_Employees[[#This Row],[Gender]]="Female","F","M")</f>
        <v>F</v>
      </c>
      <c r="I646">
        <v>29</v>
      </c>
      <c r="J646" s="7">
        <v>42740</v>
      </c>
      <c r="K646" s="1">
        <v>190401</v>
      </c>
      <c r="L646" s="2">
        <v>0.37</v>
      </c>
      <c r="M646" t="s">
        <v>19</v>
      </c>
      <c r="N646" t="s">
        <v>29</v>
      </c>
      <c r="O646" s="7" t="s">
        <v>21</v>
      </c>
      <c r="P646" s="15">
        <f>TBL_Employees[[#This Row],[Annual Salary]]*TBL_Employees[[#This Row],[Bonus %]]</f>
        <v>70448.37</v>
      </c>
      <c r="Q646" s="16">
        <f>TBL_Employees[[#This Row],[Annual Salary]]+TBL_Employees[[#This Row],[Bonus %]]*TBL_Employees[[#This Row],[Annual Salary]]</f>
        <v>260849.37</v>
      </c>
      <c r="R646" s="15">
        <f>SUM(TBL_Employees[[#This Row],[Annual Salary]],TBL_Employees[[#This Row],[Bonus amount]])</f>
        <v>260849.37</v>
      </c>
      <c r="S646" t="str">
        <f>IF(AND(TBL_Employees[[#This Row],[Department]]="IT",TBL_Employees[[#This Row],[Gender]]="Female"),"Yes","No")</f>
        <v>No</v>
      </c>
      <c r="T646" s="20" t="str">
        <f>IF(AND(TBL_Employees[[#This Row],[Gender]]="Female",TBL_Employees[[#This Row],[Ethnicity]]="Black"),"Female Black","Other")</f>
        <v>Other</v>
      </c>
    </row>
    <row r="647" spans="1:20" x14ac:dyDescent="0.25">
      <c r="A647" t="s">
        <v>1583</v>
      </c>
      <c r="B647" t="s">
        <v>1584</v>
      </c>
      <c r="C647" t="s">
        <v>42</v>
      </c>
      <c r="D647" t="s">
        <v>50</v>
      </c>
      <c r="E647" t="s">
        <v>44</v>
      </c>
      <c r="F647" t="s">
        <v>17</v>
      </c>
      <c r="G647" t="s">
        <v>51</v>
      </c>
      <c r="H647" t="str">
        <f>IF(TBL_Employees[[#This Row],[Gender]]="Female","F","M")</f>
        <v>F</v>
      </c>
      <c r="I647">
        <v>53</v>
      </c>
      <c r="J647" s="7">
        <v>42744</v>
      </c>
      <c r="K647" s="1">
        <v>75769</v>
      </c>
      <c r="L647" s="2">
        <v>0</v>
      </c>
      <c r="M647" t="s">
        <v>52</v>
      </c>
      <c r="N647" t="s">
        <v>81</v>
      </c>
      <c r="O647" s="7">
        <v>44029</v>
      </c>
      <c r="P647" s="15">
        <f>TBL_Employees[[#This Row],[Annual Salary]]*TBL_Employees[[#This Row],[Bonus %]]</f>
        <v>0</v>
      </c>
      <c r="Q647" s="16">
        <f>TBL_Employees[[#This Row],[Annual Salary]]+TBL_Employees[[#This Row],[Bonus %]]*TBL_Employees[[#This Row],[Annual Salary]]</f>
        <v>75769</v>
      </c>
      <c r="R647" s="15">
        <f>SUM(TBL_Employees[[#This Row],[Annual Salary]],TBL_Employees[[#This Row],[Bonus amount]])</f>
        <v>75769</v>
      </c>
      <c r="S647" t="str">
        <f>IF(AND(TBL_Employees[[#This Row],[Department]]="IT",TBL_Employees[[#This Row],[Gender]]="Female"),"Yes","No")</f>
        <v>No</v>
      </c>
      <c r="T647" s="20" t="str">
        <f>IF(AND(TBL_Employees[[#This Row],[Gender]]="Female",TBL_Employees[[#This Row],[Ethnicity]]="Black"),"Female Black","Other")</f>
        <v>Other</v>
      </c>
    </row>
    <row r="648" spans="1:20" x14ac:dyDescent="0.25">
      <c r="A648" t="s">
        <v>403</v>
      </c>
      <c r="B648" t="s">
        <v>1950</v>
      </c>
      <c r="C648" t="s">
        <v>42</v>
      </c>
      <c r="D648" t="s">
        <v>43</v>
      </c>
      <c r="E648" t="s">
        <v>44</v>
      </c>
      <c r="F648" t="s">
        <v>17</v>
      </c>
      <c r="G648" t="s">
        <v>51</v>
      </c>
      <c r="H648" t="str">
        <f>IF(TBL_Employees[[#This Row],[Gender]]="Female","F","M")</f>
        <v>F</v>
      </c>
      <c r="I648">
        <v>35</v>
      </c>
      <c r="J648" s="7">
        <v>42745</v>
      </c>
      <c r="K648" s="1">
        <v>80622</v>
      </c>
      <c r="L648" s="2">
        <v>0</v>
      </c>
      <c r="M648" t="s">
        <v>19</v>
      </c>
      <c r="N648" t="s">
        <v>25</v>
      </c>
      <c r="O648" s="7" t="s">
        <v>21</v>
      </c>
      <c r="P648" s="15">
        <f>TBL_Employees[[#This Row],[Annual Salary]]*TBL_Employees[[#This Row],[Bonus %]]</f>
        <v>0</v>
      </c>
      <c r="Q648" s="16">
        <f>TBL_Employees[[#This Row],[Annual Salary]]+TBL_Employees[[#This Row],[Bonus %]]*TBL_Employees[[#This Row],[Annual Salary]]</f>
        <v>80622</v>
      </c>
      <c r="R648" s="15">
        <f>SUM(TBL_Employees[[#This Row],[Annual Salary]],TBL_Employees[[#This Row],[Bonus amount]])</f>
        <v>80622</v>
      </c>
      <c r="S648" t="str">
        <f>IF(AND(TBL_Employees[[#This Row],[Department]]="IT",TBL_Employees[[#This Row],[Gender]]="Female"),"Yes","No")</f>
        <v>No</v>
      </c>
      <c r="T648" s="20" t="str">
        <f>IF(AND(TBL_Employees[[#This Row],[Gender]]="Female",TBL_Employees[[#This Row],[Ethnicity]]="Black"),"Female Black","Other")</f>
        <v>Other</v>
      </c>
    </row>
    <row r="649" spans="1:20" x14ac:dyDescent="0.25">
      <c r="A649" t="s">
        <v>570</v>
      </c>
      <c r="B649" t="s">
        <v>1416</v>
      </c>
      <c r="C649" t="s">
        <v>88</v>
      </c>
      <c r="D649" t="s">
        <v>27</v>
      </c>
      <c r="E649" t="s">
        <v>36</v>
      </c>
      <c r="F649" t="s">
        <v>28</v>
      </c>
      <c r="G649" t="s">
        <v>24</v>
      </c>
      <c r="H649" t="str">
        <f>IF(TBL_Employees[[#This Row],[Gender]]="Female","F","M")</f>
        <v>M</v>
      </c>
      <c r="I649">
        <v>43</v>
      </c>
      <c r="J649" s="7">
        <v>42753</v>
      </c>
      <c r="K649" s="1">
        <v>86417</v>
      </c>
      <c r="L649" s="2">
        <v>0</v>
      </c>
      <c r="M649" t="s">
        <v>19</v>
      </c>
      <c r="N649" t="s">
        <v>20</v>
      </c>
      <c r="O649" s="7" t="s">
        <v>21</v>
      </c>
      <c r="P649" s="15">
        <f>TBL_Employees[[#This Row],[Annual Salary]]*TBL_Employees[[#This Row],[Bonus %]]</f>
        <v>0</v>
      </c>
      <c r="Q649" s="16">
        <f>TBL_Employees[[#This Row],[Annual Salary]]+TBL_Employees[[#This Row],[Bonus %]]*TBL_Employees[[#This Row],[Annual Salary]]</f>
        <v>86417</v>
      </c>
      <c r="R649" s="15">
        <f>SUM(TBL_Employees[[#This Row],[Annual Salary]],TBL_Employees[[#This Row],[Bonus amount]])</f>
        <v>86417</v>
      </c>
      <c r="S649" t="str">
        <f>IF(AND(TBL_Employees[[#This Row],[Department]]="IT",TBL_Employees[[#This Row],[Gender]]="Female"),"Yes","No")</f>
        <v>No</v>
      </c>
      <c r="T649" s="20" t="str">
        <f>IF(AND(TBL_Employees[[#This Row],[Gender]]="Female",TBL_Employees[[#This Row],[Ethnicity]]="Black"),"Female Black","Other")</f>
        <v>Other</v>
      </c>
    </row>
    <row r="650" spans="1:20" x14ac:dyDescent="0.25">
      <c r="A650" t="s">
        <v>766</v>
      </c>
      <c r="B650" t="s">
        <v>767</v>
      </c>
      <c r="C650" t="s">
        <v>68</v>
      </c>
      <c r="D650" t="s">
        <v>15</v>
      </c>
      <c r="E650" t="s">
        <v>36</v>
      </c>
      <c r="F650" t="s">
        <v>17</v>
      </c>
      <c r="G650" t="s">
        <v>18</v>
      </c>
      <c r="H650" t="str">
        <f>IF(TBL_Employees[[#This Row],[Gender]]="Female","F","M")</f>
        <v>F</v>
      </c>
      <c r="I650">
        <v>51</v>
      </c>
      <c r="J650" s="7">
        <v>42753</v>
      </c>
      <c r="K650" s="1">
        <v>53799</v>
      </c>
      <c r="L650" s="2">
        <v>0</v>
      </c>
      <c r="M650" t="s">
        <v>19</v>
      </c>
      <c r="N650" t="s">
        <v>29</v>
      </c>
      <c r="O650" s="7" t="s">
        <v>21</v>
      </c>
      <c r="P650" s="15">
        <f>TBL_Employees[[#This Row],[Annual Salary]]*TBL_Employees[[#This Row],[Bonus %]]</f>
        <v>0</v>
      </c>
      <c r="Q650" s="16">
        <f>TBL_Employees[[#This Row],[Annual Salary]]+TBL_Employees[[#This Row],[Bonus %]]*TBL_Employees[[#This Row],[Annual Salary]]</f>
        <v>53799</v>
      </c>
      <c r="R650" s="15">
        <f>SUM(TBL_Employees[[#This Row],[Annual Salary]],TBL_Employees[[#This Row],[Bonus amount]])</f>
        <v>53799</v>
      </c>
      <c r="S650" t="str">
        <f>IF(AND(TBL_Employees[[#This Row],[Department]]="IT",TBL_Employees[[#This Row],[Gender]]="Female"),"Yes","No")</f>
        <v>No</v>
      </c>
      <c r="T650" s="20" t="str">
        <f>IF(AND(TBL_Employees[[#This Row],[Gender]]="Female",TBL_Employees[[#This Row],[Ethnicity]]="Black"),"Female Black","Other")</f>
        <v>Other</v>
      </c>
    </row>
    <row r="651" spans="1:20" x14ac:dyDescent="0.25">
      <c r="A651" t="s">
        <v>121</v>
      </c>
      <c r="B651" t="s">
        <v>1493</v>
      </c>
      <c r="C651" t="s">
        <v>61</v>
      </c>
      <c r="D651" t="s">
        <v>65</v>
      </c>
      <c r="E651" t="s">
        <v>32</v>
      </c>
      <c r="F651" t="s">
        <v>17</v>
      </c>
      <c r="G651" t="s">
        <v>47</v>
      </c>
      <c r="H651" t="str">
        <f>IF(TBL_Employees[[#This Row],[Gender]]="Female","F","M")</f>
        <v>F</v>
      </c>
      <c r="I651">
        <v>31</v>
      </c>
      <c r="J651" s="7">
        <v>42755</v>
      </c>
      <c r="K651" s="1">
        <v>124629</v>
      </c>
      <c r="L651" s="2">
        <v>0.1</v>
      </c>
      <c r="M651" t="s">
        <v>19</v>
      </c>
      <c r="N651" t="s">
        <v>29</v>
      </c>
      <c r="O651" s="7" t="s">
        <v>21</v>
      </c>
      <c r="P651" s="15">
        <f>TBL_Employees[[#This Row],[Annual Salary]]*TBL_Employees[[#This Row],[Bonus %]]</f>
        <v>12462.900000000001</v>
      </c>
      <c r="Q651" s="16">
        <f>TBL_Employees[[#This Row],[Annual Salary]]+TBL_Employees[[#This Row],[Bonus %]]*TBL_Employees[[#This Row],[Annual Salary]]</f>
        <v>137091.9</v>
      </c>
      <c r="R651" s="15">
        <f>SUM(TBL_Employees[[#This Row],[Annual Salary]],TBL_Employees[[#This Row],[Bonus amount]])</f>
        <v>137091.9</v>
      </c>
      <c r="S651" t="str">
        <f>IF(AND(TBL_Employees[[#This Row],[Department]]="IT",TBL_Employees[[#This Row],[Gender]]="Female"),"Yes","No")</f>
        <v>No</v>
      </c>
      <c r="T651" s="20" t="str">
        <f>IF(AND(TBL_Employees[[#This Row],[Gender]]="Female",TBL_Employees[[#This Row],[Ethnicity]]="Black"),"Female Black","Other")</f>
        <v>Female Black</v>
      </c>
    </row>
    <row r="652" spans="1:20" x14ac:dyDescent="0.25">
      <c r="A652" t="s">
        <v>417</v>
      </c>
      <c r="B652" t="s">
        <v>418</v>
      </c>
      <c r="C652" t="s">
        <v>94</v>
      </c>
      <c r="D652" t="s">
        <v>50</v>
      </c>
      <c r="E652" t="s">
        <v>32</v>
      </c>
      <c r="F652" t="s">
        <v>28</v>
      </c>
      <c r="G652" t="s">
        <v>24</v>
      </c>
      <c r="H652" t="str">
        <f>IF(TBL_Employees[[#This Row],[Gender]]="Female","F","M")</f>
        <v>M</v>
      </c>
      <c r="I652">
        <v>57</v>
      </c>
      <c r="J652" s="7">
        <v>42759</v>
      </c>
      <c r="K652" s="1">
        <v>50994</v>
      </c>
      <c r="L652" s="2">
        <v>0</v>
      </c>
      <c r="M652" t="s">
        <v>33</v>
      </c>
      <c r="N652" t="s">
        <v>80</v>
      </c>
      <c r="O652" s="7" t="s">
        <v>21</v>
      </c>
      <c r="P652" s="15">
        <f>TBL_Employees[[#This Row],[Annual Salary]]*TBL_Employees[[#This Row],[Bonus %]]</f>
        <v>0</v>
      </c>
      <c r="Q652" s="16">
        <f>TBL_Employees[[#This Row],[Annual Salary]]+TBL_Employees[[#This Row],[Bonus %]]*TBL_Employees[[#This Row],[Annual Salary]]</f>
        <v>50994</v>
      </c>
      <c r="R652" s="15">
        <f>SUM(TBL_Employees[[#This Row],[Annual Salary]],TBL_Employees[[#This Row],[Bonus amount]])</f>
        <v>50994</v>
      </c>
      <c r="S652" t="str">
        <f>IF(AND(TBL_Employees[[#This Row],[Department]]="IT",TBL_Employees[[#This Row],[Gender]]="Female"),"Yes","No")</f>
        <v>No</v>
      </c>
      <c r="T652" s="20" t="str">
        <f>IF(AND(TBL_Employees[[#This Row],[Gender]]="Female",TBL_Employees[[#This Row],[Ethnicity]]="Black"),"Female Black","Other")</f>
        <v>Other</v>
      </c>
    </row>
    <row r="653" spans="1:20" x14ac:dyDescent="0.25">
      <c r="A653" t="s">
        <v>148</v>
      </c>
      <c r="B653" t="s">
        <v>1302</v>
      </c>
      <c r="C653" t="s">
        <v>77</v>
      </c>
      <c r="D653" t="s">
        <v>23</v>
      </c>
      <c r="E653" t="s">
        <v>32</v>
      </c>
      <c r="F653" t="s">
        <v>17</v>
      </c>
      <c r="G653" t="s">
        <v>18</v>
      </c>
      <c r="H653" t="str">
        <f>IF(TBL_Employees[[#This Row],[Gender]]="Female","F","M")</f>
        <v>F</v>
      </c>
      <c r="I653">
        <v>30</v>
      </c>
      <c r="J653" s="7">
        <v>42761</v>
      </c>
      <c r="K653" s="1">
        <v>88663</v>
      </c>
      <c r="L653" s="2">
        <v>0</v>
      </c>
      <c r="M653" t="s">
        <v>19</v>
      </c>
      <c r="N653" t="s">
        <v>39</v>
      </c>
      <c r="O653" s="7" t="s">
        <v>21</v>
      </c>
      <c r="P653" s="15">
        <f>TBL_Employees[[#This Row],[Annual Salary]]*TBL_Employees[[#This Row],[Bonus %]]</f>
        <v>0</v>
      </c>
      <c r="Q653" s="16">
        <f>TBL_Employees[[#This Row],[Annual Salary]]+TBL_Employees[[#This Row],[Bonus %]]*TBL_Employees[[#This Row],[Annual Salary]]</f>
        <v>88663</v>
      </c>
      <c r="R653" s="15">
        <f>SUM(TBL_Employees[[#This Row],[Annual Salary]],TBL_Employees[[#This Row],[Bonus amount]])</f>
        <v>88663</v>
      </c>
      <c r="S653" t="str">
        <f>IF(AND(TBL_Employees[[#This Row],[Department]]="IT",TBL_Employees[[#This Row],[Gender]]="Female"),"Yes","No")</f>
        <v>No</v>
      </c>
      <c r="T653" s="20" t="str">
        <f>IF(AND(TBL_Employees[[#This Row],[Gender]]="Female",TBL_Employees[[#This Row],[Ethnicity]]="Black"),"Female Black","Other")</f>
        <v>Other</v>
      </c>
    </row>
    <row r="654" spans="1:20" x14ac:dyDescent="0.25">
      <c r="A654" t="s">
        <v>1686</v>
      </c>
      <c r="B654" t="s">
        <v>1687</v>
      </c>
      <c r="C654" t="s">
        <v>61</v>
      </c>
      <c r="D654" t="s">
        <v>43</v>
      </c>
      <c r="E654" t="s">
        <v>36</v>
      </c>
      <c r="F654" t="s">
        <v>28</v>
      </c>
      <c r="G654" t="s">
        <v>24</v>
      </c>
      <c r="H654" t="str">
        <f>IF(TBL_Employees[[#This Row],[Gender]]="Female","F","M")</f>
        <v>M</v>
      </c>
      <c r="I654">
        <v>32</v>
      </c>
      <c r="J654" s="7">
        <v>42764</v>
      </c>
      <c r="K654" s="1">
        <v>143970</v>
      </c>
      <c r="L654" s="2">
        <v>0.12</v>
      </c>
      <c r="M654" t="s">
        <v>19</v>
      </c>
      <c r="N654" t="s">
        <v>63</v>
      </c>
      <c r="O654" s="7">
        <v>43078</v>
      </c>
      <c r="P654" s="15">
        <f>TBL_Employees[[#This Row],[Annual Salary]]*TBL_Employees[[#This Row],[Bonus %]]</f>
        <v>17276.399999999998</v>
      </c>
      <c r="Q654" s="16">
        <f>TBL_Employees[[#This Row],[Annual Salary]]+TBL_Employees[[#This Row],[Bonus %]]*TBL_Employees[[#This Row],[Annual Salary]]</f>
        <v>161246.39999999999</v>
      </c>
      <c r="R654" s="15">
        <f>SUM(TBL_Employees[[#This Row],[Annual Salary]],TBL_Employees[[#This Row],[Bonus amount]])</f>
        <v>161246.39999999999</v>
      </c>
      <c r="S654" t="str">
        <f>IF(AND(TBL_Employees[[#This Row],[Department]]="IT",TBL_Employees[[#This Row],[Gender]]="Female"),"Yes","No")</f>
        <v>No</v>
      </c>
      <c r="T654" s="20" t="str">
        <f>IF(AND(TBL_Employees[[#This Row],[Gender]]="Female",TBL_Employees[[#This Row],[Ethnicity]]="Black"),"Female Black","Other")</f>
        <v>Other</v>
      </c>
    </row>
    <row r="655" spans="1:20" x14ac:dyDescent="0.25">
      <c r="A655" t="s">
        <v>398</v>
      </c>
      <c r="B655" t="s">
        <v>1290</v>
      </c>
      <c r="C655" t="s">
        <v>61</v>
      </c>
      <c r="D655" t="s">
        <v>15</v>
      </c>
      <c r="E655" t="s">
        <v>32</v>
      </c>
      <c r="F655" t="s">
        <v>17</v>
      </c>
      <c r="G655" t="s">
        <v>51</v>
      </c>
      <c r="H655" t="str">
        <f>IF(TBL_Employees[[#This Row],[Gender]]="Female","F","M")</f>
        <v>F</v>
      </c>
      <c r="I655">
        <v>55</v>
      </c>
      <c r="J655" s="7">
        <v>42772</v>
      </c>
      <c r="K655" s="1">
        <v>144986</v>
      </c>
      <c r="L655" s="2">
        <v>0.12</v>
      </c>
      <c r="M655" t="s">
        <v>19</v>
      </c>
      <c r="N655" t="s">
        <v>39</v>
      </c>
      <c r="O655" s="7" t="s">
        <v>21</v>
      </c>
      <c r="P655" s="15">
        <f>TBL_Employees[[#This Row],[Annual Salary]]*TBL_Employees[[#This Row],[Bonus %]]</f>
        <v>17398.32</v>
      </c>
      <c r="Q655" s="16">
        <f>TBL_Employees[[#This Row],[Annual Salary]]+TBL_Employees[[#This Row],[Bonus %]]*TBL_Employees[[#This Row],[Annual Salary]]</f>
        <v>162384.32000000001</v>
      </c>
      <c r="R655" s="15">
        <f>SUM(TBL_Employees[[#This Row],[Annual Salary]],TBL_Employees[[#This Row],[Bonus amount]])</f>
        <v>162384.32000000001</v>
      </c>
      <c r="S655" t="str">
        <f>IF(AND(TBL_Employees[[#This Row],[Department]]="IT",TBL_Employees[[#This Row],[Gender]]="Female"),"Yes","No")</f>
        <v>No</v>
      </c>
      <c r="T655" s="20" t="str">
        <f>IF(AND(TBL_Employees[[#This Row],[Gender]]="Female",TBL_Employees[[#This Row],[Ethnicity]]="Black"),"Female Black","Other")</f>
        <v>Other</v>
      </c>
    </row>
    <row r="656" spans="1:20" x14ac:dyDescent="0.25">
      <c r="A656" t="s">
        <v>946</v>
      </c>
      <c r="B656" t="s">
        <v>947</v>
      </c>
      <c r="C656" t="s">
        <v>86</v>
      </c>
      <c r="D656" t="s">
        <v>31</v>
      </c>
      <c r="E656" t="s">
        <v>44</v>
      </c>
      <c r="F656" t="s">
        <v>17</v>
      </c>
      <c r="G656" t="s">
        <v>24</v>
      </c>
      <c r="H656" t="str">
        <f>IF(TBL_Employees[[#This Row],[Gender]]="Female","F","M")</f>
        <v>F</v>
      </c>
      <c r="I656">
        <v>35</v>
      </c>
      <c r="J656" s="7">
        <v>42776</v>
      </c>
      <c r="K656" s="1">
        <v>60132</v>
      </c>
      <c r="L656" s="2">
        <v>0</v>
      </c>
      <c r="M656" t="s">
        <v>33</v>
      </c>
      <c r="N656" t="s">
        <v>80</v>
      </c>
      <c r="O656" s="7" t="s">
        <v>21</v>
      </c>
      <c r="P656" s="15">
        <f>TBL_Employees[[#This Row],[Annual Salary]]*TBL_Employees[[#This Row],[Bonus %]]</f>
        <v>0</v>
      </c>
      <c r="Q656" s="16">
        <f>TBL_Employees[[#This Row],[Annual Salary]]+TBL_Employees[[#This Row],[Bonus %]]*TBL_Employees[[#This Row],[Annual Salary]]</f>
        <v>60132</v>
      </c>
      <c r="R656" s="15">
        <f>SUM(TBL_Employees[[#This Row],[Annual Salary]],TBL_Employees[[#This Row],[Bonus amount]])</f>
        <v>60132</v>
      </c>
      <c r="S656" t="str">
        <f>IF(AND(TBL_Employees[[#This Row],[Department]]="IT",TBL_Employees[[#This Row],[Gender]]="Female"),"Yes","No")</f>
        <v>No</v>
      </c>
      <c r="T656" s="20" t="str">
        <f>IF(AND(TBL_Employees[[#This Row],[Gender]]="Female",TBL_Employees[[#This Row],[Ethnicity]]="Black"),"Female Black","Other")</f>
        <v>Other</v>
      </c>
    </row>
    <row r="657" spans="1:20" x14ac:dyDescent="0.25">
      <c r="A657" t="s">
        <v>1777</v>
      </c>
      <c r="B657" t="s">
        <v>1778</v>
      </c>
      <c r="C657" t="s">
        <v>38</v>
      </c>
      <c r="D657" t="s">
        <v>27</v>
      </c>
      <c r="E657" t="s">
        <v>32</v>
      </c>
      <c r="F657" t="s">
        <v>28</v>
      </c>
      <c r="G657" t="s">
        <v>51</v>
      </c>
      <c r="H657" t="str">
        <f>IF(TBL_Employees[[#This Row],[Gender]]="Female","F","M")</f>
        <v>M</v>
      </c>
      <c r="I657">
        <v>30</v>
      </c>
      <c r="J657" s="7">
        <v>42777</v>
      </c>
      <c r="K657" s="1">
        <v>92058</v>
      </c>
      <c r="L657" s="2">
        <v>0</v>
      </c>
      <c r="M657" t="s">
        <v>19</v>
      </c>
      <c r="N657" t="s">
        <v>25</v>
      </c>
      <c r="O657" s="7" t="s">
        <v>21</v>
      </c>
      <c r="P657" s="15">
        <f>TBL_Employees[[#This Row],[Annual Salary]]*TBL_Employees[[#This Row],[Bonus %]]</f>
        <v>0</v>
      </c>
      <c r="Q657" s="16">
        <f>TBL_Employees[[#This Row],[Annual Salary]]+TBL_Employees[[#This Row],[Bonus %]]*TBL_Employees[[#This Row],[Annual Salary]]</f>
        <v>92058</v>
      </c>
      <c r="R657" s="15">
        <f>SUM(TBL_Employees[[#This Row],[Annual Salary]],TBL_Employees[[#This Row],[Bonus amount]])</f>
        <v>92058</v>
      </c>
      <c r="S657" t="str">
        <f>IF(AND(TBL_Employees[[#This Row],[Department]]="IT",TBL_Employees[[#This Row],[Gender]]="Female"),"Yes","No")</f>
        <v>No</v>
      </c>
      <c r="T657" s="20" t="str">
        <f>IF(AND(TBL_Employees[[#This Row],[Gender]]="Female",TBL_Employees[[#This Row],[Ethnicity]]="Black"),"Female Black","Other")</f>
        <v>Other</v>
      </c>
    </row>
    <row r="658" spans="1:20" x14ac:dyDescent="0.25">
      <c r="A658" t="s">
        <v>1548</v>
      </c>
      <c r="B658" t="s">
        <v>1549</v>
      </c>
      <c r="C658" t="s">
        <v>86</v>
      </c>
      <c r="D658" t="s">
        <v>31</v>
      </c>
      <c r="E658" t="s">
        <v>44</v>
      </c>
      <c r="F658" t="s">
        <v>17</v>
      </c>
      <c r="G658" t="s">
        <v>24</v>
      </c>
      <c r="H658" t="str">
        <f>IF(TBL_Employees[[#This Row],[Gender]]="Female","F","M")</f>
        <v>F</v>
      </c>
      <c r="I658">
        <v>51</v>
      </c>
      <c r="J658" s="7">
        <v>42777</v>
      </c>
      <c r="K658" s="1">
        <v>87036</v>
      </c>
      <c r="L658" s="2">
        <v>0</v>
      </c>
      <c r="M658" t="s">
        <v>33</v>
      </c>
      <c r="N658" t="s">
        <v>80</v>
      </c>
      <c r="O658" s="7" t="s">
        <v>21</v>
      </c>
      <c r="P658" s="15">
        <f>TBL_Employees[[#This Row],[Annual Salary]]*TBL_Employees[[#This Row],[Bonus %]]</f>
        <v>0</v>
      </c>
      <c r="Q658" s="16">
        <f>TBL_Employees[[#This Row],[Annual Salary]]+TBL_Employees[[#This Row],[Bonus %]]*TBL_Employees[[#This Row],[Annual Salary]]</f>
        <v>87036</v>
      </c>
      <c r="R658" s="15">
        <f>SUM(TBL_Employees[[#This Row],[Annual Salary]],TBL_Employees[[#This Row],[Bonus amount]])</f>
        <v>87036</v>
      </c>
      <c r="S658" t="str">
        <f>IF(AND(TBL_Employees[[#This Row],[Department]]="IT",TBL_Employees[[#This Row],[Gender]]="Female"),"Yes","No")</f>
        <v>No</v>
      </c>
      <c r="T658" s="20" t="str">
        <f>IF(AND(TBL_Employees[[#This Row],[Gender]]="Female",TBL_Employees[[#This Row],[Ethnicity]]="Black"),"Female Black","Other")</f>
        <v>Other</v>
      </c>
    </row>
    <row r="659" spans="1:20" x14ac:dyDescent="0.25">
      <c r="A659" t="s">
        <v>1594</v>
      </c>
      <c r="B659" t="s">
        <v>1595</v>
      </c>
      <c r="C659" t="s">
        <v>42</v>
      </c>
      <c r="D659" t="s">
        <v>43</v>
      </c>
      <c r="E659" t="s">
        <v>36</v>
      </c>
      <c r="F659" t="s">
        <v>28</v>
      </c>
      <c r="G659" t="s">
        <v>24</v>
      </c>
      <c r="H659" t="str">
        <f>IF(TBL_Employees[[#This Row],[Gender]]="Female","F","M")</f>
        <v>M</v>
      </c>
      <c r="I659">
        <v>63</v>
      </c>
      <c r="J659" s="7">
        <v>42778</v>
      </c>
      <c r="K659" s="1">
        <v>77629</v>
      </c>
      <c r="L659" s="2">
        <v>0</v>
      </c>
      <c r="M659" t="s">
        <v>33</v>
      </c>
      <c r="N659" t="s">
        <v>60</v>
      </c>
      <c r="O659" s="7" t="s">
        <v>21</v>
      </c>
      <c r="P659" s="15">
        <f>TBL_Employees[[#This Row],[Annual Salary]]*TBL_Employees[[#This Row],[Bonus %]]</f>
        <v>0</v>
      </c>
      <c r="Q659" s="16">
        <f>TBL_Employees[[#This Row],[Annual Salary]]+TBL_Employees[[#This Row],[Bonus %]]*TBL_Employees[[#This Row],[Annual Salary]]</f>
        <v>77629</v>
      </c>
      <c r="R659" s="15">
        <f>SUM(TBL_Employees[[#This Row],[Annual Salary]],TBL_Employees[[#This Row],[Bonus amount]])</f>
        <v>77629</v>
      </c>
      <c r="S659" t="str">
        <f>IF(AND(TBL_Employees[[#This Row],[Department]]="IT",TBL_Employees[[#This Row],[Gender]]="Female"),"Yes","No")</f>
        <v>No</v>
      </c>
      <c r="T659" s="20" t="str">
        <f>IF(AND(TBL_Employees[[#This Row],[Gender]]="Female",TBL_Employees[[#This Row],[Ethnicity]]="Black"),"Female Black","Other")</f>
        <v>Other</v>
      </c>
    </row>
    <row r="660" spans="1:20" x14ac:dyDescent="0.25">
      <c r="A660" t="s">
        <v>957</v>
      </c>
      <c r="B660" t="s">
        <v>958</v>
      </c>
      <c r="C660" t="s">
        <v>82</v>
      </c>
      <c r="D660" t="s">
        <v>27</v>
      </c>
      <c r="E660" t="s">
        <v>44</v>
      </c>
      <c r="F660" t="s">
        <v>28</v>
      </c>
      <c r="G660" t="s">
        <v>24</v>
      </c>
      <c r="H660" t="str">
        <f>IF(TBL_Employees[[#This Row],[Gender]]="Female","F","M")</f>
        <v>M</v>
      </c>
      <c r="I660">
        <v>31</v>
      </c>
      <c r="J660" s="7">
        <v>42780</v>
      </c>
      <c r="K660" s="1">
        <v>95963</v>
      </c>
      <c r="L660" s="2">
        <v>0</v>
      </c>
      <c r="M660" t="s">
        <v>33</v>
      </c>
      <c r="N660" t="s">
        <v>34</v>
      </c>
      <c r="O660" s="7" t="s">
        <v>21</v>
      </c>
      <c r="P660" s="15">
        <f>TBL_Employees[[#This Row],[Annual Salary]]*TBL_Employees[[#This Row],[Bonus %]]</f>
        <v>0</v>
      </c>
      <c r="Q660" s="16">
        <f>TBL_Employees[[#This Row],[Annual Salary]]+TBL_Employees[[#This Row],[Bonus %]]*TBL_Employees[[#This Row],[Annual Salary]]</f>
        <v>95963</v>
      </c>
      <c r="R660" s="15">
        <f>SUM(TBL_Employees[[#This Row],[Annual Salary]],TBL_Employees[[#This Row],[Bonus amount]])</f>
        <v>95963</v>
      </c>
      <c r="S660" t="str">
        <f>IF(AND(TBL_Employees[[#This Row],[Department]]="IT",TBL_Employees[[#This Row],[Gender]]="Female"),"Yes","No")</f>
        <v>No</v>
      </c>
      <c r="T660" s="20" t="str">
        <f>IF(AND(TBL_Employees[[#This Row],[Gender]]="Female",TBL_Employees[[#This Row],[Ethnicity]]="Black"),"Female Black","Other")</f>
        <v>Other</v>
      </c>
    </row>
    <row r="661" spans="1:20" x14ac:dyDescent="0.25">
      <c r="A661" t="s">
        <v>301</v>
      </c>
      <c r="B661" t="s">
        <v>936</v>
      </c>
      <c r="C661" t="s">
        <v>40</v>
      </c>
      <c r="D661" t="s">
        <v>65</v>
      </c>
      <c r="E661" t="s">
        <v>36</v>
      </c>
      <c r="F661" t="s">
        <v>28</v>
      </c>
      <c r="G661" t="s">
        <v>18</v>
      </c>
      <c r="H661" t="str">
        <f>IF(TBL_Employees[[#This Row],[Gender]]="Female","F","M")</f>
        <v>M</v>
      </c>
      <c r="I661">
        <v>29</v>
      </c>
      <c r="J661" s="7">
        <v>42785</v>
      </c>
      <c r="K661" s="1">
        <v>181854</v>
      </c>
      <c r="L661" s="2">
        <v>0.28999999999999998</v>
      </c>
      <c r="M661" t="s">
        <v>19</v>
      </c>
      <c r="N661" t="s">
        <v>63</v>
      </c>
      <c r="O661" s="7">
        <v>43945</v>
      </c>
      <c r="P661" s="15">
        <f>TBL_Employees[[#This Row],[Annual Salary]]*TBL_Employees[[#This Row],[Bonus %]]</f>
        <v>52737.659999999996</v>
      </c>
      <c r="Q661" s="16">
        <f>TBL_Employees[[#This Row],[Annual Salary]]+TBL_Employees[[#This Row],[Bonus %]]*TBL_Employees[[#This Row],[Annual Salary]]</f>
        <v>234591.66</v>
      </c>
      <c r="R661" s="15">
        <f>SUM(TBL_Employees[[#This Row],[Annual Salary]],TBL_Employees[[#This Row],[Bonus amount]])</f>
        <v>234591.66</v>
      </c>
      <c r="S661" t="str">
        <f>IF(AND(TBL_Employees[[#This Row],[Department]]="IT",TBL_Employees[[#This Row],[Gender]]="Female"),"Yes","No")</f>
        <v>No</v>
      </c>
      <c r="T661" s="20" t="str">
        <f>IF(AND(TBL_Employees[[#This Row],[Gender]]="Female",TBL_Employees[[#This Row],[Ethnicity]]="Black"),"Female Black","Other")</f>
        <v>Other</v>
      </c>
    </row>
    <row r="662" spans="1:20" x14ac:dyDescent="0.25">
      <c r="A662" t="s">
        <v>178</v>
      </c>
      <c r="B662" t="s">
        <v>1391</v>
      </c>
      <c r="C662" t="s">
        <v>40</v>
      </c>
      <c r="D662" t="s">
        <v>43</v>
      </c>
      <c r="E662" t="s">
        <v>36</v>
      </c>
      <c r="F662" t="s">
        <v>17</v>
      </c>
      <c r="G662" t="s">
        <v>24</v>
      </c>
      <c r="H662" t="str">
        <f>IF(TBL_Employees[[#This Row],[Gender]]="Female","F","M")</f>
        <v>F</v>
      </c>
      <c r="I662">
        <v>35</v>
      </c>
      <c r="J662" s="7">
        <v>42800</v>
      </c>
      <c r="K662" s="1">
        <v>171426</v>
      </c>
      <c r="L662" s="2">
        <v>0.15</v>
      </c>
      <c r="M662" t="s">
        <v>33</v>
      </c>
      <c r="N662" t="s">
        <v>60</v>
      </c>
      <c r="O662" s="7">
        <v>43000</v>
      </c>
      <c r="P662" s="15">
        <f>TBL_Employees[[#This Row],[Annual Salary]]*TBL_Employees[[#This Row],[Bonus %]]</f>
        <v>25713.899999999998</v>
      </c>
      <c r="Q662" s="16">
        <f>TBL_Employees[[#This Row],[Annual Salary]]+TBL_Employees[[#This Row],[Bonus %]]*TBL_Employees[[#This Row],[Annual Salary]]</f>
        <v>197139.9</v>
      </c>
      <c r="R662" s="15">
        <f>SUM(TBL_Employees[[#This Row],[Annual Salary]],TBL_Employees[[#This Row],[Bonus amount]])</f>
        <v>197139.9</v>
      </c>
      <c r="S662" t="str">
        <f>IF(AND(TBL_Employees[[#This Row],[Department]]="IT",TBL_Employees[[#This Row],[Gender]]="Female"),"Yes","No")</f>
        <v>No</v>
      </c>
      <c r="T662" s="20" t="str">
        <f>IF(AND(TBL_Employees[[#This Row],[Gender]]="Female",TBL_Employees[[#This Row],[Ethnicity]]="Black"),"Female Black","Other")</f>
        <v>Other</v>
      </c>
    </row>
    <row r="663" spans="1:20" x14ac:dyDescent="0.25">
      <c r="A663" t="s">
        <v>641</v>
      </c>
      <c r="B663" t="s">
        <v>642</v>
      </c>
      <c r="C663" t="s">
        <v>14</v>
      </c>
      <c r="D663" t="s">
        <v>23</v>
      </c>
      <c r="E663" t="s">
        <v>32</v>
      </c>
      <c r="F663" t="s">
        <v>17</v>
      </c>
      <c r="G663" t="s">
        <v>24</v>
      </c>
      <c r="H663" t="str">
        <f>IF(TBL_Employees[[#This Row],[Gender]]="Female","F","M")</f>
        <v>F</v>
      </c>
      <c r="I663">
        <v>61</v>
      </c>
      <c r="J663" s="7">
        <v>42804</v>
      </c>
      <c r="K663" s="1">
        <v>196951</v>
      </c>
      <c r="L663" s="2">
        <v>0.33</v>
      </c>
      <c r="M663" t="s">
        <v>33</v>
      </c>
      <c r="N663" t="s">
        <v>60</v>
      </c>
      <c r="O663" s="7" t="s">
        <v>21</v>
      </c>
      <c r="P663" s="15">
        <f>TBL_Employees[[#This Row],[Annual Salary]]*TBL_Employees[[#This Row],[Bonus %]]</f>
        <v>64993.83</v>
      </c>
      <c r="Q663" s="16">
        <f>TBL_Employees[[#This Row],[Annual Salary]]+TBL_Employees[[#This Row],[Bonus %]]*TBL_Employees[[#This Row],[Annual Salary]]</f>
        <v>261944.83000000002</v>
      </c>
      <c r="R663" s="15">
        <f>SUM(TBL_Employees[[#This Row],[Annual Salary]],TBL_Employees[[#This Row],[Bonus amount]])</f>
        <v>261944.83000000002</v>
      </c>
      <c r="S663" t="str">
        <f>IF(AND(TBL_Employees[[#This Row],[Department]]="IT",TBL_Employees[[#This Row],[Gender]]="Female"),"Yes","No")</f>
        <v>No</v>
      </c>
      <c r="T663" s="20" t="str">
        <f>IF(AND(TBL_Employees[[#This Row],[Gender]]="Female",TBL_Employees[[#This Row],[Ethnicity]]="Black"),"Female Black","Other")</f>
        <v>Other</v>
      </c>
    </row>
    <row r="664" spans="1:20" x14ac:dyDescent="0.25">
      <c r="A664" t="s">
        <v>748</v>
      </c>
      <c r="B664" t="s">
        <v>749</v>
      </c>
      <c r="C664" t="s">
        <v>61</v>
      </c>
      <c r="D664" t="s">
        <v>50</v>
      </c>
      <c r="E664" t="s">
        <v>36</v>
      </c>
      <c r="F664" t="s">
        <v>28</v>
      </c>
      <c r="G664" t="s">
        <v>18</v>
      </c>
      <c r="H664" t="str">
        <f>IF(TBL_Employees[[#This Row],[Gender]]="Female","F","M")</f>
        <v>M</v>
      </c>
      <c r="I664">
        <v>29</v>
      </c>
      <c r="J664" s="7">
        <v>42810</v>
      </c>
      <c r="K664" s="1">
        <v>151413</v>
      </c>
      <c r="L664" s="2">
        <v>0.15</v>
      </c>
      <c r="M664" t="s">
        <v>19</v>
      </c>
      <c r="N664" t="s">
        <v>63</v>
      </c>
      <c r="O664" s="7" t="s">
        <v>21</v>
      </c>
      <c r="P664" s="15">
        <f>TBL_Employees[[#This Row],[Annual Salary]]*TBL_Employees[[#This Row],[Bonus %]]</f>
        <v>22711.95</v>
      </c>
      <c r="Q664" s="16">
        <f>TBL_Employees[[#This Row],[Annual Salary]]+TBL_Employees[[#This Row],[Bonus %]]*TBL_Employees[[#This Row],[Annual Salary]]</f>
        <v>174124.95</v>
      </c>
      <c r="R664" s="15">
        <f>SUM(TBL_Employees[[#This Row],[Annual Salary]],TBL_Employees[[#This Row],[Bonus amount]])</f>
        <v>174124.95</v>
      </c>
      <c r="S664" t="str">
        <f>IF(AND(TBL_Employees[[#This Row],[Department]]="IT",TBL_Employees[[#This Row],[Gender]]="Female"),"Yes","No")</f>
        <v>No</v>
      </c>
      <c r="T664" s="20" t="str">
        <f>IF(AND(TBL_Employees[[#This Row],[Gender]]="Female",TBL_Employees[[#This Row],[Ethnicity]]="Black"),"Female Black","Other")</f>
        <v>Other</v>
      </c>
    </row>
    <row r="665" spans="1:20" x14ac:dyDescent="0.25">
      <c r="A665" t="s">
        <v>842</v>
      </c>
      <c r="B665" t="s">
        <v>843</v>
      </c>
      <c r="C665" t="s">
        <v>61</v>
      </c>
      <c r="D665" t="s">
        <v>27</v>
      </c>
      <c r="E665" t="s">
        <v>36</v>
      </c>
      <c r="F665" t="s">
        <v>17</v>
      </c>
      <c r="G665" t="s">
        <v>24</v>
      </c>
      <c r="H665" t="str">
        <f>IF(TBL_Employees[[#This Row],[Gender]]="Female","F","M")</f>
        <v>F</v>
      </c>
      <c r="I665">
        <v>39</v>
      </c>
      <c r="J665" s="7">
        <v>42819</v>
      </c>
      <c r="K665" s="1">
        <v>135325</v>
      </c>
      <c r="L665" s="2">
        <v>0.14000000000000001</v>
      </c>
      <c r="M665" t="s">
        <v>19</v>
      </c>
      <c r="N665" t="s">
        <v>39</v>
      </c>
      <c r="O665" s="7" t="s">
        <v>21</v>
      </c>
      <c r="P665" s="15">
        <f>TBL_Employees[[#This Row],[Annual Salary]]*TBL_Employees[[#This Row],[Bonus %]]</f>
        <v>18945.5</v>
      </c>
      <c r="Q665" s="16">
        <f>TBL_Employees[[#This Row],[Annual Salary]]+TBL_Employees[[#This Row],[Bonus %]]*TBL_Employees[[#This Row],[Annual Salary]]</f>
        <v>154270.5</v>
      </c>
      <c r="R665" s="15">
        <f>SUM(TBL_Employees[[#This Row],[Annual Salary]],TBL_Employees[[#This Row],[Bonus amount]])</f>
        <v>154270.5</v>
      </c>
      <c r="S665" t="str">
        <f>IF(AND(TBL_Employees[[#This Row],[Department]]="IT",TBL_Employees[[#This Row],[Gender]]="Female"),"Yes","No")</f>
        <v>Yes</v>
      </c>
      <c r="T665" s="20" t="str">
        <f>IF(AND(TBL_Employees[[#This Row],[Gender]]="Female",TBL_Employees[[#This Row],[Ethnicity]]="Black"),"Female Black","Other")</f>
        <v>Other</v>
      </c>
    </row>
    <row r="666" spans="1:20" x14ac:dyDescent="0.25">
      <c r="A666" t="s">
        <v>215</v>
      </c>
      <c r="B666" t="s">
        <v>1685</v>
      </c>
      <c r="C666" t="s">
        <v>61</v>
      </c>
      <c r="D666" t="s">
        <v>23</v>
      </c>
      <c r="E666" t="s">
        <v>36</v>
      </c>
      <c r="F666" t="s">
        <v>17</v>
      </c>
      <c r="G666" t="s">
        <v>24</v>
      </c>
      <c r="H666" t="str">
        <f>IF(TBL_Employees[[#This Row],[Gender]]="Female","F","M")</f>
        <v>F</v>
      </c>
      <c r="I666">
        <v>32</v>
      </c>
      <c r="J666" s="7">
        <v>42839</v>
      </c>
      <c r="K666" s="1">
        <v>154956</v>
      </c>
      <c r="L666" s="2">
        <v>0.13</v>
      </c>
      <c r="M666" t="s">
        <v>19</v>
      </c>
      <c r="N666" t="s">
        <v>39</v>
      </c>
      <c r="O666" s="7" t="s">
        <v>21</v>
      </c>
      <c r="P666" s="15">
        <f>TBL_Employees[[#This Row],[Annual Salary]]*TBL_Employees[[#This Row],[Bonus %]]</f>
        <v>20144.280000000002</v>
      </c>
      <c r="Q666" s="16">
        <f>TBL_Employees[[#This Row],[Annual Salary]]+TBL_Employees[[#This Row],[Bonus %]]*TBL_Employees[[#This Row],[Annual Salary]]</f>
        <v>175100.28</v>
      </c>
      <c r="R666" s="15">
        <f>SUM(TBL_Employees[[#This Row],[Annual Salary]],TBL_Employees[[#This Row],[Bonus amount]])</f>
        <v>175100.28</v>
      </c>
      <c r="S666" t="str">
        <f>IF(AND(TBL_Employees[[#This Row],[Department]]="IT",TBL_Employees[[#This Row],[Gender]]="Female"),"Yes","No")</f>
        <v>No</v>
      </c>
      <c r="T666" s="20" t="str">
        <f>IF(AND(TBL_Employees[[#This Row],[Gender]]="Female",TBL_Employees[[#This Row],[Ethnicity]]="Black"),"Female Black","Other")</f>
        <v>Other</v>
      </c>
    </row>
    <row r="667" spans="1:20" x14ac:dyDescent="0.25">
      <c r="A667" t="s">
        <v>172</v>
      </c>
      <c r="B667" t="s">
        <v>1437</v>
      </c>
      <c r="C667" t="s">
        <v>64</v>
      </c>
      <c r="D667" t="s">
        <v>43</v>
      </c>
      <c r="E667" t="s">
        <v>32</v>
      </c>
      <c r="F667" t="s">
        <v>17</v>
      </c>
      <c r="G667" t="s">
        <v>18</v>
      </c>
      <c r="H667" t="str">
        <f>IF(TBL_Employees[[#This Row],[Gender]]="Female","F","M")</f>
        <v>F</v>
      </c>
      <c r="I667">
        <v>39</v>
      </c>
      <c r="J667" s="7">
        <v>42843</v>
      </c>
      <c r="K667" s="1">
        <v>58745</v>
      </c>
      <c r="L667" s="2">
        <v>0</v>
      </c>
      <c r="M667" t="s">
        <v>19</v>
      </c>
      <c r="N667" t="s">
        <v>25</v>
      </c>
      <c r="O667" s="7" t="s">
        <v>21</v>
      </c>
      <c r="P667" s="15">
        <f>TBL_Employees[[#This Row],[Annual Salary]]*TBL_Employees[[#This Row],[Bonus %]]</f>
        <v>0</v>
      </c>
      <c r="Q667" s="16">
        <f>TBL_Employees[[#This Row],[Annual Salary]]+TBL_Employees[[#This Row],[Bonus %]]*TBL_Employees[[#This Row],[Annual Salary]]</f>
        <v>58745</v>
      </c>
      <c r="R667" s="15">
        <f>SUM(TBL_Employees[[#This Row],[Annual Salary]],TBL_Employees[[#This Row],[Bonus amount]])</f>
        <v>58745</v>
      </c>
      <c r="S667" t="str">
        <f>IF(AND(TBL_Employees[[#This Row],[Department]]="IT",TBL_Employees[[#This Row],[Gender]]="Female"),"Yes","No")</f>
        <v>No</v>
      </c>
      <c r="T667" s="20" t="str">
        <f>IF(AND(TBL_Employees[[#This Row],[Gender]]="Female",TBL_Employees[[#This Row],[Ethnicity]]="Black"),"Female Black","Other")</f>
        <v>Other</v>
      </c>
    </row>
    <row r="668" spans="1:20" x14ac:dyDescent="0.25">
      <c r="A668" t="s">
        <v>1562</v>
      </c>
      <c r="B668" t="s">
        <v>1563</v>
      </c>
      <c r="C668" t="s">
        <v>56</v>
      </c>
      <c r="D668" t="s">
        <v>27</v>
      </c>
      <c r="E668" t="s">
        <v>36</v>
      </c>
      <c r="F668" t="s">
        <v>17</v>
      </c>
      <c r="G668" t="s">
        <v>51</v>
      </c>
      <c r="H668" t="str">
        <f>IF(TBL_Employees[[#This Row],[Gender]]="Female","F","M")</f>
        <v>F</v>
      </c>
      <c r="I668">
        <v>46</v>
      </c>
      <c r="J668" s="7">
        <v>42849</v>
      </c>
      <c r="K668" s="1">
        <v>77461</v>
      </c>
      <c r="L668" s="2">
        <v>0.09</v>
      </c>
      <c r="M668" t="s">
        <v>52</v>
      </c>
      <c r="N668" t="s">
        <v>53</v>
      </c>
      <c r="O668" s="7" t="s">
        <v>21</v>
      </c>
      <c r="P668" s="15">
        <f>TBL_Employees[[#This Row],[Annual Salary]]*TBL_Employees[[#This Row],[Bonus %]]</f>
        <v>6971.49</v>
      </c>
      <c r="Q668" s="16">
        <f>TBL_Employees[[#This Row],[Annual Salary]]+TBL_Employees[[#This Row],[Bonus %]]*TBL_Employees[[#This Row],[Annual Salary]]</f>
        <v>84432.49</v>
      </c>
      <c r="R668" s="15">
        <f>SUM(TBL_Employees[[#This Row],[Annual Salary]],TBL_Employees[[#This Row],[Bonus amount]])</f>
        <v>84432.49</v>
      </c>
      <c r="S668" t="str">
        <f>IF(AND(TBL_Employees[[#This Row],[Department]]="IT",TBL_Employees[[#This Row],[Gender]]="Female"),"Yes","No")</f>
        <v>Yes</v>
      </c>
      <c r="T668" s="20" t="str">
        <f>IF(AND(TBL_Employees[[#This Row],[Gender]]="Female",TBL_Employees[[#This Row],[Ethnicity]]="Black"),"Female Black","Other")</f>
        <v>Other</v>
      </c>
    </row>
    <row r="669" spans="1:20" x14ac:dyDescent="0.25">
      <c r="A669" t="s">
        <v>672</v>
      </c>
      <c r="B669" t="s">
        <v>673</v>
      </c>
      <c r="C669" t="s">
        <v>42</v>
      </c>
      <c r="D669" t="s">
        <v>50</v>
      </c>
      <c r="E669" t="s">
        <v>44</v>
      </c>
      <c r="F669" t="s">
        <v>28</v>
      </c>
      <c r="G669" t="s">
        <v>51</v>
      </c>
      <c r="H669" t="str">
        <f>IF(TBL_Employees[[#This Row],[Gender]]="Female","F","M")</f>
        <v>M</v>
      </c>
      <c r="I669">
        <v>61</v>
      </c>
      <c r="J669" s="7">
        <v>42858</v>
      </c>
      <c r="K669" s="1">
        <v>90855</v>
      </c>
      <c r="L669" s="2">
        <v>0</v>
      </c>
      <c r="M669" t="s">
        <v>52</v>
      </c>
      <c r="N669" t="s">
        <v>53</v>
      </c>
      <c r="O669" s="7" t="s">
        <v>21</v>
      </c>
      <c r="P669" s="15">
        <f>TBL_Employees[[#This Row],[Annual Salary]]*TBL_Employees[[#This Row],[Bonus %]]</f>
        <v>0</v>
      </c>
      <c r="Q669" s="16">
        <f>TBL_Employees[[#This Row],[Annual Salary]]+TBL_Employees[[#This Row],[Bonus %]]*TBL_Employees[[#This Row],[Annual Salary]]</f>
        <v>90855</v>
      </c>
      <c r="R669" s="15">
        <f>SUM(TBL_Employees[[#This Row],[Annual Salary]],TBL_Employees[[#This Row],[Bonus amount]])</f>
        <v>90855</v>
      </c>
      <c r="S669" t="str">
        <f>IF(AND(TBL_Employees[[#This Row],[Department]]="IT",TBL_Employees[[#This Row],[Gender]]="Female"),"Yes","No")</f>
        <v>No</v>
      </c>
      <c r="T669" s="20" t="str">
        <f>IF(AND(TBL_Employees[[#This Row],[Gender]]="Female",TBL_Employees[[#This Row],[Ethnicity]]="Black"),"Female Black","Other")</f>
        <v>Other</v>
      </c>
    </row>
    <row r="670" spans="1:20" x14ac:dyDescent="0.25">
      <c r="A670" t="s">
        <v>332</v>
      </c>
      <c r="B670" t="s">
        <v>731</v>
      </c>
      <c r="C670" t="s">
        <v>98</v>
      </c>
      <c r="D670" t="s">
        <v>27</v>
      </c>
      <c r="E670" t="s">
        <v>36</v>
      </c>
      <c r="F670" t="s">
        <v>28</v>
      </c>
      <c r="G670" t="s">
        <v>51</v>
      </c>
      <c r="H670" t="str">
        <f>IF(TBL_Employees[[#This Row],[Gender]]="Female","F","M")</f>
        <v>M</v>
      </c>
      <c r="I670">
        <v>29</v>
      </c>
      <c r="J670" s="7">
        <v>42866</v>
      </c>
      <c r="K670" s="1">
        <v>87536</v>
      </c>
      <c r="L670" s="2">
        <v>0</v>
      </c>
      <c r="M670" t="s">
        <v>19</v>
      </c>
      <c r="N670" t="s">
        <v>63</v>
      </c>
      <c r="O670" s="7" t="s">
        <v>21</v>
      </c>
      <c r="P670" s="15">
        <f>TBL_Employees[[#This Row],[Annual Salary]]*TBL_Employees[[#This Row],[Bonus %]]</f>
        <v>0</v>
      </c>
      <c r="Q670" s="16">
        <f>TBL_Employees[[#This Row],[Annual Salary]]+TBL_Employees[[#This Row],[Bonus %]]*TBL_Employees[[#This Row],[Annual Salary]]</f>
        <v>87536</v>
      </c>
      <c r="R670" s="15">
        <f>SUM(TBL_Employees[[#This Row],[Annual Salary]],TBL_Employees[[#This Row],[Bonus amount]])</f>
        <v>87536</v>
      </c>
      <c r="S670" t="str">
        <f>IF(AND(TBL_Employees[[#This Row],[Department]]="IT",TBL_Employees[[#This Row],[Gender]]="Female"),"Yes","No")</f>
        <v>No</v>
      </c>
      <c r="T670" s="20" t="str">
        <f>IF(AND(TBL_Employees[[#This Row],[Gender]]="Female",TBL_Employees[[#This Row],[Ethnicity]]="Black"),"Female Black","Other")</f>
        <v>Other</v>
      </c>
    </row>
    <row r="671" spans="1:20" x14ac:dyDescent="0.25">
      <c r="A671" t="s">
        <v>167</v>
      </c>
      <c r="B671" t="s">
        <v>782</v>
      </c>
      <c r="C671" t="s">
        <v>68</v>
      </c>
      <c r="D671" t="s">
        <v>65</v>
      </c>
      <c r="E671" t="s">
        <v>32</v>
      </c>
      <c r="F671" t="s">
        <v>28</v>
      </c>
      <c r="G671" t="s">
        <v>24</v>
      </c>
      <c r="H671" t="str">
        <f>IF(TBL_Employees[[#This Row],[Gender]]="Female","F","M")</f>
        <v>M</v>
      </c>
      <c r="I671">
        <v>28</v>
      </c>
      <c r="J671" s="7">
        <v>42867</v>
      </c>
      <c r="K671" s="1">
        <v>52069</v>
      </c>
      <c r="L671" s="2">
        <v>0</v>
      </c>
      <c r="M671" t="s">
        <v>33</v>
      </c>
      <c r="N671" t="s">
        <v>80</v>
      </c>
      <c r="O671" s="7" t="s">
        <v>21</v>
      </c>
      <c r="P671" s="15">
        <f>TBL_Employees[[#This Row],[Annual Salary]]*TBL_Employees[[#This Row],[Bonus %]]</f>
        <v>0</v>
      </c>
      <c r="Q671" s="16">
        <f>TBL_Employees[[#This Row],[Annual Salary]]+TBL_Employees[[#This Row],[Bonus %]]*TBL_Employees[[#This Row],[Annual Salary]]</f>
        <v>52069</v>
      </c>
      <c r="R671" s="15">
        <f>SUM(TBL_Employees[[#This Row],[Annual Salary]],TBL_Employees[[#This Row],[Bonus amount]])</f>
        <v>52069</v>
      </c>
      <c r="S671" t="str">
        <f>IF(AND(TBL_Employees[[#This Row],[Department]]="IT",TBL_Employees[[#This Row],[Gender]]="Female"),"Yes","No")</f>
        <v>No</v>
      </c>
      <c r="T671" s="20" t="str">
        <f>IF(AND(TBL_Employees[[#This Row],[Gender]]="Female",TBL_Employees[[#This Row],[Ethnicity]]="Black"),"Female Black","Other")</f>
        <v>Other</v>
      </c>
    </row>
    <row r="672" spans="1:20" x14ac:dyDescent="0.25">
      <c r="A672" t="s">
        <v>366</v>
      </c>
      <c r="B672" t="s">
        <v>530</v>
      </c>
      <c r="C672" t="s">
        <v>58</v>
      </c>
      <c r="D672" t="s">
        <v>31</v>
      </c>
      <c r="E672" t="s">
        <v>16</v>
      </c>
      <c r="F672" t="s">
        <v>17</v>
      </c>
      <c r="G672" t="s">
        <v>24</v>
      </c>
      <c r="H672" t="str">
        <f>IF(TBL_Employees[[#This Row],[Gender]]="Female","F","M")</f>
        <v>F</v>
      </c>
      <c r="I672">
        <v>30</v>
      </c>
      <c r="J672" s="7">
        <v>42877</v>
      </c>
      <c r="K672" s="1">
        <v>86858</v>
      </c>
      <c r="L672" s="2">
        <v>0</v>
      </c>
      <c r="M672" t="s">
        <v>33</v>
      </c>
      <c r="N672" t="s">
        <v>80</v>
      </c>
      <c r="O672" s="7">
        <v>43016</v>
      </c>
      <c r="P672" s="15">
        <f>TBL_Employees[[#This Row],[Annual Salary]]*TBL_Employees[[#This Row],[Bonus %]]</f>
        <v>0</v>
      </c>
      <c r="Q672" s="16">
        <f>TBL_Employees[[#This Row],[Annual Salary]]+TBL_Employees[[#This Row],[Bonus %]]*TBL_Employees[[#This Row],[Annual Salary]]</f>
        <v>86858</v>
      </c>
      <c r="R672" s="15">
        <f>SUM(TBL_Employees[[#This Row],[Annual Salary]],TBL_Employees[[#This Row],[Bonus amount]])</f>
        <v>86858</v>
      </c>
      <c r="S672" t="str">
        <f>IF(AND(TBL_Employees[[#This Row],[Department]]="IT",TBL_Employees[[#This Row],[Gender]]="Female"),"Yes","No")</f>
        <v>No</v>
      </c>
      <c r="T672" s="20" t="str">
        <f>IF(AND(TBL_Employees[[#This Row],[Gender]]="Female",TBL_Employees[[#This Row],[Ethnicity]]="Black"),"Female Black","Other")</f>
        <v>Other</v>
      </c>
    </row>
    <row r="673" spans="1:20" x14ac:dyDescent="0.25">
      <c r="A673" t="s">
        <v>297</v>
      </c>
      <c r="B673" t="s">
        <v>1093</v>
      </c>
      <c r="C673" t="s">
        <v>86</v>
      </c>
      <c r="D673" t="s">
        <v>31</v>
      </c>
      <c r="E673" t="s">
        <v>36</v>
      </c>
      <c r="F673" t="s">
        <v>28</v>
      </c>
      <c r="G673" t="s">
        <v>51</v>
      </c>
      <c r="H673" t="str">
        <f>IF(TBL_Employees[[#This Row],[Gender]]="Female","F","M")</f>
        <v>M</v>
      </c>
      <c r="I673">
        <v>35</v>
      </c>
      <c r="J673" s="7">
        <v>42878</v>
      </c>
      <c r="K673" s="1">
        <v>65566</v>
      </c>
      <c r="L673" s="2">
        <v>0</v>
      </c>
      <c r="M673" t="s">
        <v>19</v>
      </c>
      <c r="N673" t="s">
        <v>63</v>
      </c>
      <c r="O673" s="7" t="s">
        <v>21</v>
      </c>
      <c r="P673" s="15">
        <f>TBL_Employees[[#This Row],[Annual Salary]]*TBL_Employees[[#This Row],[Bonus %]]</f>
        <v>0</v>
      </c>
      <c r="Q673" s="16">
        <f>TBL_Employees[[#This Row],[Annual Salary]]+TBL_Employees[[#This Row],[Bonus %]]*TBL_Employees[[#This Row],[Annual Salary]]</f>
        <v>65566</v>
      </c>
      <c r="R673" s="15">
        <f>SUM(TBL_Employees[[#This Row],[Annual Salary]],TBL_Employees[[#This Row],[Bonus amount]])</f>
        <v>65566</v>
      </c>
      <c r="S673" t="str">
        <f>IF(AND(TBL_Employees[[#This Row],[Department]]="IT",TBL_Employees[[#This Row],[Gender]]="Female"),"Yes","No")</f>
        <v>No</v>
      </c>
      <c r="T673" s="20" t="str">
        <f>IF(AND(TBL_Employees[[#This Row],[Gender]]="Female",TBL_Employees[[#This Row],[Ethnicity]]="Black"),"Female Black","Other")</f>
        <v>Other</v>
      </c>
    </row>
    <row r="674" spans="1:20" x14ac:dyDescent="0.25">
      <c r="A674" t="s">
        <v>333</v>
      </c>
      <c r="B674" t="s">
        <v>472</v>
      </c>
      <c r="C674" t="s">
        <v>77</v>
      </c>
      <c r="D674" t="s">
        <v>23</v>
      </c>
      <c r="E674" t="s">
        <v>44</v>
      </c>
      <c r="F674" t="s">
        <v>28</v>
      </c>
      <c r="G674" t="s">
        <v>24</v>
      </c>
      <c r="H674" t="str">
        <f>IF(TBL_Employees[[#This Row],[Gender]]="Female","F","M")</f>
        <v>M</v>
      </c>
      <c r="I674">
        <v>30</v>
      </c>
      <c r="J674" s="7">
        <v>42884</v>
      </c>
      <c r="K674" s="1">
        <v>86317</v>
      </c>
      <c r="L674" s="2">
        <v>0</v>
      </c>
      <c r="M674" t="s">
        <v>33</v>
      </c>
      <c r="N674" t="s">
        <v>34</v>
      </c>
      <c r="O674" s="7">
        <v>42932</v>
      </c>
      <c r="P674" s="15">
        <f>TBL_Employees[[#This Row],[Annual Salary]]*TBL_Employees[[#This Row],[Bonus %]]</f>
        <v>0</v>
      </c>
      <c r="Q674" s="16">
        <f>TBL_Employees[[#This Row],[Annual Salary]]+TBL_Employees[[#This Row],[Bonus %]]*TBL_Employees[[#This Row],[Annual Salary]]</f>
        <v>86317</v>
      </c>
      <c r="R674" s="15">
        <f>SUM(TBL_Employees[[#This Row],[Annual Salary]],TBL_Employees[[#This Row],[Bonus amount]])</f>
        <v>86317</v>
      </c>
      <c r="S674" t="str">
        <f>IF(AND(TBL_Employees[[#This Row],[Department]]="IT",TBL_Employees[[#This Row],[Gender]]="Female"),"Yes","No")</f>
        <v>No</v>
      </c>
      <c r="T674" s="20" t="str">
        <f>IF(AND(TBL_Employees[[#This Row],[Gender]]="Female",TBL_Employees[[#This Row],[Ethnicity]]="Black"),"Female Black","Other")</f>
        <v>Other</v>
      </c>
    </row>
    <row r="675" spans="1:20" x14ac:dyDescent="0.25">
      <c r="A675" t="s">
        <v>519</v>
      </c>
      <c r="B675" t="s">
        <v>1958</v>
      </c>
      <c r="C675" t="s">
        <v>40</v>
      </c>
      <c r="D675" t="s">
        <v>15</v>
      </c>
      <c r="E675" t="s">
        <v>32</v>
      </c>
      <c r="F675" t="s">
        <v>28</v>
      </c>
      <c r="G675" t="s">
        <v>24</v>
      </c>
      <c r="H675" t="str">
        <f>IF(TBL_Employees[[#This Row],[Gender]]="Female","F","M")</f>
        <v>M</v>
      </c>
      <c r="I675">
        <v>60</v>
      </c>
      <c r="J675" s="7">
        <v>42891</v>
      </c>
      <c r="K675" s="1">
        <v>158898</v>
      </c>
      <c r="L675" s="2">
        <v>0.18</v>
      </c>
      <c r="M675" t="s">
        <v>19</v>
      </c>
      <c r="N675" t="s">
        <v>45</v>
      </c>
      <c r="O675" s="7" t="s">
        <v>21</v>
      </c>
      <c r="P675" s="15">
        <f>TBL_Employees[[#This Row],[Annual Salary]]*TBL_Employees[[#This Row],[Bonus %]]</f>
        <v>28601.64</v>
      </c>
      <c r="Q675" s="16">
        <f>TBL_Employees[[#This Row],[Annual Salary]]+TBL_Employees[[#This Row],[Bonus %]]*TBL_Employees[[#This Row],[Annual Salary]]</f>
        <v>187499.64</v>
      </c>
      <c r="R675" s="15">
        <f>SUM(TBL_Employees[[#This Row],[Annual Salary]],TBL_Employees[[#This Row],[Bonus amount]])</f>
        <v>187499.64</v>
      </c>
      <c r="S675" t="str">
        <f>IF(AND(TBL_Employees[[#This Row],[Department]]="IT",TBL_Employees[[#This Row],[Gender]]="Female"),"Yes","No")</f>
        <v>No</v>
      </c>
      <c r="T675" s="20" t="str">
        <f>IF(AND(TBL_Employees[[#This Row],[Gender]]="Female",TBL_Employees[[#This Row],[Ethnicity]]="Black"),"Female Black","Other")</f>
        <v>Other</v>
      </c>
    </row>
    <row r="676" spans="1:20" x14ac:dyDescent="0.25">
      <c r="A676" t="s">
        <v>1700</v>
      </c>
      <c r="B676" t="s">
        <v>1701</v>
      </c>
      <c r="C676" t="s">
        <v>40</v>
      </c>
      <c r="D676" t="s">
        <v>43</v>
      </c>
      <c r="E676" t="s">
        <v>32</v>
      </c>
      <c r="F676" t="s">
        <v>28</v>
      </c>
      <c r="G676" t="s">
        <v>18</v>
      </c>
      <c r="H676" t="str">
        <f>IF(TBL_Employees[[#This Row],[Gender]]="Female","F","M")</f>
        <v>M</v>
      </c>
      <c r="I676">
        <v>33</v>
      </c>
      <c r="J676" s="7">
        <v>42898</v>
      </c>
      <c r="K676" s="1">
        <v>164396</v>
      </c>
      <c r="L676" s="2">
        <v>0.28999999999999998</v>
      </c>
      <c r="M676" t="s">
        <v>19</v>
      </c>
      <c r="N676" t="s">
        <v>29</v>
      </c>
      <c r="O676" s="7" t="s">
        <v>21</v>
      </c>
      <c r="P676" s="15">
        <f>TBL_Employees[[#This Row],[Annual Salary]]*TBL_Employees[[#This Row],[Bonus %]]</f>
        <v>47674.84</v>
      </c>
      <c r="Q676" s="16">
        <f>TBL_Employees[[#This Row],[Annual Salary]]+TBL_Employees[[#This Row],[Bonus %]]*TBL_Employees[[#This Row],[Annual Salary]]</f>
        <v>212070.84</v>
      </c>
      <c r="R676" s="15">
        <f>SUM(TBL_Employees[[#This Row],[Annual Salary]],TBL_Employees[[#This Row],[Bonus amount]])</f>
        <v>212070.84</v>
      </c>
      <c r="S676" t="str">
        <f>IF(AND(TBL_Employees[[#This Row],[Department]]="IT",TBL_Employees[[#This Row],[Gender]]="Female"),"Yes","No")</f>
        <v>No</v>
      </c>
      <c r="T676" s="20" t="str">
        <f>IF(AND(TBL_Employees[[#This Row],[Gender]]="Female",TBL_Employees[[#This Row],[Ethnicity]]="Black"),"Female Black","Other")</f>
        <v>Other</v>
      </c>
    </row>
    <row r="677" spans="1:20" x14ac:dyDescent="0.25">
      <c r="A677" t="s">
        <v>456</v>
      </c>
      <c r="B677" t="s">
        <v>457</v>
      </c>
      <c r="C677" t="s">
        <v>73</v>
      </c>
      <c r="D677" t="s">
        <v>27</v>
      </c>
      <c r="E677" t="s">
        <v>16</v>
      </c>
      <c r="F677" t="s">
        <v>28</v>
      </c>
      <c r="G677" t="s">
        <v>24</v>
      </c>
      <c r="H677" t="str">
        <f>IF(TBL_Employees[[#This Row],[Gender]]="Female","F","M")</f>
        <v>M</v>
      </c>
      <c r="I677">
        <v>28</v>
      </c>
      <c r="J677" s="7">
        <v>42911</v>
      </c>
      <c r="K677" s="1">
        <v>54775</v>
      </c>
      <c r="L677" s="2">
        <v>0</v>
      </c>
      <c r="M677" t="s">
        <v>19</v>
      </c>
      <c r="N677" t="s">
        <v>29</v>
      </c>
      <c r="O677" s="7" t="s">
        <v>21</v>
      </c>
      <c r="P677" s="15">
        <f>TBL_Employees[[#This Row],[Annual Salary]]*TBL_Employees[[#This Row],[Bonus %]]</f>
        <v>0</v>
      </c>
      <c r="Q677" s="16">
        <f>TBL_Employees[[#This Row],[Annual Salary]]+TBL_Employees[[#This Row],[Bonus %]]*TBL_Employees[[#This Row],[Annual Salary]]</f>
        <v>54775</v>
      </c>
      <c r="R677" s="15">
        <f>SUM(TBL_Employees[[#This Row],[Annual Salary]],TBL_Employees[[#This Row],[Bonus amount]])</f>
        <v>54775</v>
      </c>
      <c r="S677" t="str">
        <f>IF(AND(TBL_Employees[[#This Row],[Department]]="IT",TBL_Employees[[#This Row],[Gender]]="Female"),"Yes","No")</f>
        <v>No</v>
      </c>
      <c r="T677" s="20" t="str">
        <f>IF(AND(TBL_Employees[[#This Row],[Gender]]="Female",TBL_Employees[[#This Row],[Ethnicity]]="Black"),"Female Black","Other")</f>
        <v>Other</v>
      </c>
    </row>
    <row r="678" spans="1:20" x14ac:dyDescent="0.25">
      <c r="A678" t="s">
        <v>1765</v>
      </c>
      <c r="B678" t="s">
        <v>1766</v>
      </c>
      <c r="C678" t="s">
        <v>40</v>
      </c>
      <c r="D678" t="s">
        <v>65</v>
      </c>
      <c r="E678" t="s">
        <v>16</v>
      </c>
      <c r="F678" t="s">
        <v>17</v>
      </c>
      <c r="G678" t="s">
        <v>18</v>
      </c>
      <c r="H678" t="str">
        <f>IF(TBL_Employees[[#This Row],[Gender]]="Female","F","M")</f>
        <v>F</v>
      </c>
      <c r="I678">
        <v>35</v>
      </c>
      <c r="J678" s="7">
        <v>42912</v>
      </c>
      <c r="K678" s="1">
        <v>161269</v>
      </c>
      <c r="L678" s="2">
        <v>0.27</v>
      </c>
      <c r="M678" t="s">
        <v>19</v>
      </c>
      <c r="N678" t="s">
        <v>45</v>
      </c>
      <c r="O678" s="7" t="s">
        <v>21</v>
      </c>
      <c r="P678" s="15">
        <f>TBL_Employees[[#This Row],[Annual Salary]]*TBL_Employees[[#This Row],[Bonus %]]</f>
        <v>43542.630000000005</v>
      </c>
      <c r="Q678" s="16">
        <f>TBL_Employees[[#This Row],[Annual Salary]]+TBL_Employees[[#This Row],[Bonus %]]*TBL_Employees[[#This Row],[Annual Salary]]</f>
        <v>204811.63</v>
      </c>
      <c r="R678" s="15">
        <f>SUM(TBL_Employees[[#This Row],[Annual Salary]],TBL_Employees[[#This Row],[Bonus amount]])</f>
        <v>204811.63</v>
      </c>
      <c r="S678" t="str">
        <f>IF(AND(TBL_Employees[[#This Row],[Department]]="IT",TBL_Employees[[#This Row],[Gender]]="Female"),"Yes","No")</f>
        <v>No</v>
      </c>
      <c r="T678" s="20" t="str">
        <f>IF(AND(TBL_Employees[[#This Row],[Gender]]="Female",TBL_Employees[[#This Row],[Ethnicity]]="Black"),"Female Black","Other")</f>
        <v>Other</v>
      </c>
    </row>
    <row r="679" spans="1:20" x14ac:dyDescent="0.25">
      <c r="A679" t="s">
        <v>1273</v>
      </c>
      <c r="B679" t="s">
        <v>1274</v>
      </c>
      <c r="C679" t="s">
        <v>40</v>
      </c>
      <c r="D679" t="s">
        <v>65</v>
      </c>
      <c r="E679" t="s">
        <v>44</v>
      </c>
      <c r="F679" t="s">
        <v>17</v>
      </c>
      <c r="G679" t="s">
        <v>24</v>
      </c>
      <c r="H679" t="str">
        <f>IF(TBL_Employees[[#This Row],[Gender]]="Female","F","M")</f>
        <v>F</v>
      </c>
      <c r="I679">
        <v>29</v>
      </c>
      <c r="J679" s="7">
        <v>42914</v>
      </c>
      <c r="K679" s="1">
        <v>197649</v>
      </c>
      <c r="L679" s="2">
        <v>0.2</v>
      </c>
      <c r="M679" t="s">
        <v>19</v>
      </c>
      <c r="N679" t="s">
        <v>29</v>
      </c>
      <c r="O679" s="7" t="s">
        <v>21</v>
      </c>
      <c r="P679" s="15">
        <f>TBL_Employees[[#This Row],[Annual Salary]]*TBL_Employees[[#This Row],[Bonus %]]</f>
        <v>39529.800000000003</v>
      </c>
      <c r="Q679" s="16">
        <f>TBL_Employees[[#This Row],[Annual Salary]]+TBL_Employees[[#This Row],[Bonus %]]*TBL_Employees[[#This Row],[Annual Salary]]</f>
        <v>237178.8</v>
      </c>
      <c r="R679" s="15">
        <f>SUM(TBL_Employees[[#This Row],[Annual Salary]],TBL_Employees[[#This Row],[Bonus amount]])</f>
        <v>237178.8</v>
      </c>
      <c r="S679" t="str">
        <f>IF(AND(TBL_Employees[[#This Row],[Department]]="IT",TBL_Employees[[#This Row],[Gender]]="Female"),"Yes","No")</f>
        <v>No</v>
      </c>
      <c r="T679" s="20" t="str">
        <f>IF(AND(TBL_Employees[[#This Row],[Gender]]="Female",TBL_Employees[[#This Row],[Ethnicity]]="Black"),"Female Black","Other")</f>
        <v>Other</v>
      </c>
    </row>
    <row r="680" spans="1:20" x14ac:dyDescent="0.25">
      <c r="A680" t="s">
        <v>628</v>
      </c>
      <c r="B680" t="s">
        <v>229</v>
      </c>
      <c r="C680" t="s">
        <v>14</v>
      </c>
      <c r="D680" t="s">
        <v>31</v>
      </c>
      <c r="E680" t="s">
        <v>32</v>
      </c>
      <c r="F680" t="s">
        <v>17</v>
      </c>
      <c r="G680" t="s">
        <v>51</v>
      </c>
      <c r="H680" t="str">
        <f>IF(TBL_Employees[[#This Row],[Gender]]="Female","F","M")</f>
        <v>F</v>
      </c>
      <c r="I680">
        <v>28</v>
      </c>
      <c r="J680" s="7">
        <v>42922</v>
      </c>
      <c r="K680" s="1">
        <v>240488</v>
      </c>
      <c r="L680" s="2">
        <v>0.4</v>
      </c>
      <c r="M680" t="s">
        <v>52</v>
      </c>
      <c r="N680" t="s">
        <v>66</v>
      </c>
      <c r="O680" s="7" t="s">
        <v>21</v>
      </c>
      <c r="P680" s="15">
        <f>TBL_Employees[[#This Row],[Annual Salary]]*TBL_Employees[[#This Row],[Bonus %]]</f>
        <v>96195.200000000012</v>
      </c>
      <c r="Q680" s="16">
        <f>TBL_Employees[[#This Row],[Annual Salary]]+TBL_Employees[[#This Row],[Bonus %]]*TBL_Employees[[#This Row],[Annual Salary]]</f>
        <v>336683.2</v>
      </c>
      <c r="R680" s="15">
        <f>SUM(TBL_Employees[[#This Row],[Annual Salary]],TBL_Employees[[#This Row],[Bonus amount]])</f>
        <v>336683.2</v>
      </c>
      <c r="S680" t="str">
        <f>IF(AND(TBL_Employees[[#This Row],[Department]]="IT",TBL_Employees[[#This Row],[Gender]]="Female"),"Yes","No")</f>
        <v>No</v>
      </c>
      <c r="T680" s="20" t="str">
        <f>IF(AND(TBL_Employees[[#This Row],[Gender]]="Female",TBL_Employees[[#This Row],[Ethnicity]]="Black"),"Female Black","Other")</f>
        <v>Other</v>
      </c>
    </row>
    <row r="681" spans="1:20" x14ac:dyDescent="0.25">
      <c r="A681" t="s">
        <v>1046</v>
      </c>
      <c r="B681" t="s">
        <v>1047</v>
      </c>
      <c r="C681" t="s">
        <v>71</v>
      </c>
      <c r="D681" t="s">
        <v>27</v>
      </c>
      <c r="E681" t="s">
        <v>16</v>
      </c>
      <c r="F681" t="s">
        <v>28</v>
      </c>
      <c r="G681" t="s">
        <v>24</v>
      </c>
      <c r="H681" t="str">
        <f>IF(TBL_Employees[[#This Row],[Gender]]="Female","F","M")</f>
        <v>M</v>
      </c>
      <c r="I681">
        <v>37</v>
      </c>
      <c r="J681" s="7">
        <v>42922</v>
      </c>
      <c r="K681" s="1">
        <v>96331</v>
      </c>
      <c r="L681" s="2">
        <v>0</v>
      </c>
      <c r="M681" t="s">
        <v>33</v>
      </c>
      <c r="N681" t="s">
        <v>74</v>
      </c>
      <c r="O681" s="7" t="s">
        <v>21</v>
      </c>
      <c r="P681" s="15">
        <f>TBL_Employees[[#This Row],[Annual Salary]]*TBL_Employees[[#This Row],[Bonus %]]</f>
        <v>0</v>
      </c>
      <c r="Q681" s="16">
        <f>TBL_Employees[[#This Row],[Annual Salary]]+TBL_Employees[[#This Row],[Bonus %]]*TBL_Employees[[#This Row],[Annual Salary]]</f>
        <v>96331</v>
      </c>
      <c r="R681" s="15">
        <f>SUM(TBL_Employees[[#This Row],[Annual Salary]],TBL_Employees[[#This Row],[Bonus amount]])</f>
        <v>96331</v>
      </c>
      <c r="S681" t="str">
        <f>IF(AND(TBL_Employees[[#This Row],[Department]]="IT",TBL_Employees[[#This Row],[Gender]]="Female"),"Yes","No")</f>
        <v>No</v>
      </c>
      <c r="T681" s="20" t="str">
        <f>IF(AND(TBL_Employees[[#This Row],[Gender]]="Female",TBL_Employees[[#This Row],[Ethnicity]]="Black"),"Female Black","Other")</f>
        <v>Other</v>
      </c>
    </row>
    <row r="682" spans="1:20" x14ac:dyDescent="0.25">
      <c r="A682" t="s">
        <v>256</v>
      </c>
      <c r="B682" t="s">
        <v>701</v>
      </c>
      <c r="C682" t="s">
        <v>42</v>
      </c>
      <c r="D682" t="s">
        <v>43</v>
      </c>
      <c r="E682" t="s">
        <v>44</v>
      </c>
      <c r="F682" t="s">
        <v>17</v>
      </c>
      <c r="G682" t="s">
        <v>24</v>
      </c>
      <c r="H682" t="str">
        <f>IF(TBL_Employees[[#This Row],[Gender]]="Female","F","M")</f>
        <v>F</v>
      </c>
      <c r="I682">
        <v>47</v>
      </c>
      <c r="J682" s="7">
        <v>42928</v>
      </c>
      <c r="K682" s="1">
        <v>70996</v>
      </c>
      <c r="L682" s="2">
        <v>0</v>
      </c>
      <c r="M682" t="s">
        <v>33</v>
      </c>
      <c r="N682" t="s">
        <v>34</v>
      </c>
      <c r="O682" s="7" t="s">
        <v>21</v>
      </c>
      <c r="P682" s="15">
        <f>TBL_Employees[[#This Row],[Annual Salary]]*TBL_Employees[[#This Row],[Bonus %]]</f>
        <v>0</v>
      </c>
      <c r="Q682" s="16">
        <f>TBL_Employees[[#This Row],[Annual Salary]]+TBL_Employees[[#This Row],[Bonus %]]*TBL_Employees[[#This Row],[Annual Salary]]</f>
        <v>70996</v>
      </c>
      <c r="R682" s="15">
        <f>SUM(TBL_Employees[[#This Row],[Annual Salary]],TBL_Employees[[#This Row],[Bonus amount]])</f>
        <v>70996</v>
      </c>
      <c r="S682" t="str">
        <f>IF(AND(TBL_Employees[[#This Row],[Department]]="IT",TBL_Employees[[#This Row],[Gender]]="Female"),"Yes","No")</f>
        <v>No</v>
      </c>
      <c r="T682" s="20" t="str">
        <f>IF(AND(TBL_Employees[[#This Row],[Gender]]="Female",TBL_Employees[[#This Row],[Ethnicity]]="Black"),"Female Black","Other")</f>
        <v>Other</v>
      </c>
    </row>
    <row r="683" spans="1:20" x14ac:dyDescent="0.25">
      <c r="A683" t="s">
        <v>560</v>
      </c>
      <c r="B683" t="s">
        <v>561</v>
      </c>
      <c r="C683" t="s">
        <v>94</v>
      </c>
      <c r="D683" t="s">
        <v>50</v>
      </c>
      <c r="E683" t="s">
        <v>36</v>
      </c>
      <c r="F683" t="s">
        <v>28</v>
      </c>
      <c r="G683" t="s">
        <v>24</v>
      </c>
      <c r="H683" t="str">
        <f>IF(TBL_Employees[[#This Row],[Gender]]="Female","F","M")</f>
        <v>M</v>
      </c>
      <c r="I683">
        <v>31</v>
      </c>
      <c r="J683" s="7">
        <v>42938</v>
      </c>
      <c r="K683" s="1">
        <v>55854</v>
      </c>
      <c r="L683" s="2">
        <v>0</v>
      </c>
      <c r="M683" t="s">
        <v>19</v>
      </c>
      <c r="N683" t="s">
        <v>25</v>
      </c>
      <c r="O683" s="7" t="s">
        <v>21</v>
      </c>
      <c r="P683" s="15">
        <f>TBL_Employees[[#This Row],[Annual Salary]]*TBL_Employees[[#This Row],[Bonus %]]</f>
        <v>0</v>
      </c>
      <c r="Q683" s="16">
        <f>TBL_Employees[[#This Row],[Annual Salary]]+TBL_Employees[[#This Row],[Bonus %]]*TBL_Employees[[#This Row],[Annual Salary]]</f>
        <v>55854</v>
      </c>
      <c r="R683" s="15">
        <f>SUM(TBL_Employees[[#This Row],[Annual Salary]],TBL_Employees[[#This Row],[Bonus amount]])</f>
        <v>55854</v>
      </c>
      <c r="S683" t="str">
        <f>IF(AND(TBL_Employees[[#This Row],[Department]]="IT",TBL_Employees[[#This Row],[Gender]]="Female"),"Yes","No")</f>
        <v>No</v>
      </c>
      <c r="T683" s="20" t="str">
        <f>IF(AND(TBL_Employees[[#This Row],[Gender]]="Female",TBL_Employees[[#This Row],[Ethnicity]]="Black"),"Female Black","Other")</f>
        <v>Other</v>
      </c>
    </row>
    <row r="684" spans="1:20" x14ac:dyDescent="0.25">
      <c r="A684" t="s">
        <v>1105</v>
      </c>
      <c r="B684" t="s">
        <v>1106</v>
      </c>
      <c r="C684" t="s">
        <v>14</v>
      </c>
      <c r="D684" t="s">
        <v>43</v>
      </c>
      <c r="E684" t="s">
        <v>32</v>
      </c>
      <c r="F684" t="s">
        <v>28</v>
      </c>
      <c r="G684" t="s">
        <v>24</v>
      </c>
      <c r="H684" t="str">
        <f>IF(TBL_Employees[[#This Row],[Gender]]="Female","F","M")</f>
        <v>M</v>
      </c>
      <c r="I684">
        <v>57</v>
      </c>
      <c r="J684" s="7">
        <v>42951</v>
      </c>
      <c r="K684" s="1">
        <v>183190</v>
      </c>
      <c r="L684" s="2">
        <v>0.36</v>
      </c>
      <c r="M684" t="s">
        <v>19</v>
      </c>
      <c r="N684" t="s">
        <v>20</v>
      </c>
      <c r="O684" s="7" t="s">
        <v>21</v>
      </c>
      <c r="P684" s="15">
        <f>TBL_Employees[[#This Row],[Annual Salary]]*TBL_Employees[[#This Row],[Bonus %]]</f>
        <v>65948.399999999994</v>
      </c>
      <c r="Q684" s="16">
        <f>TBL_Employees[[#This Row],[Annual Salary]]+TBL_Employees[[#This Row],[Bonus %]]*TBL_Employees[[#This Row],[Annual Salary]]</f>
        <v>249138.4</v>
      </c>
      <c r="R684" s="15">
        <f>SUM(TBL_Employees[[#This Row],[Annual Salary]],TBL_Employees[[#This Row],[Bonus amount]])</f>
        <v>249138.4</v>
      </c>
      <c r="S684" t="str">
        <f>IF(AND(TBL_Employees[[#This Row],[Department]]="IT",TBL_Employees[[#This Row],[Gender]]="Female"),"Yes","No")</f>
        <v>No</v>
      </c>
      <c r="T684" s="20" t="str">
        <f>IF(AND(TBL_Employees[[#This Row],[Gender]]="Female",TBL_Employees[[#This Row],[Ethnicity]]="Black"),"Female Black","Other")</f>
        <v>Other</v>
      </c>
    </row>
    <row r="685" spans="1:20" x14ac:dyDescent="0.25">
      <c r="A685" t="s">
        <v>208</v>
      </c>
      <c r="B685" t="s">
        <v>713</v>
      </c>
      <c r="C685" t="s">
        <v>77</v>
      </c>
      <c r="D685" t="s">
        <v>23</v>
      </c>
      <c r="E685" t="s">
        <v>36</v>
      </c>
      <c r="F685" t="s">
        <v>28</v>
      </c>
      <c r="G685" t="s">
        <v>18</v>
      </c>
      <c r="H685" t="str">
        <f>IF(TBL_Employees[[#This Row],[Gender]]="Female","F","M")</f>
        <v>M</v>
      </c>
      <c r="I685">
        <v>33</v>
      </c>
      <c r="J685" s="7">
        <v>42951</v>
      </c>
      <c r="K685" s="1">
        <v>92610</v>
      </c>
      <c r="L685" s="2">
        <v>0</v>
      </c>
      <c r="M685" t="s">
        <v>19</v>
      </c>
      <c r="N685" t="s">
        <v>29</v>
      </c>
      <c r="O685" s="7" t="s">
        <v>21</v>
      </c>
      <c r="P685" s="15">
        <f>TBL_Employees[[#This Row],[Annual Salary]]*TBL_Employees[[#This Row],[Bonus %]]</f>
        <v>0</v>
      </c>
      <c r="Q685" s="16">
        <f>TBL_Employees[[#This Row],[Annual Salary]]+TBL_Employees[[#This Row],[Bonus %]]*TBL_Employees[[#This Row],[Annual Salary]]</f>
        <v>92610</v>
      </c>
      <c r="R685" s="15">
        <f>SUM(TBL_Employees[[#This Row],[Annual Salary]],TBL_Employees[[#This Row],[Bonus amount]])</f>
        <v>92610</v>
      </c>
      <c r="S685" t="str">
        <f>IF(AND(TBL_Employees[[#This Row],[Department]]="IT",TBL_Employees[[#This Row],[Gender]]="Female"),"Yes","No")</f>
        <v>No</v>
      </c>
      <c r="T685" s="20" t="str">
        <f>IF(AND(TBL_Employees[[#This Row],[Gender]]="Female",TBL_Employees[[#This Row],[Ethnicity]]="Black"),"Female Black","Other")</f>
        <v>Other</v>
      </c>
    </row>
    <row r="686" spans="1:20" x14ac:dyDescent="0.25">
      <c r="A686" t="s">
        <v>1487</v>
      </c>
      <c r="B686" t="s">
        <v>1488</v>
      </c>
      <c r="C686" t="s">
        <v>62</v>
      </c>
      <c r="D686" t="s">
        <v>27</v>
      </c>
      <c r="E686" t="s">
        <v>32</v>
      </c>
      <c r="F686" t="s">
        <v>28</v>
      </c>
      <c r="G686" t="s">
        <v>18</v>
      </c>
      <c r="H686" t="str">
        <f>IF(TBL_Employees[[#This Row],[Gender]]="Female","F","M")</f>
        <v>M</v>
      </c>
      <c r="I686">
        <v>30</v>
      </c>
      <c r="J686" s="7">
        <v>42952</v>
      </c>
      <c r="K686" s="1">
        <v>119906</v>
      </c>
      <c r="L686" s="2">
        <v>0.05</v>
      </c>
      <c r="M686" t="s">
        <v>19</v>
      </c>
      <c r="N686" t="s">
        <v>29</v>
      </c>
      <c r="O686" s="7" t="s">
        <v>21</v>
      </c>
      <c r="P686" s="15">
        <f>TBL_Employees[[#This Row],[Annual Salary]]*TBL_Employees[[#This Row],[Bonus %]]</f>
        <v>5995.3</v>
      </c>
      <c r="Q686" s="16">
        <f>TBL_Employees[[#This Row],[Annual Salary]]+TBL_Employees[[#This Row],[Bonus %]]*TBL_Employees[[#This Row],[Annual Salary]]</f>
        <v>125901.3</v>
      </c>
      <c r="R686" s="15">
        <f>SUM(TBL_Employees[[#This Row],[Annual Salary]],TBL_Employees[[#This Row],[Bonus amount]])</f>
        <v>125901.3</v>
      </c>
      <c r="S686" t="str">
        <f>IF(AND(TBL_Employees[[#This Row],[Department]]="IT",TBL_Employees[[#This Row],[Gender]]="Female"),"Yes","No")</f>
        <v>No</v>
      </c>
      <c r="T686" s="20" t="str">
        <f>IF(AND(TBL_Employees[[#This Row],[Gender]]="Female",TBL_Employees[[#This Row],[Ethnicity]]="Black"),"Female Black","Other")</f>
        <v>Other</v>
      </c>
    </row>
    <row r="687" spans="1:20" x14ac:dyDescent="0.25">
      <c r="A687" t="s">
        <v>1611</v>
      </c>
      <c r="B687" t="s">
        <v>1612</v>
      </c>
      <c r="C687" t="s">
        <v>42</v>
      </c>
      <c r="D687" t="s">
        <v>50</v>
      </c>
      <c r="E687" t="s">
        <v>36</v>
      </c>
      <c r="F687" t="s">
        <v>17</v>
      </c>
      <c r="G687" t="s">
        <v>18</v>
      </c>
      <c r="H687" t="str">
        <f>IF(TBL_Employees[[#This Row],[Gender]]="Female","F","M")</f>
        <v>F</v>
      </c>
      <c r="I687">
        <v>53</v>
      </c>
      <c r="J687" s="7">
        <v>42952</v>
      </c>
      <c r="K687" s="1">
        <v>89769</v>
      </c>
      <c r="L687" s="2">
        <v>0</v>
      </c>
      <c r="M687" t="s">
        <v>19</v>
      </c>
      <c r="N687" t="s">
        <v>63</v>
      </c>
      <c r="O687" s="7" t="s">
        <v>21</v>
      </c>
      <c r="P687" s="15">
        <f>TBL_Employees[[#This Row],[Annual Salary]]*TBL_Employees[[#This Row],[Bonus %]]</f>
        <v>0</v>
      </c>
      <c r="Q687" s="16">
        <f>TBL_Employees[[#This Row],[Annual Salary]]+TBL_Employees[[#This Row],[Bonus %]]*TBL_Employees[[#This Row],[Annual Salary]]</f>
        <v>89769</v>
      </c>
      <c r="R687" s="15">
        <f>SUM(TBL_Employees[[#This Row],[Annual Salary]],TBL_Employees[[#This Row],[Bonus amount]])</f>
        <v>89769</v>
      </c>
      <c r="S687" t="str">
        <f>IF(AND(TBL_Employees[[#This Row],[Department]]="IT",TBL_Employees[[#This Row],[Gender]]="Female"),"Yes","No")</f>
        <v>No</v>
      </c>
      <c r="T687" s="20" t="str">
        <f>IF(AND(TBL_Employees[[#This Row],[Gender]]="Female",TBL_Employees[[#This Row],[Ethnicity]]="Black"),"Female Black","Other")</f>
        <v>Other</v>
      </c>
    </row>
    <row r="688" spans="1:20" x14ac:dyDescent="0.25">
      <c r="A688" t="s">
        <v>1852</v>
      </c>
      <c r="B688" t="s">
        <v>1853</v>
      </c>
      <c r="C688" t="s">
        <v>40</v>
      </c>
      <c r="D688" t="s">
        <v>15</v>
      </c>
      <c r="E688" t="s">
        <v>32</v>
      </c>
      <c r="F688" t="s">
        <v>28</v>
      </c>
      <c r="G688" t="s">
        <v>51</v>
      </c>
      <c r="H688" t="str">
        <f>IF(TBL_Employees[[#This Row],[Gender]]="Female","F","M")</f>
        <v>M</v>
      </c>
      <c r="I688">
        <v>31</v>
      </c>
      <c r="J688" s="7">
        <v>42957</v>
      </c>
      <c r="K688" s="1">
        <v>156931</v>
      </c>
      <c r="L688" s="2">
        <v>0.28000000000000003</v>
      </c>
      <c r="M688" t="s">
        <v>19</v>
      </c>
      <c r="N688" t="s">
        <v>63</v>
      </c>
      <c r="O688" s="7" t="s">
        <v>21</v>
      </c>
      <c r="P688" s="15">
        <f>TBL_Employees[[#This Row],[Annual Salary]]*TBL_Employees[[#This Row],[Bonus %]]</f>
        <v>43940.680000000008</v>
      </c>
      <c r="Q688" s="16">
        <f>TBL_Employees[[#This Row],[Annual Salary]]+TBL_Employees[[#This Row],[Bonus %]]*TBL_Employees[[#This Row],[Annual Salary]]</f>
        <v>200871.67999999999</v>
      </c>
      <c r="R688" s="15">
        <f>SUM(TBL_Employees[[#This Row],[Annual Salary]],TBL_Employees[[#This Row],[Bonus amount]])</f>
        <v>200871.67999999999</v>
      </c>
      <c r="S688" t="str">
        <f>IF(AND(TBL_Employees[[#This Row],[Department]]="IT",TBL_Employees[[#This Row],[Gender]]="Female"),"Yes","No")</f>
        <v>No</v>
      </c>
      <c r="T688" s="20" t="str">
        <f>IF(AND(TBL_Employees[[#This Row],[Gender]]="Female",TBL_Employees[[#This Row],[Ethnicity]]="Black"),"Female Black","Other")</f>
        <v>Other</v>
      </c>
    </row>
    <row r="689" spans="1:20" x14ac:dyDescent="0.25">
      <c r="A689" t="s">
        <v>1790</v>
      </c>
      <c r="B689" t="s">
        <v>1791</v>
      </c>
      <c r="C689" t="s">
        <v>61</v>
      </c>
      <c r="D689" t="s">
        <v>50</v>
      </c>
      <c r="E689" t="s">
        <v>44</v>
      </c>
      <c r="F689" t="s">
        <v>17</v>
      </c>
      <c r="G689" t="s">
        <v>47</v>
      </c>
      <c r="H689" t="str">
        <f>IF(TBL_Employees[[#This Row],[Gender]]="Female","F","M")</f>
        <v>F</v>
      </c>
      <c r="I689">
        <v>30</v>
      </c>
      <c r="J689" s="7">
        <v>42960</v>
      </c>
      <c r="K689" s="1">
        <v>154624</v>
      </c>
      <c r="L689" s="2">
        <v>0.15</v>
      </c>
      <c r="M689" t="s">
        <v>19</v>
      </c>
      <c r="N689" t="s">
        <v>25</v>
      </c>
      <c r="O689" s="7" t="s">
        <v>21</v>
      </c>
      <c r="P689" s="15">
        <f>TBL_Employees[[#This Row],[Annual Salary]]*TBL_Employees[[#This Row],[Bonus %]]</f>
        <v>23193.599999999999</v>
      </c>
      <c r="Q689" s="16">
        <f>TBL_Employees[[#This Row],[Annual Salary]]+TBL_Employees[[#This Row],[Bonus %]]*TBL_Employees[[#This Row],[Annual Salary]]</f>
        <v>177817.60000000001</v>
      </c>
      <c r="R689" s="15">
        <f>SUM(TBL_Employees[[#This Row],[Annual Salary]],TBL_Employees[[#This Row],[Bonus amount]])</f>
        <v>177817.60000000001</v>
      </c>
      <c r="S689" t="str">
        <f>IF(AND(TBL_Employees[[#This Row],[Department]]="IT",TBL_Employees[[#This Row],[Gender]]="Female"),"Yes","No")</f>
        <v>No</v>
      </c>
      <c r="T689" s="20" t="str">
        <f>IF(AND(TBL_Employees[[#This Row],[Gender]]="Female",TBL_Employees[[#This Row],[Ethnicity]]="Black"),"Female Black","Other")</f>
        <v>Female Black</v>
      </c>
    </row>
    <row r="690" spans="1:20" x14ac:dyDescent="0.25">
      <c r="A690" t="s">
        <v>519</v>
      </c>
      <c r="B690" t="s">
        <v>1520</v>
      </c>
      <c r="C690" t="s">
        <v>40</v>
      </c>
      <c r="D690" t="s">
        <v>65</v>
      </c>
      <c r="E690" t="s">
        <v>44</v>
      </c>
      <c r="F690" t="s">
        <v>28</v>
      </c>
      <c r="G690" t="s">
        <v>24</v>
      </c>
      <c r="H690" t="str">
        <f>IF(TBL_Employees[[#This Row],[Gender]]="Female","F","M")</f>
        <v>M</v>
      </c>
      <c r="I690">
        <v>35</v>
      </c>
      <c r="J690" s="7">
        <v>42963</v>
      </c>
      <c r="K690" s="1">
        <v>181356</v>
      </c>
      <c r="L690" s="2">
        <v>0.23</v>
      </c>
      <c r="M690" t="s">
        <v>33</v>
      </c>
      <c r="N690" t="s">
        <v>60</v>
      </c>
      <c r="O690" s="7" t="s">
        <v>21</v>
      </c>
      <c r="P690" s="15">
        <f>TBL_Employees[[#This Row],[Annual Salary]]*TBL_Employees[[#This Row],[Bonus %]]</f>
        <v>41711.880000000005</v>
      </c>
      <c r="Q690" s="16">
        <f>TBL_Employees[[#This Row],[Annual Salary]]+TBL_Employees[[#This Row],[Bonus %]]*TBL_Employees[[#This Row],[Annual Salary]]</f>
        <v>223067.88</v>
      </c>
      <c r="R690" s="15">
        <f>SUM(TBL_Employees[[#This Row],[Annual Salary]],TBL_Employees[[#This Row],[Bonus amount]])</f>
        <v>223067.88</v>
      </c>
      <c r="S690" t="str">
        <f>IF(AND(TBL_Employees[[#This Row],[Department]]="IT",TBL_Employees[[#This Row],[Gender]]="Female"),"Yes","No")</f>
        <v>No</v>
      </c>
      <c r="T690" s="20" t="str">
        <f>IF(AND(TBL_Employees[[#This Row],[Gender]]="Female",TBL_Employees[[#This Row],[Ethnicity]]="Black"),"Female Black","Other")</f>
        <v>Other</v>
      </c>
    </row>
    <row r="691" spans="1:20" x14ac:dyDescent="0.25">
      <c r="A691" t="s">
        <v>815</v>
      </c>
      <c r="B691" t="s">
        <v>816</v>
      </c>
      <c r="C691" t="s">
        <v>40</v>
      </c>
      <c r="D691" t="s">
        <v>31</v>
      </c>
      <c r="E691" t="s">
        <v>44</v>
      </c>
      <c r="F691" t="s">
        <v>28</v>
      </c>
      <c r="G691" t="s">
        <v>51</v>
      </c>
      <c r="H691" t="str">
        <f>IF(TBL_Employees[[#This Row],[Gender]]="Female","F","M")</f>
        <v>M</v>
      </c>
      <c r="I691">
        <v>64</v>
      </c>
      <c r="J691" s="7">
        <v>42972</v>
      </c>
      <c r="K691" s="1">
        <v>169509</v>
      </c>
      <c r="L691" s="2">
        <v>0.18</v>
      </c>
      <c r="M691" t="s">
        <v>52</v>
      </c>
      <c r="N691" t="s">
        <v>81</v>
      </c>
      <c r="O691" s="7" t="s">
        <v>21</v>
      </c>
      <c r="P691" s="15">
        <f>TBL_Employees[[#This Row],[Annual Salary]]*TBL_Employees[[#This Row],[Bonus %]]</f>
        <v>30511.62</v>
      </c>
      <c r="Q691" s="16">
        <f>TBL_Employees[[#This Row],[Annual Salary]]+TBL_Employees[[#This Row],[Bonus %]]*TBL_Employees[[#This Row],[Annual Salary]]</f>
        <v>200020.62</v>
      </c>
      <c r="R691" s="15">
        <f>SUM(TBL_Employees[[#This Row],[Annual Salary]],TBL_Employees[[#This Row],[Bonus amount]])</f>
        <v>200020.62</v>
      </c>
      <c r="S691" t="str">
        <f>IF(AND(TBL_Employees[[#This Row],[Department]]="IT",TBL_Employees[[#This Row],[Gender]]="Female"),"Yes","No")</f>
        <v>No</v>
      </c>
      <c r="T691" s="20" t="str">
        <f>IF(AND(TBL_Employees[[#This Row],[Gender]]="Female",TBL_Employees[[#This Row],[Ethnicity]]="Black"),"Female Black","Other")</f>
        <v>Other</v>
      </c>
    </row>
    <row r="692" spans="1:20" x14ac:dyDescent="0.25">
      <c r="A692" t="s">
        <v>1356</v>
      </c>
      <c r="B692" t="s">
        <v>1357</v>
      </c>
      <c r="C692" t="s">
        <v>61</v>
      </c>
      <c r="D692" t="s">
        <v>23</v>
      </c>
      <c r="E692" t="s">
        <v>16</v>
      </c>
      <c r="F692" t="s">
        <v>17</v>
      </c>
      <c r="G692" t="s">
        <v>24</v>
      </c>
      <c r="H692" t="str">
        <f>IF(TBL_Employees[[#This Row],[Gender]]="Female","F","M")</f>
        <v>F</v>
      </c>
      <c r="I692">
        <v>52</v>
      </c>
      <c r="J692" s="7">
        <v>42983</v>
      </c>
      <c r="K692" s="1">
        <v>140042</v>
      </c>
      <c r="L692" s="2">
        <v>0.13</v>
      </c>
      <c r="M692" t="s">
        <v>19</v>
      </c>
      <c r="N692" t="s">
        <v>25</v>
      </c>
      <c r="O692" s="7" t="s">
        <v>21</v>
      </c>
      <c r="P692" s="15">
        <f>TBL_Employees[[#This Row],[Annual Salary]]*TBL_Employees[[#This Row],[Bonus %]]</f>
        <v>18205.46</v>
      </c>
      <c r="Q692" s="16">
        <f>TBL_Employees[[#This Row],[Annual Salary]]+TBL_Employees[[#This Row],[Bonus %]]*TBL_Employees[[#This Row],[Annual Salary]]</f>
        <v>158247.46</v>
      </c>
      <c r="R692" s="15">
        <f>SUM(TBL_Employees[[#This Row],[Annual Salary]],TBL_Employees[[#This Row],[Bonus amount]])</f>
        <v>158247.46</v>
      </c>
      <c r="S692" t="str">
        <f>IF(AND(TBL_Employees[[#This Row],[Department]]="IT",TBL_Employees[[#This Row],[Gender]]="Female"),"Yes","No")</f>
        <v>No</v>
      </c>
      <c r="T692" s="20" t="str">
        <f>IF(AND(TBL_Employees[[#This Row],[Gender]]="Female",TBL_Employees[[#This Row],[Ethnicity]]="Black"),"Female Black","Other")</f>
        <v>Other</v>
      </c>
    </row>
    <row r="693" spans="1:20" x14ac:dyDescent="0.25">
      <c r="A693" t="s">
        <v>1814</v>
      </c>
      <c r="B693" t="s">
        <v>1815</v>
      </c>
      <c r="C693" t="s">
        <v>83</v>
      </c>
      <c r="D693" t="s">
        <v>23</v>
      </c>
      <c r="E693" t="s">
        <v>44</v>
      </c>
      <c r="F693" t="s">
        <v>17</v>
      </c>
      <c r="G693" t="s">
        <v>24</v>
      </c>
      <c r="H693" t="str">
        <f>IF(TBL_Employees[[#This Row],[Gender]]="Female","F","M")</f>
        <v>F</v>
      </c>
      <c r="I693">
        <v>53</v>
      </c>
      <c r="J693" s="7">
        <v>42985</v>
      </c>
      <c r="K693" s="1">
        <v>46727</v>
      </c>
      <c r="L693" s="2">
        <v>0</v>
      </c>
      <c r="M693" t="s">
        <v>19</v>
      </c>
      <c r="N693" t="s">
        <v>29</v>
      </c>
      <c r="O693" s="7">
        <v>43251</v>
      </c>
      <c r="P693" s="15">
        <f>TBL_Employees[[#This Row],[Annual Salary]]*TBL_Employees[[#This Row],[Bonus %]]</f>
        <v>0</v>
      </c>
      <c r="Q693" s="16">
        <f>TBL_Employees[[#This Row],[Annual Salary]]+TBL_Employees[[#This Row],[Bonus %]]*TBL_Employees[[#This Row],[Annual Salary]]</f>
        <v>46727</v>
      </c>
      <c r="R693" s="15">
        <f>SUM(TBL_Employees[[#This Row],[Annual Salary]],TBL_Employees[[#This Row],[Bonus amount]])</f>
        <v>46727</v>
      </c>
      <c r="S693" t="str">
        <f>IF(AND(TBL_Employees[[#This Row],[Department]]="IT",TBL_Employees[[#This Row],[Gender]]="Female"),"Yes","No")</f>
        <v>No</v>
      </c>
      <c r="T693" s="20" t="str">
        <f>IF(AND(TBL_Employees[[#This Row],[Gender]]="Female",TBL_Employees[[#This Row],[Ethnicity]]="Black"),"Female Black","Other")</f>
        <v>Other</v>
      </c>
    </row>
    <row r="694" spans="1:20" x14ac:dyDescent="0.25">
      <c r="A694" t="s">
        <v>869</v>
      </c>
      <c r="B694" t="s">
        <v>870</v>
      </c>
      <c r="C694" t="s">
        <v>64</v>
      </c>
      <c r="D694" t="s">
        <v>15</v>
      </c>
      <c r="E694" t="s">
        <v>32</v>
      </c>
      <c r="F694" t="s">
        <v>28</v>
      </c>
      <c r="G694" t="s">
        <v>24</v>
      </c>
      <c r="H694" t="str">
        <f>IF(TBL_Employees[[#This Row],[Gender]]="Female","F","M")</f>
        <v>M</v>
      </c>
      <c r="I694">
        <v>52</v>
      </c>
      <c r="J694" s="7">
        <v>42992</v>
      </c>
      <c r="K694" s="1">
        <v>74449</v>
      </c>
      <c r="L694" s="2">
        <v>0</v>
      </c>
      <c r="M694" t="s">
        <v>33</v>
      </c>
      <c r="N694" t="s">
        <v>60</v>
      </c>
      <c r="O694" s="7" t="s">
        <v>21</v>
      </c>
      <c r="P694" s="15">
        <f>TBL_Employees[[#This Row],[Annual Salary]]*TBL_Employees[[#This Row],[Bonus %]]</f>
        <v>0</v>
      </c>
      <c r="Q694" s="16">
        <f>TBL_Employees[[#This Row],[Annual Salary]]+TBL_Employees[[#This Row],[Bonus %]]*TBL_Employees[[#This Row],[Annual Salary]]</f>
        <v>74449</v>
      </c>
      <c r="R694" s="15">
        <f>SUM(TBL_Employees[[#This Row],[Annual Salary]],TBL_Employees[[#This Row],[Bonus amount]])</f>
        <v>74449</v>
      </c>
      <c r="S694" t="str">
        <f>IF(AND(TBL_Employees[[#This Row],[Department]]="IT",TBL_Employees[[#This Row],[Gender]]="Female"),"Yes","No")</f>
        <v>No</v>
      </c>
      <c r="T694" s="20" t="str">
        <f>IF(AND(TBL_Employees[[#This Row],[Gender]]="Female",TBL_Employees[[#This Row],[Ethnicity]]="Black"),"Female Black","Other")</f>
        <v>Other</v>
      </c>
    </row>
    <row r="695" spans="1:20" x14ac:dyDescent="0.25">
      <c r="A695" t="s">
        <v>305</v>
      </c>
      <c r="B695" t="s">
        <v>902</v>
      </c>
      <c r="C695" t="s">
        <v>86</v>
      </c>
      <c r="D695" t="s">
        <v>31</v>
      </c>
      <c r="E695" t="s">
        <v>32</v>
      </c>
      <c r="F695" t="s">
        <v>17</v>
      </c>
      <c r="G695" t="s">
        <v>18</v>
      </c>
      <c r="H695" t="str">
        <f>IF(TBL_Employees[[#This Row],[Gender]]="Female","F","M")</f>
        <v>F</v>
      </c>
      <c r="I695">
        <v>37</v>
      </c>
      <c r="J695" s="7">
        <v>42995</v>
      </c>
      <c r="K695" s="1">
        <v>70770</v>
      </c>
      <c r="L695" s="2">
        <v>0</v>
      </c>
      <c r="M695" t="s">
        <v>19</v>
      </c>
      <c r="N695" t="s">
        <v>45</v>
      </c>
      <c r="O695" s="7" t="s">
        <v>21</v>
      </c>
      <c r="P695" s="15">
        <f>TBL_Employees[[#This Row],[Annual Salary]]*TBL_Employees[[#This Row],[Bonus %]]</f>
        <v>0</v>
      </c>
      <c r="Q695" s="16">
        <f>TBL_Employees[[#This Row],[Annual Salary]]+TBL_Employees[[#This Row],[Bonus %]]*TBL_Employees[[#This Row],[Annual Salary]]</f>
        <v>70770</v>
      </c>
      <c r="R695" s="15">
        <f>SUM(TBL_Employees[[#This Row],[Annual Salary]],TBL_Employees[[#This Row],[Bonus amount]])</f>
        <v>70770</v>
      </c>
      <c r="S695" t="str">
        <f>IF(AND(TBL_Employees[[#This Row],[Department]]="IT",TBL_Employees[[#This Row],[Gender]]="Female"),"Yes","No")</f>
        <v>No</v>
      </c>
      <c r="T695" s="20" t="str">
        <f>IF(AND(TBL_Employees[[#This Row],[Gender]]="Female",TBL_Employees[[#This Row],[Ethnicity]]="Black"),"Female Black","Other")</f>
        <v>Other</v>
      </c>
    </row>
    <row r="696" spans="1:20" x14ac:dyDescent="0.25">
      <c r="A696" t="s">
        <v>1010</v>
      </c>
      <c r="B696" t="s">
        <v>1011</v>
      </c>
      <c r="C696" t="s">
        <v>62</v>
      </c>
      <c r="D696" t="s">
        <v>50</v>
      </c>
      <c r="E696" t="s">
        <v>44</v>
      </c>
      <c r="F696" t="s">
        <v>17</v>
      </c>
      <c r="G696" t="s">
        <v>51</v>
      </c>
      <c r="H696" t="str">
        <f>IF(TBL_Employees[[#This Row],[Gender]]="Female","F","M")</f>
        <v>F</v>
      </c>
      <c r="I696">
        <v>38</v>
      </c>
      <c r="J696" s="7">
        <v>42999</v>
      </c>
      <c r="K696" s="1">
        <v>119647</v>
      </c>
      <c r="L696" s="2">
        <v>0.09</v>
      </c>
      <c r="M696" t="s">
        <v>52</v>
      </c>
      <c r="N696" t="s">
        <v>53</v>
      </c>
      <c r="O696" s="7" t="s">
        <v>21</v>
      </c>
      <c r="P696" s="15">
        <f>TBL_Employees[[#This Row],[Annual Salary]]*TBL_Employees[[#This Row],[Bonus %]]</f>
        <v>10768.23</v>
      </c>
      <c r="Q696" s="16">
        <f>TBL_Employees[[#This Row],[Annual Salary]]+TBL_Employees[[#This Row],[Bonus %]]*TBL_Employees[[#This Row],[Annual Salary]]</f>
        <v>130415.23</v>
      </c>
      <c r="R696" s="15">
        <f>SUM(TBL_Employees[[#This Row],[Annual Salary]],TBL_Employees[[#This Row],[Bonus amount]])</f>
        <v>130415.23</v>
      </c>
      <c r="S696" t="str">
        <f>IF(AND(TBL_Employees[[#This Row],[Department]]="IT",TBL_Employees[[#This Row],[Gender]]="Female"),"Yes","No")</f>
        <v>No</v>
      </c>
      <c r="T696" s="20" t="str">
        <f>IF(AND(TBL_Employees[[#This Row],[Gender]]="Female",TBL_Employees[[#This Row],[Ethnicity]]="Black"),"Female Black","Other")</f>
        <v>Other</v>
      </c>
    </row>
    <row r="697" spans="1:20" x14ac:dyDescent="0.25">
      <c r="A697" t="s">
        <v>331</v>
      </c>
      <c r="B697" t="s">
        <v>1263</v>
      </c>
      <c r="C697" t="s">
        <v>22</v>
      </c>
      <c r="D697" t="s">
        <v>23</v>
      </c>
      <c r="E697" t="s">
        <v>32</v>
      </c>
      <c r="F697" t="s">
        <v>28</v>
      </c>
      <c r="G697" t="s">
        <v>24</v>
      </c>
      <c r="H697" t="str">
        <f>IF(TBL_Employees[[#This Row],[Gender]]="Female","F","M")</f>
        <v>M</v>
      </c>
      <c r="I697">
        <v>31</v>
      </c>
      <c r="J697" s="7">
        <v>43002</v>
      </c>
      <c r="K697" s="1">
        <v>71755</v>
      </c>
      <c r="L697" s="2">
        <v>0</v>
      </c>
      <c r="M697" t="s">
        <v>33</v>
      </c>
      <c r="N697" t="s">
        <v>80</v>
      </c>
      <c r="O697" s="7" t="s">
        <v>21</v>
      </c>
      <c r="P697" s="15">
        <f>TBL_Employees[[#This Row],[Annual Salary]]*TBL_Employees[[#This Row],[Bonus %]]</f>
        <v>0</v>
      </c>
      <c r="Q697" s="16">
        <f>TBL_Employees[[#This Row],[Annual Salary]]+TBL_Employees[[#This Row],[Bonus %]]*TBL_Employees[[#This Row],[Annual Salary]]</f>
        <v>71755</v>
      </c>
      <c r="R697" s="15">
        <f>SUM(TBL_Employees[[#This Row],[Annual Salary]],TBL_Employees[[#This Row],[Bonus amount]])</f>
        <v>71755</v>
      </c>
      <c r="S697" t="str">
        <f>IF(AND(TBL_Employees[[#This Row],[Department]]="IT",TBL_Employees[[#This Row],[Gender]]="Female"),"Yes","No")</f>
        <v>No</v>
      </c>
      <c r="T697" s="20" t="str">
        <f>IF(AND(TBL_Employees[[#This Row],[Gender]]="Female",TBL_Employees[[#This Row],[Ethnicity]]="Black"),"Female Black","Other")</f>
        <v>Other</v>
      </c>
    </row>
    <row r="698" spans="1:20" x14ac:dyDescent="0.25">
      <c r="A698" t="s">
        <v>165</v>
      </c>
      <c r="B698" t="s">
        <v>1478</v>
      </c>
      <c r="C698" t="s">
        <v>94</v>
      </c>
      <c r="D698" t="s">
        <v>50</v>
      </c>
      <c r="E698" t="s">
        <v>36</v>
      </c>
      <c r="F698" t="s">
        <v>17</v>
      </c>
      <c r="G698" t="s">
        <v>24</v>
      </c>
      <c r="H698" t="str">
        <f>IF(TBL_Employees[[#This Row],[Gender]]="Female","F","M")</f>
        <v>F</v>
      </c>
      <c r="I698">
        <v>63</v>
      </c>
      <c r="J698" s="7">
        <v>43004</v>
      </c>
      <c r="K698" s="1">
        <v>72340</v>
      </c>
      <c r="L698" s="2">
        <v>0</v>
      </c>
      <c r="M698" t="s">
        <v>19</v>
      </c>
      <c r="N698" t="s">
        <v>39</v>
      </c>
      <c r="O698" s="7">
        <v>43558</v>
      </c>
      <c r="P698" s="15">
        <f>TBL_Employees[[#This Row],[Annual Salary]]*TBL_Employees[[#This Row],[Bonus %]]</f>
        <v>0</v>
      </c>
      <c r="Q698" s="16">
        <f>TBL_Employees[[#This Row],[Annual Salary]]+TBL_Employees[[#This Row],[Bonus %]]*TBL_Employees[[#This Row],[Annual Salary]]</f>
        <v>72340</v>
      </c>
      <c r="R698" s="15">
        <f>SUM(TBL_Employees[[#This Row],[Annual Salary]],TBL_Employees[[#This Row],[Bonus amount]])</f>
        <v>72340</v>
      </c>
      <c r="S698" t="str">
        <f>IF(AND(TBL_Employees[[#This Row],[Department]]="IT",TBL_Employees[[#This Row],[Gender]]="Female"),"Yes","No")</f>
        <v>No</v>
      </c>
      <c r="T698" s="20" t="str">
        <f>IF(AND(TBL_Employees[[#This Row],[Gender]]="Female",TBL_Employees[[#This Row],[Ethnicity]]="Black"),"Female Black","Other")</f>
        <v>Other</v>
      </c>
    </row>
    <row r="699" spans="1:20" x14ac:dyDescent="0.25">
      <c r="A699" t="s">
        <v>1491</v>
      </c>
      <c r="B699" t="s">
        <v>1492</v>
      </c>
      <c r="C699" t="s">
        <v>26</v>
      </c>
      <c r="D699" t="s">
        <v>27</v>
      </c>
      <c r="E699" t="s">
        <v>16</v>
      </c>
      <c r="F699" t="s">
        <v>28</v>
      </c>
      <c r="G699" t="s">
        <v>51</v>
      </c>
      <c r="H699" t="str">
        <f>IF(TBL_Employees[[#This Row],[Gender]]="Female","F","M")</f>
        <v>M</v>
      </c>
      <c r="I699">
        <v>28</v>
      </c>
      <c r="J699" s="7">
        <v>43006</v>
      </c>
      <c r="K699" s="1">
        <v>97336</v>
      </c>
      <c r="L699" s="2">
        <v>0</v>
      </c>
      <c r="M699" t="s">
        <v>19</v>
      </c>
      <c r="N699" t="s">
        <v>25</v>
      </c>
      <c r="O699" s="7" t="s">
        <v>21</v>
      </c>
      <c r="P699" s="15">
        <f>TBL_Employees[[#This Row],[Annual Salary]]*TBL_Employees[[#This Row],[Bonus %]]</f>
        <v>0</v>
      </c>
      <c r="Q699" s="16">
        <f>TBL_Employees[[#This Row],[Annual Salary]]+TBL_Employees[[#This Row],[Bonus %]]*TBL_Employees[[#This Row],[Annual Salary]]</f>
        <v>97336</v>
      </c>
      <c r="R699" s="15">
        <f>SUM(TBL_Employees[[#This Row],[Annual Salary]],TBL_Employees[[#This Row],[Bonus amount]])</f>
        <v>97336</v>
      </c>
      <c r="S699" t="str">
        <f>IF(AND(TBL_Employees[[#This Row],[Department]]="IT",TBL_Employees[[#This Row],[Gender]]="Female"),"Yes","No")</f>
        <v>No</v>
      </c>
      <c r="T699" s="20" t="str">
        <f>IF(AND(TBL_Employees[[#This Row],[Gender]]="Female",TBL_Employees[[#This Row],[Ethnicity]]="Black"),"Female Black","Other")</f>
        <v>Other</v>
      </c>
    </row>
    <row r="700" spans="1:20" x14ac:dyDescent="0.25">
      <c r="A700" t="s">
        <v>539</v>
      </c>
      <c r="B700" t="s">
        <v>848</v>
      </c>
      <c r="C700" t="s">
        <v>56</v>
      </c>
      <c r="D700" t="s">
        <v>27</v>
      </c>
      <c r="E700" t="s">
        <v>36</v>
      </c>
      <c r="F700" t="s">
        <v>17</v>
      </c>
      <c r="G700" t="s">
        <v>51</v>
      </c>
      <c r="H700" t="str">
        <f>IF(TBL_Employees[[#This Row],[Gender]]="Female","F","M")</f>
        <v>F</v>
      </c>
      <c r="I700">
        <v>32</v>
      </c>
      <c r="J700" s="7">
        <v>43010</v>
      </c>
      <c r="K700" s="1">
        <v>61886</v>
      </c>
      <c r="L700" s="2">
        <v>0.09</v>
      </c>
      <c r="M700" t="s">
        <v>52</v>
      </c>
      <c r="N700" t="s">
        <v>66</v>
      </c>
      <c r="O700" s="7" t="s">
        <v>21</v>
      </c>
      <c r="P700" s="15">
        <f>TBL_Employees[[#This Row],[Annual Salary]]*TBL_Employees[[#This Row],[Bonus %]]</f>
        <v>5569.74</v>
      </c>
      <c r="Q700" s="16">
        <f>TBL_Employees[[#This Row],[Annual Salary]]+TBL_Employees[[#This Row],[Bonus %]]*TBL_Employees[[#This Row],[Annual Salary]]</f>
        <v>67455.740000000005</v>
      </c>
      <c r="R700" s="15">
        <f>SUM(TBL_Employees[[#This Row],[Annual Salary]],TBL_Employees[[#This Row],[Bonus amount]])</f>
        <v>67455.740000000005</v>
      </c>
      <c r="S700" t="str">
        <f>IF(AND(TBL_Employees[[#This Row],[Department]]="IT",TBL_Employees[[#This Row],[Gender]]="Female"),"Yes","No")</f>
        <v>Yes</v>
      </c>
      <c r="T700" s="20" t="str">
        <f>IF(AND(TBL_Employees[[#This Row],[Gender]]="Female",TBL_Employees[[#This Row],[Ethnicity]]="Black"),"Female Black","Other")</f>
        <v>Other</v>
      </c>
    </row>
    <row r="701" spans="1:20" x14ac:dyDescent="0.25">
      <c r="A701" t="s">
        <v>1691</v>
      </c>
      <c r="B701" t="s">
        <v>1692</v>
      </c>
      <c r="C701" t="s">
        <v>71</v>
      </c>
      <c r="D701" t="s">
        <v>27</v>
      </c>
      <c r="E701" t="s">
        <v>36</v>
      </c>
      <c r="F701" t="s">
        <v>28</v>
      </c>
      <c r="G701" t="s">
        <v>18</v>
      </c>
      <c r="H701" t="str">
        <f>IF(TBL_Employees[[#This Row],[Gender]]="Female","F","M")</f>
        <v>M</v>
      </c>
      <c r="I701">
        <v>41</v>
      </c>
      <c r="J701" s="7">
        <v>43013</v>
      </c>
      <c r="K701" s="1">
        <v>67468</v>
      </c>
      <c r="L701" s="2">
        <v>0</v>
      </c>
      <c r="M701" t="s">
        <v>19</v>
      </c>
      <c r="N701" t="s">
        <v>45</v>
      </c>
      <c r="O701" s="7" t="s">
        <v>21</v>
      </c>
      <c r="P701" s="15">
        <f>TBL_Employees[[#This Row],[Annual Salary]]*TBL_Employees[[#This Row],[Bonus %]]</f>
        <v>0</v>
      </c>
      <c r="Q701" s="16">
        <f>TBL_Employees[[#This Row],[Annual Salary]]+TBL_Employees[[#This Row],[Bonus %]]*TBL_Employees[[#This Row],[Annual Salary]]</f>
        <v>67468</v>
      </c>
      <c r="R701" s="15">
        <f>SUM(TBL_Employees[[#This Row],[Annual Salary]],TBL_Employees[[#This Row],[Bonus amount]])</f>
        <v>67468</v>
      </c>
      <c r="S701" t="str">
        <f>IF(AND(TBL_Employees[[#This Row],[Department]]="IT",TBL_Employees[[#This Row],[Gender]]="Female"),"Yes","No")</f>
        <v>No</v>
      </c>
      <c r="T701" s="20" t="str">
        <f>IF(AND(TBL_Employees[[#This Row],[Gender]]="Female",TBL_Employees[[#This Row],[Ethnicity]]="Black"),"Female Black","Other")</f>
        <v>Other</v>
      </c>
    </row>
    <row r="702" spans="1:20" x14ac:dyDescent="0.25">
      <c r="A702" t="s">
        <v>393</v>
      </c>
      <c r="B702" t="s">
        <v>1015</v>
      </c>
      <c r="C702" t="s">
        <v>71</v>
      </c>
      <c r="D702" t="s">
        <v>27</v>
      </c>
      <c r="E702" t="s">
        <v>44</v>
      </c>
      <c r="F702" t="s">
        <v>17</v>
      </c>
      <c r="G702" t="s">
        <v>18</v>
      </c>
      <c r="H702" t="str">
        <f>IF(TBL_Employees[[#This Row],[Gender]]="Female","F","M")</f>
        <v>F</v>
      </c>
      <c r="I702">
        <v>59</v>
      </c>
      <c r="J702" s="7">
        <v>43028</v>
      </c>
      <c r="K702" s="1">
        <v>86831</v>
      </c>
      <c r="L702" s="2">
        <v>0</v>
      </c>
      <c r="M702" t="s">
        <v>19</v>
      </c>
      <c r="N702" t="s">
        <v>39</v>
      </c>
      <c r="O702" s="7" t="s">
        <v>21</v>
      </c>
      <c r="P702" s="15">
        <f>TBL_Employees[[#This Row],[Annual Salary]]*TBL_Employees[[#This Row],[Bonus %]]</f>
        <v>0</v>
      </c>
      <c r="Q702" s="16">
        <f>TBL_Employees[[#This Row],[Annual Salary]]+TBL_Employees[[#This Row],[Bonus %]]*TBL_Employees[[#This Row],[Annual Salary]]</f>
        <v>86831</v>
      </c>
      <c r="R702" s="15">
        <f>SUM(TBL_Employees[[#This Row],[Annual Salary]],TBL_Employees[[#This Row],[Bonus amount]])</f>
        <v>86831</v>
      </c>
      <c r="S702" t="str">
        <f>IF(AND(TBL_Employees[[#This Row],[Department]]="IT",TBL_Employees[[#This Row],[Gender]]="Female"),"Yes","No")</f>
        <v>Yes</v>
      </c>
      <c r="T702" s="20" t="str">
        <f>IF(AND(TBL_Employees[[#This Row],[Gender]]="Female",TBL_Employees[[#This Row],[Ethnicity]]="Black"),"Female Black","Other")</f>
        <v>Other</v>
      </c>
    </row>
    <row r="703" spans="1:20" x14ac:dyDescent="0.25">
      <c r="A703" t="s">
        <v>1053</v>
      </c>
      <c r="B703" t="s">
        <v>1054</v>
      </c>
      <c r="C703" t="s">
        <v>64</v>
      </c>
      <c r="D703" t="s">
        <v>65</v>
      </c>
      <c r="E703" t="s">
        <v>36</v>
      </c>
      <c r="F703" t="s">
        <v>28</v>
      </c>
      <c r="G703" t="s">
        <v>18</v>
      </c>
      <c r="H703" t="str">
        <f>IF(TBL_Employees[[#This Row],[Gender]]="Female","F","M")</f>
        <v>M</v>
      </c>
      <c r="I703">
        <v>43</v>
      </c>
      <c r="J703" s="7">
        <v>43028</v>
      </c>
      <c r="K703" s="1">
        <v>56555</v>
      </c>
      <c r="L703" s="2">
        <v>0</v>
      </c>
      <c r="M703" t="s">
        <v>19</v>
      </c>
      <c r="N703" t="s">
        <v>39</v>
      </c>
      <c r="O703" s="7" t="s">
        <v>21</v>
      </c>
      <c r="P703" s="15">
        <f>TBL_Employees[[#This Row],[Annual Salary]]*TBL_Employees[[#This Row],[Bonus %]]</f>
        <v>0</v>
      </c>
      <c r="Q703" s="16">
        <f>TBL_Employees[[#This Row],[Annual Salary]]+TBL_Employees[[#This Row],[Bonus %]]*TBL_Employees[[#This Row],[Annual Salary]]</f>
        <v>56555</v>
      </c>
      <c r="R703" s="15">
        <f>SUM(TBL_Employees[[#This Row],[Annual Salary]],TBL_Employees[[#This Row],[Bonus amount]])</f>
        <v>56555</v>
      </c>
      <c r="S703" t="str">
        <f>IF(AND(TBL_Employees[[#This Row],[Department]]="IT",TBL_Employees[[#This Row],[Gender]]="Female"),"Yes","No")</f>
        <v>No</v>
      </c>
      <c r="T703" s="20" t="str">
        <f>IF(AND(TBL_Employees[[#This Row],[Gender]]="Female",TBL_Employees[[#This Row],[Ethnicity]]="Black"),"Female Black","Other")</f>
        <v>Other</v>
      </c>
    </row>
    <row r="704" spans="1:20" x14ac:dyDescent="0.25">
      <c r="A704" t="s">
        <v>1839</v>
      </c>
      <c r="B704" t="s">
        <v>1840</v>
      </c>
      <c r="C704" t="s">
        <v>38</v>
      </c>
      <c r="D704" t="s">
        <v>27</v>
      </c>
      <c r="E704" t="s">
        <v>36</v>
      </c>
      <c r="F704" t="s">
        <v>17</v>
      </c>
      <c r="G704" t="s">
        <v>24</v>
      </c>
      <c r="H704" t="str">
        <f>IF(TBL_Employees[[#This Row],[Gender]]="Female","F","M")</f>
        <v>F</v>
      </c>
      <c r="I704">
        <v>33</v>
      </c>
      <c r="J704" s="7">
        <v>43029</v>
      </c>
      <c r="K704" s="1">
        <v>69332</v>
      </c>
      <c r="L704" s="2">
        <v>0</v>
      </c>
      <c r="M704" t="s">
        <v>19</v>
      </c>
      <c r="N704" t="s">
        <v>29</v>
      </c>
      <c r="O704" s="7" t="s">
        <v>21</v>
      </c>
      <c r="P704" s="15">
        <f>TBL_Employees[[#This Row],[Annual Salary]]*TBL_Employees[[#This Row],[Bonus %]]</f>
        <v>0</v>
      </c>
      <c r="Q704" s="16">
        <f>TBL_Employees[[#This Row],[Annual Salary]]+TBL_Employees[[#This Row],[Bonus %]]*TBL_Employees[[#This Row],[Annual Salary]]</f>
        <v>69332</v>
      </c>
      <c r="R704" s="15">
        <f>SUM(TBL_Employees[[#This Row],[Annual Salary]],TBL_Employees[[#This Row],[Bonus amount]])</f>
        <v>69332</v>
      </c>
      <c r="S704" t="str">
        <f>IF(AND(TBL_Employees[[#This Row],[Department]]="IT",TBL_Employees[[#This Row],[Gender]]="Female"),"Yes","No")</f>
        <v>Yes</v>
      </c>
      <c r="T704" s="20" t="str">
        <f>IF(AND(TBL_Employees[[#This Row],[Gender]]="Female",TBL_Employees[[#This Row],[Ethnicity]]="Black"),"Female Black","Other")</f>
        <v>Other</v>
      </c>
    </row>
    <row r="705" spans="1:20" x14ac:dyDescent="0.25">
      <c r="A705" t="s">
        <v>1737</v>
      </c>
      <c r="B705" t="s">
        <v>1738</v>
      </c>
      <c r="C705" t="s">
        <v>88</v>
      </c>
      <c r="D705" t="s">
        <v>27</v>
      </c>
      <c r="E705" t="s">
        <v>44</v>
      </c>
      <c r="F705" t="s">
        <v>17</v>
      </c>
      <c r="G705" t="s">
        <v>18</v>
      </c>
      <c r="H705" t="str">
        <f>IF(TBL_Employees[[#This Row],[Gender]]="Female","F","M")</f>
        <v>F</v>
      </c>
      <c r="I705">
        <v>45</v>
      </c>
      <c r="J705" s="7">
        <v>43042</v>
      </c>
      <c r="K705" s="1">
        <v>66660</v>
      </c>
      <c r="L705" s="2">
        <v>0</v>
      </c>
      <c r="M705" t="s">
        <v>19</v>
      </c>
      <c r="N705" t="s">
        <v>25</v>
      </c>
      <c r="O705" s="7" t="s">
        <v>21</v>
      </c>
      <c r="P705" s="15">
        <f>TBL_Employees[[#This Row],[Annual Salary]]*TBL_Employees[[#This Row],[Bonus %]]</f>
        <v>0</v>
      </c>
      <c r="Q705" s="16">
        <f>TBL_Employees[[#This Row],[Annual Salary]]+TBL_Employees[[#This Row],[Bonus %]]*TBL_Employees[[#This Row],[Annual Salary]]</f>
        <v>66660</v>
      </c>
      <c r="R705" s="15">
        <f>SUM(TBL_Employees[[#This Row],[Annual Salary]],TBL_Employees[[#This Row],[Bonus amount]])</f>
        <v>66660</v>
      </c>
      <c r="S705" t="str">
        <f>IF(AND(TBL_Employees[[#This Row],[Department]]="IT",TBL_Employees[[#This Row],[Gender]]="Female"),"Yes","No")</f>
        <v>Yes</v>
      </c>
      <c r="T705" s="20" t="str">
        <f>IF(AND(TBL_Employees[[#This Row],[Gender]]="Female",TBL_Employees[[#This Row],[Ethnicity]]="Black"),"Female Black","Other")</f>
        <v>Other</v>
      </c>
    </row>
    <row r="706" spans="1:20" x14ac:dyDescent="0.25">
      <c r="A706" t="s">
        <v>430</v>
      </c>
      <c r="B706" t="s">
        <v>431</v>
      </c>
      <c r="C706" t="s">
        <v>42</v>
      </c>
      <c r="D706" t="s">
        <v>65</v>
      </c>
      <c r="E706" t="s">
        <v>44</v>
      </c>
      <c r="F706" t="s">
        <v>28</v>
      </c>
      <c r="G706" t="s">
        <v>24</v>
      </c>
      <c r="H706" t="str">
        <f>IF(TBL_Employees[[#This Row],[Gender]]="Female","F","M")</f>
        <v>M</v>
      </c>
      <c r="I706">
        <v>31</v>
      </c>
      <c r="J706" s="7">
        <v>43043</v>
      </c>
      <c r="K706" s="1">
        <v>97078</v>
      </c>
      <c r="L706" s="2">
        <v>0</v>
      </c>
      <c r="M706" t="s">
        <v>19</v>
      </c>
      <c r="N706" t="s">
        <v>25</v>
      </c>
      <c r="O706" s="7">
        <v>43899</v>
      </c>
      <c r="P706" s="15">
        <f>TBL_Employees[[#This Row],[Annual Salary]]*TBL_Employees[[#This Row],[Bonus %]]</f>
        <v>0</v>
      </c>
      <c r="Q706" s="16">
        <f>TBL_Employees[[#This Row],[Annual Salary]]+TBL_Employees[[#This Row],[Bonus %]]*TBL_Employees[[#This Row],[Annual Salary]]</f>
        <v>97078</v>
      </c>
      <c r="R706" s="15">
        <f>SUM(TBL_Employees[[#This Row],[Annual Salary]],TBL_Employees[[#This Row],[Bonus amount]])</f>
        <v>97078</v>
      </c>
      <c r="S706" t="str">
        <f>IF(AND(TBL_Employees[[#This Row],[Department]]="IT",TBL_Employees[[#This Row],[Gender]]="Female"),"Yes","No")</f>
        <v>No</v>
      </c>
      <c r="T706" s="20" t="str">
        <f>IF(AND(TBL_Employees[[#This Row],[Gender]]="Female",TBL_Employees[[#This Row],[Ethnicity]]="Black"),"Female Black","Other")</f>
        <v>Other</v>
      </c>
    </row>
    <row r="707" spans="1:20" x14ac:dyDescent="0.25">
      <c r="A707" t="s">
        <v>878</v>
      </c>
      <c r="B707" t="s">
        <v>1697</v>
      </c>
      <c r="C707" t="s">
        <v>35</v>
      </c>
      <c r="D707" t="s">
        <v>27</v>
      </c>
      <c r="E707" t="s">
        <v>32</v>
      </c>
      <c r="F707" t="s">
        <v>17</v>
      </c>
      <c r="G707" t="s">
        <v>24</v>
      </c>
      <c r="H707" t="str">
        <f>IF(TBL_Employees[[#This Row],[Gender]]="Female","F","M")</f>
        <v>F</v>
      </c>
      <c r="I707">
        <v>29</v>
      </c>
      <c r="J707" s="7">
        <v>43048</v>
      </c>
      <c r="K707" s="1">
        <v>63985</v>
      </c>
      <c r="L707" s="2">
        <v>0</v>
      </c>
      <c r="M707" t="s">
        <v>19</v>
      </c>
      <c r="N707" t="s">
        <v>45</v>
      </c>
      <c r="O707" s="7" t="s">
        <v>21</v>
      </c>
      <c r="P707" s="15">
        <f>TBL_Employees[[#This Row],[Annual Salary]]*TBL_Employees[[#This Row],[Bonus %]]</f>
        <v>0</v>
      </c>
      <c r="Q707" s="16">
        <f>TBL_Employees[[#This Row],[Annual Salary]]+TBL_Employees[[#This Row],[Bonus %]]*TBL_Employees[[#This Row],[Annual Salary]]</f>
        <v>63985</v>
      </c>
      <c r="R707" s="15">
        <f>SUM(TBL_Employees[[#This Row],[Annual Salary]],TBL_Employees[[#This Row],[Bonus amount]])</f>
        <v>63985</v>
      </c>
      <c r="S707" t="str">
        <f>IF(AND(TBL_Employees[[#This Row],[Department]]="IT",TBL_Employees[[#This Row],[Gender]]="Female"),"Yes","No")</f>
        <v>Yes</v>
      </c>
      <c r="T707" s="20" t="str">
        <f>IF(AND(TBL_Employees[[#This Row],[Gender]]="Female",TBL_Employees[[#This Row],[Ethnicity]]="Black"),"Female Black","Other")</f>
        <v>Other</v>
      </c>
    </row>
    <row r="708" spans="1:20" x14ac:dyDescent="0.25">
      <c r="A708" t="s">
        <v>207</v>
      </c>
      <c r="B708" t="s">
        <v>669</v>
      </c>
      <c r="C708" t="s">
        <v>97</v>
      </c>
      <c r="D708" t="s">
        <v>31</v>
      </c>
      <c r="E708" t="s">
        <v>44</v>
      </c>
      <c r="F708" t="s">
        <v>28</v>
      </c>
      <c r="G708" t="s">
        <v>24</v>
      </c>
      <c r="H708" t="str">
        <f>IF(TBL_Employees[[#This Row],[Gender]]="Female","F","M")</f>
        <v>M</v>
      </c>
      <c r="I708">
        <v>34</v>
      </c>
      <c r="J708" s="7">
        <v>43055</v>
      </c>
      <c r="K708" s="1">
        <v>110054</v>
      </c>
      <c r="L708" s="2">
        <v>0.15</v>
      </c>
      <c r="M708" t="s">
        <v>19</v>
      </c>
      <c r="N708" t="s">
        <v>45</v>
      </c>
      <c r="O708" s="7" t="s">
        <v>21</v>
      </c>
      <c r="P708" s="15">
        <f>TBL_Employees[[#This Row],[Annual Salary]]*TBL_Employees[[#This Row],[Bonus %]]</f>
        <v>16508.099999999999</v>
      </c>
      <c r="Q708" s="16">
        <f>TBL_Employees[[#This Row],[Annual Salary]]+TBL_Employees[[#This Row],[Bonus %]]*TBL_Employees[[#This Row],[Annual Salary]]</f>
        <v>126562.1</v>
      </c>
      <c r="R708" s="15">
        <f>SUM(TBL_Employees[[#This Row],[Annual Salary]],TBL_Employees[[#This Row],[Bonus amount]])</f>
        <v>126562.1</v>
      </c>
      <c r="S708" t="str">
        <f>IF(AND(TBL_Employees[[#This Row],[Department]]="IT",TBL_Employees[[#This Row],[Gender]]="Female"),"Yes","No")</f>
        <v>No</v>
      </c>
      <c r="T708" s="20" t="str">
        <f>IF(AND(TBL_Employees[[#This Row],[Gender]]="Female",TBL_Employees[[#This Row],[Ethnicity]]="Black"),"Female Black","Other")</f>
        <v>Other</v>
      </c>
    </row>
    <row r="709" spans="1:20" x14ac:dyDescent="0.25">
      <c r="A709" t="s">
        <v>1531</v>
      </c>
      <c r="B709" t="s">
        <v>318</v>
      </c>
      <c r="C709" t="s">
        <v>62</v>
      </c>
      <c r="D709" t="s">
        <v>23</v>
      </c>
      <c r="E709" t="s">
        <v>32</v>
      </c>
      <c r="F709" t="s">
        <v>17</v>
      </c>
      <c r="G709" t="s">
        <v>51</v>
      </c>
      <c r="H709" t="str">
        <f>IF(TBL_Employees[[#This Row],[Gender]]="Female","F","M")</f>
        <v>F</v>
      </c>
      <c r="I709">
        <v>42</v>
      </c>
      <c r="J709" s="7">
        <v>43058</v>
      </c>
      <c r="K709" s="1">
        <v>101143</v>
      </c>
      <c r="L709" s="2">
        <v>0.06</v>
      </c>
      <c r="M709" t="s">
        <v>19</v>
      </c>
      <c r="N709" t="s">
        <v>45</v>
      </c>
      <c r="O709" s="7" t="s">
        <v>21</v>
      </c>
      <c r="P709" s="15">
        <f>TBL_Employees[[#This Row],[Annual Salary]]*TBL_Employees[[#This Row],[Bonus %]]</f>
        <v>6068.58</v>
      </c>
      <c r="Q709" s="16">
        <f>TBL_Employees[[#This Row],[Annual Salary]]+TBL_Employees[[#This Row],[Bonus %]]*TBL_Employees[[#This Row],[Annual Salary]]</f>
        <v>107211.58</v>
      </c>
      <c r="R709" s="15">
        <f>SUM(TBL_Employees[[#This Row],[Annual Salary]],TBL_Employees[[#This Row],[Bonus amount]])</f>
        <v>107211.58</v>
      </c>
      <c r="S709" t="str">
        <f>IF(AND(TBL_Employees[[#This Row],[Department]]="IT",TBL_Employees[[#This Row],[Gender]]="Female"),"Yes","No")</f>
        <v>No</v>
      </c>
      <c r="T709" s="20" t="str">
        <f>IF(AND(TBL_Employees[[#This Row],[Gender]]="Female",TBL_Employees[[#This Row],[Ethnicity]]="Black"),"Female Black","Other")</f>
        <v>Other</v>
      </c>
    </row>
    <row r="710" spans="1:20" x14ac:dyDescent="0.25">
      <c r="A710" t="s">
        <v>1596</v>
      </c>
      <c r="B710" t="s">
        <v>1597</v>
      </c>
      <c r="C710" t="s">
        <v>61</v>
      </c>
      <c r="D710" t="s">
        <v>23</v>
      </c>
      <c r="E710" t="s">
        <v>36</v>
      </c>
      <c r="F710" t="s">
        <v>28</v>
      </c>
      <c r="G710" t="s">
        <v>24</v>
      </c>
      <c r="H710" t="str">
        <f>IF(TBL_Employees[[#This Row],[Gender]]="Female","F","M")</f>
        <v>M</v>
      </c>
      <c r="I710">
        <v>62</v>
      </c>
      <c r="J710" s="7">
        <v>43061</v>
      </c>
      <c r="K710" s="1">
        <v>138808</v>
      </c>
      <c r="L710" s="2">
        <v>0.15</v>
      </c>
      <c r="M710" t="s">
        <v>33</v>
      </c>
      <c r="N710" t="s">
        <v>80</v>
      </c>
      <c r="O710" s="7" t="s">
        <v>21</v>
      </c>
      <c r="P710" s="15">
        <f>TBL_Employees[[#This Row],[Annual Salary]]*TBL_Employees[[#This Row],[Bonus %]]</f>
        <v>20821.2</v>
      </c>
      <c r="Q710" s="16">
        <f>TBL_Employees[[#This Row],[Annual Salary]]+TBL_Employees[[#This Row],[Bonus %]]*TBL_Employees[[#This Row],[Annual Salary]]</f>
        <v>159629.20000000001</v>
      </c>
      <c r="R710" s="15">
        <f>SUM(TBL_Employees[[#This Row],[Annual Salary]],TBL_Employees[[#This Row],[Bonus amount]])</f>
        <v>159629.20000000001</v>
      </c>
      <c r="S710" t="str">
        <f>IF(AND(TBL_Employees[[#This Row],[Department]]="IT",TBL_Employees[[#This Row],[Gender]]="Female"),"Yes","No")</f>
        <v>No</v>
      </c>
      <c r="T710" s="20" t="str">
        <f>IF(AND(TBL_Employees[[#This Row],[Gender]]="Female",TBL_Employees[[#This Row],[Ethnicity]]="Black"),"Female Black","Other")</f>
        <v>Other</v>
      </c>
    </row>
    <row r="711" spans="1:20" x14ac:dyDescent="0.25">
      <c r="A711" t="s">
        <v>789</v>
      </c>
      <c r="B711" t="s">
        <v>790</v>
      </c>
      <c r="C711" t="s">
        <v>58</v>
      </c>
      <c r="D711" t="s">
        <v>31</v>
      </c>
      <c r="E711" t="s">
        <v>16</v>
      </c>
      <c r="F711" t="s">
        <v>17</v>
      </c>
      <c r="G711" t="s">
        <v>51</v>
      </c>
      <c r="H711" t="str">
        <f>IF(TBL_Employees[[#This Row],[Gender]]="Female","F","M")</f>
        <v>F</v>
      </c>
      <c r="I711">
        <v>42</v>
      </c>
      <c r="J711" s="7">
        <v>43062</v>
      </c>
      <c r="K711" s="1">
        <v>96023</v>
      </c>
      <c r="L711" s="2">
        <v>0</v>
      </c>
      <c r="M711" t="s">
        <v>19</v>
      </c>
      <c r="N711" t="s">
        <v>45</v>
      </c>
      <c r="O711" s="7" t="s">
        <v>21</v>
      </c>
      <c r="P711" s="15">
        <f>TBL_Employees[[#This Row],[Annual Salary]]*TBL_Employees[[#This Row],[Bonus %]]</f>
        <v>0</v>
      </c>
      <c r="Q711" s="16">
        <f>TBL_Employees[[#This Row],[Annual Salary]]+TBL_Employees[[#This Row],[Bonus %]]*TBL_Employees[[#This Row],[Annual Salary]]</f>
        <v>96023</v>
      </c>
      <c r="R711" s="15">
        <f>SUM(TBL_Employees[[#This Row],[Annual Salary]],TBL_Employees[[#This Row],[Bonus amount]])</f>
        <v>96023</v>
      </c>
      <c r="S711" t="str">
        <f>IF(AND(TBL_Employees[[#This Row],[Department]]="IT",TBL_Employees[[#This Row],[Gender]]="Female"),"Yes","No")</f>
        <v>No</v>
      </c>
      <c r="T711" s="20" t="str">
        <f>IF(AND(TBL_Employees[[#This Row],[Gender]]="Female",TBL_Employees[[#This Row],[Ethnicity]]="Black"),"Female Black","Other")</f>
        <v>Other</v>
      </c>
    </row>
    <row r="712" spans="1:20" x14ac:dyDescent="0.25">
      <c r="A712" t="s">
        <v>384</v>
      </c>
      <c r="B712" t="s">
        <v>1868</v>
      </c>
      <c r="C712" t="s">
        <v>61</v>
      </c>
      <c r="D712" t="s">
        <v>27</v>
      </c>
      <c r="E712" t="s">
        <v>36</v>
      </c>
      <c r="F712" t="s">
        <v>28</v>
      </c>
      <c r="G712" t="s">
        <v>24</v>
      </c>
      <c r="H712" t="str">
        <f>IF(TBL_Employees[[#This Row],[Gender]]="Female","F","M")</f>
        <v>M</v>
      </c>
      <c r="I712">
        <v>46</v>
      </c>
      <c r="J712" s="7">
        <v>43085</v>
      </c>
      <c r="K712" s="1">
        <v>136716</v>
      </c>
      <c r="L712" s="2">
        <v>0.12</v>
      </c>
      <c r="M712" t="s">
        <v>19</v>
      </c>
      <c r="N712" t="s">
        <v>25</v>
      </c>
      <c r="O712" s="7" t="s">
        <v>21</v>
      </c>
      <c r="P712" s="15">
        <f>TBL_Employees[[#This Row],[Annual Salary]]*TBL_Employees[[#This Row],[Bonus %]]</f>
        <v>16405.919999999998</v>
      </c>
      <c r="Q712" s="16">
        <f>TBL_Employees[[#This Row],[Annual Salary]]+TBL_Employees[[#This Row],[Bonus %]]*TBL_Employees[[#This Row],[Annual Salary]]</f>
        <v>153121.91999999998</v>
      </c>
      <c r="R712" s="15">
        <f>SUM(TBL_Employees[[#This Row],[Annual Salary]],TBL_Employees[[#This Row],[Bonus amount]])</f>
        <v>153121.91999999998</v>
      </c>
      <c r="S712" t="str">
        <f>IF(AND(TBL_Employees[[#This Row],[Department]]="IT",TBL_Employees[[#This Row],[Gender]]="Female"),"Yes","No")</f>
        <v>No</v>
      </c>
      <c r="T712" s="20" t="str">
        <f>IF(AND(TBL_Employees[[#This Row],[Gender]]="Female",TBL_Employees[[#This Row],[Ethnicity]]="Black"),"Female Black","Other")</f>
        <v>Other</v>
      </c>
    </row>
    <row r="713" spans="1:20" x14ac:dyDescent="0.25">
      <c r="A713" t="s">
        <v>993</v>
      </c>
      <c r="B713" t="s">
        <v>994</v>
      </c>
      <c r="C713" t="s">
        <v>129</v>
      </c>
      <c r="D713" t="s">
        <v>31</v>
      </c>
      <c r="E713" t="s">
        <v>16</v>
      </c>
      <c r="F713" t="s">
        <v>17</v>
      </c>
      <c r="G713" t="s">
        <v>51</v>
      </c>
      <c r="H713" t="str">
        <f>IF(TBL_Employees[[#This Row],[Gender]]="Female","F","M")</f>
        <v>F</v>
      </c>
      <c r="I713">
        <v>30</v>
      </c>
      <c r="J713" s="7">
        <v>43086</v>
      </c>
      <c r="K713" s="1">
        <v>87744</v>
      </c>
      <c r="L713" s="2">
        <v>0</v>
      </c>
      <c r="M713" t="s">
        <v>52</v>
      </c>
      <c r="N713" t="s">
        <v>53</v>
      </c>
      <c r="O713" s="7" t="s">
        <v>21</v>
      </c>
      <c r="P713" s="15">
        <f>TBL_Employees[[#This Row],[Annual Salary]]*TBL_Employees[[#This Row],[Bonus %]]</f>
        <v>0</v>
      </c>
      <c r="Q713" s="16">
        <f>TBL_Employees[[#This Row],[Annual Salary]]+TBL_Employees[[#This Row],[Bonus %]]*TBL_Employees[[#This Row],[Annual Salary]]</f>
        <v>87744</v>
      </c>
      <c r="R713" s="15">
        <f>SUM(TBL_Employees[[#This Row],[Annual Salary]],TBL_Employees[[#This Row],[Bonus amount]])</f>
        <v>87744</v>
      </c>
      <c r="S713" t="str">
        <f>IF(AND(TBL_Employees[[#This Row],[Department]]="IT",TBL_Employees[[#This Row],[Gender]]="Female"),"Yes","No")</f>
        <v>No</v>
      </c>
      <c r="T713" s="20" t="str">
        <f>IF(AND(TBL_Employees[[#This Row],[Gender]]="Female",TBL_Employees[[#This Row],[Ethnicity]]="Black"),"Female Black","Other")</f>
        <v>Other</v>
      </c>
    </row>
    <row r="714" spans="1:20" x14ac:dyDescent="0.25">
      <c r="A714" t="s">
        <v>665</v>
      </c>
      <c r="B714" t="s">
        <v>666</v>
      </c>
      <c r="C714" t="s">
        <v>14</v>
      </c>
      <c r="D714" t="s">
        <v>15</v>
      </c>
      <c r="E714" t="s">
        <v>44</v>
      </c>
      <c r="F714" t="s">
        <v>17</v>
      </c>
      <c r="G714" t="s">
        <v>18</v>
      </c>
      <c r="H714" t="str">
        <f>IF(TBL_Employees[[#This Row],[Gender]]="Female","F","M")</f>
        <v>F</v>
      </c>
      <c r="I714">
        <v>32</v>
      </c>
      <c r="J714" s="7">
        <v>43102</v>
      </c>
      <c r="K714" s="1">
        <v>190253</v>
      </c>
      <c r="L714" s="2">
        <v>0.33</v>
      </c>
      <c r="M714" t="s">
        <v>19</v>
      </c>
      <c r="N714" t="s">
        <v>25</v>
      </c>
      <c r="O714" s="7" t="s">
        <v>21</v>
      </c>
      <c r="P714" s="15">
        <f>TBL_Employees[[#This Row],[Annual Salary]]*TBL_Employees[[#This Row],[Bonus %]]</f>
        <v>62783.490000000005</v>
      </c>
      <c r="Q714" s="16">
        <f>TBL_Employees[[#This Row],[Annual Salary]]+TBL_Employees[[#This Row],[Bonus %]]*TBL_Employees[[#This Row],[Annual Salary]]</f>
        <v>253036.49</v>
      </c>
      <c r="R714" s="15">
        <f>SUM(TBL_Employees[[#This Row],[Annual Salary]],TBL_Employees[[#This Row],[Bonus amount]])</f>
        <v>253036.49</v>
      </c>
      <c r="S714" t="str">
        <f>IF(AND(TBL_Employees[[#This Row],[Department]]="IT",TBL_Employees[[#This Row],[Gender]]="Female"),"Yes","No")</f>
        <v>No</v>
      </c>
      <c r="T714" s="20" t="str">
        <f>IF(AND(TBL_Employees[[#This Row],[Gender]]="Female",TBL_Employees[[#This Row],[Ethnicity]]="Black"),"Female Black","Other")</f>
        <v>Other</v>
      </c>
    </row>
    <row r="715" spans="1:20" x14ac:dyDescent="0.25">
      <c r="A715" t="s">
        <v>1481</v>
      </c>
      <c r="B715" t="s">
        <v>1482</v>
      </c>
      <c r="C715" t="s">
        <v>40</v>
      </c>
      <c r="D715" t="s">
        <v>27</v>
      </c>
      <c r="E715" t="s">
        <v>36</v>
      </c>
      <c r="F715" t="s">
        <v>17</v>
      </c>
      <c r="G715" t="s">
        <v>24</v>
      </c>
      <c r="H715" t="str">
        <f>IF(TBL_Employees[[#This Row],[Gender]]="Female","F","M")</f>
        <v>F</v>
      </c>
      <c r="I715">
        <v>27</v>
      </c>
      <c r="J715" s="7">
        <v>43103</v>
      </c>
      <c r="K715" s="1">
        <v>167100</v>
      </c>
      <c r="L715" s="2">
        <v>0.2</v>
      </c>
      <c r="M715" t="s">
        <v>33</v>
      </c>
      <c r="N715" t="s">
        <v>34</v>
      </c>
      <c r="O715" s="7" t="s">
        <v>21</v>
      </c>
      <c r="P715" s="15">
        <f>TBL_Employees[[#This Row],[Annual Salary]]*TBL_Employees[[#This Row],[Bonus %]]</f>
        <v>33420</v>
      </c>
      <c r="Q715" s="16">
        <f>TBL_Employees[[#This Row],[Annual Salary]]+TBL_Employees[[#This Row],[Bonus %]]*TBL_Employees[[#This Row],[Annual Salary]]</f>
        <v>200520</v>
      </c>
      <c r="R715" s="15">
        <f>SUM(TBL_Employees[[#This Row],[Annual Salary]],TBL_Employees[[#This Row],[Bonus amount]])</f>
        <v>200520</v>
      </c>
      <c r="S715" t="str">
        <f>IF(AND(TBL_Employees[[#This Row],[Department]]="IT",TBL_Employees[[#This Row],[Gender]]="Female"),"Yes","No")</f>
        <v>Yes</v>
      </c>
      <c r="T715" s="20" t="str">
        <f>IF(AND(TBL_Employees[[#This Row],[Gender]]="Female",TBL_Employees[[#This Row],[Ethnicity]]="Black"),"Female Black","Other")</f>
        <v>Other</v>
      </c>
    </row>
    <row r="716" spans="1:20" x14ac:dyDescent="0.25">
      <c r="A716" t="s">
        <v>1689</v>
      </c>
      <c r="B716" t="s">
        <v>1764</v>
      </c>
      <c r="C716" t="s">
        <v>61</v>
      </c>
      <c r="D716" t="s">
        <v>43</v>
      </c>
      <c r="E716" t="s">
        <v>44</v>
      </c>
      <c r="F716" t="s">
        <v>28</v>
      </c>
      <c r="G716" t="s">
        <v>18</v>
      </c>
      <c r="H716" t="str">
        <f>IF(TBL_Employees[[#This Row],[Gender]]="Female","F","M")</f>
        <v>M</v>
      </c>
      <c r="I716">
        <v>45</v>
      </c>
      <c r="J716" s="7">
        <v>43111</v>
      </c>
      <c r="K716" s="1">
        <v>127422</v>
      </c>
      <c r="L716" s="2">
        <v>0.15</v>
      </c>
      <c r="M716" t="s">
        <v>19</v>
      </c>
      <c r="N716" t="s">
        <v>29</v>
      </c>
      <c r="O716" s="7" t="s">
        <v>21</v>
      </c>
      <c r="P716" s="15">
        <f>TBL_Employees[[#This Row],[Annual Salary]]*TBL_Employees[[#This Row],[Bonus %]]</f>
        <v>19113.3</v>
      </c>
      <c r="Q716" s="16">
        <f>TBL_Employees[[#This Row],[Annual Salary]]+TBL_Employees[[#This Row],[Bonus %]]*TBL_Employees[[#This Row],[Annual Salary]]</f>
        <v>146535.29999999999</v>
      </c>
      <c r="R716" s="15">
        <f>SUM(TBL_Employees[[#This Row],[Annual Salary]],TBL_Employees[[#This Row],[Bonus amount]])</f>
        <v>146535.29999999999</v>
      </c>
      <c r="S716" t="str">
        <f>IF(AND(TBL_Employees[[#This Row],[Department]]="IT",TBL_Employees[[#This Row],[Gender]]="Female"),"Yes","No")</f>
        <v>No</v>
      </c>
      <c r="T716" s="20" t="str">
        <f>IF(AND(TBL_Employees[[#This Row],[Gender]]="Female",TBL_Employees[[#This Row],[Ethnicity]]="Black"),"Female Black","Other")</f>
        <v>Other</v>
      </c>
    </row>
    <row r="717" spans="1:20" x14ac:dyDescent="0.25">
      <c r="A717" t="s">
        <v>1731</v>
      </c>
      <c r="B717" t="s">
        <v>1732</v>
      </c>
      <c r="C717" t="s">
        <v>84</v>
      </c>
      <c r="D717" t="s">
        <v>31</v>
      </c>
      <c r="E717" t="s">
        <v>32</v>
      </c>
      <c r="F717" t="s">
        <v>17</v>
      </c>
      <c r="G717" t="s">
        <v>51</v>
      </c>
      <c r="H717" t="str">
        <f>IF(TBL_Employees[[#This Row],[Gender]]="Female","F","M")</f>
        <v>F</v>
      </c>
      <c r="I717">
        <v>29</v>
      </c>
      <c r="J717" s="7">
        <v>43114</v>
      </c>
      <c r="K717" s="1">
        <v>80516</v>
      </c>
      <c r="L717" s="2">
        <v>0</v>
      </c>
      <c r="M717" t="s">
        <v>52</v>
      </c>
      <c r="N717" t="s">
        <v>53</v>
      </c>
      <c r="O717" s="7" t="s">
        <v>21</v>
      </c>
      <c r="P717" s="15">
        <f>TBL_Employees[[#This Row],[Annual Salary]]*TBL_Employees[[#This Row],[Bonus %]]</f>
        <v>0</v>
      </c>
      <c r="Q717" s="16">
        <f>TBL_Employees[[#This Row],[Annual Salary]]+TBL_Employees[[#This Row],[Bonus %]]*TBL_Employees[[#This Row],[Annual Salary]]</f>
        <v>80516</v>
      </c>
      <c r="R717" s="15">
        <f>SUM(TBL_Employees[[#This Row],[Annual Salary]],TBL_Employees[[#This Row],[Bonus amount]])</f>
        <v>80516</v>
      </c>
      <c r="S717" t="str">
        <f>IF(AND(TBL_Employees[[#This Row],[Department]]="IT",TBL_Employees[[#This Row],[Gender]]="Female"),"Yes","No")</f>
        <v>No</v>
      </c>
      <c r="T717" s="20" t="str">
        <f>IF(AND(TBL_Employees[[#This Row],[Gender]]="Female",TBL_Employees[[#This Row],[Ethnicity]]="Black"),"Female Black","Other")</f>
        <v>Other</v>
      </c>
    </row>
    <row r="718" spans="1:20" x14ac:dyDescent="0.25">
      <c r="A718" t="s">
        <v>1259</v>
      </c>
      <c r="B718" t="s">
        <v>1260</v>
      </c>
      <c r="C718" t="s">
        <v>14</v>
      </c>
      <c r="D718" t="s">
        <v>23</v>
      </c>
      <c r="E718" t="s">
        <v>32</v>
      </c>
      <c r="F718" t="s">
        <v>17</v>
      </c>
      <c r="G718" t="s">
        <v>47</v>
      </c>
      <c r="H718" t="str">
        <f>IF(TBL_Employees[[#This Row],[Gender]]="Female","F","M")</f>
        <v>F</v>
      </c>
      <c r="I718">
        <v>28</v>
      </c>
      <c r="J718" s="7">
        <v>43121</v>
      </c>
      <c r="K718" s="1">
        <v>208210</v>
      </c>
      <c r="L718" s="2">
        <v>0.3</v>
      </c>
      <c r="M718" t="s">
        <v>19</v>
      </c>
      <c r="N718" t="s">
        <v>63</v>
      </c>
      <c r="O718" s="7" t="s">
        <v>21</v>
      </c>
      <c r="P718" s="15">
        <f>TBL_Employees[[#This Row],[Annual Salary]]*TBL_Employees[[#This Row],[Bonus %]]</f>
        <v>62463</v>
      </c>
      <c r="Q718" s="16">
        <f>TBL_Employees[[#This Row],[Annual Salary]]+TBL_Employees[[#This Row],[Bonus %]]*TBL_Employees[[#This Row],[Annual Salary]]</f>
        <v>270673</v>
      </c>
      <c r="R718" s="15">
        <f>SUM(TBL_Employees[[#This Row],[Annual Salary]],TBL_Employees[[#This Row],[Bonus amount]])</f>
        <v>270673</v>
      </c>
      <c r="S718" t="str">
        <f>IF(AND(TBL_Employees[[#This Row],[Department]]="IT",TBL_Employees[[#This Row],[Gender]]="Female"),"Yes","No")</f>
        <v>No</v>
      </c>
      <c r="T718" s="20" t="str">
        <f>IF(AND(TBL_Employees[[#This Row],[Gender]]="Female",TBL_Employees[[#This Row],[Ethnicity]]="Black"),"Female Black","Other")</f>
        <v>Female Black</v>
      </c>
    </row>
    <row r="719" spans="1:20" x14ac:dyDescent="0.25">
      <c r="A719" t="s">
        <v>624</v>
      </c>
      <c r="B719" t="s">
        <v>625</v>
      </c>
      <c r="C719" t="s">
        <v>40</v>
      </c>
      <c r="D719" t="s">
        <v>23</v>
      </c>
      <c r="E719" t="s">
        <v>36</v>
      </c>
      <c r="F719" t="s">
        <v>17</v>
      </c>
      <c r="G719" t="s">
        <v>51</v>
      </c>
      <c r="H719" t="str">
        <f>IF(TBL_Employees[[#This Row],[Gender]]="Female","F","M")</f>
        <v>F</v>
      </c>
      <c r="I719">
        <v>54</v>
      </c>
      <c r="J719" s="7">
        <v>43122</v>
      </c>
      <c r="K719" s="1">
        <v>176294</v>
      </c>
      <c r="L719" s="2">
        <v>0.28000000000000003</v>
      </c>
      <c r="M719" t="s">
        <v>19</v>
      </c>
      <c r="N719" t="s">
        <v>25</v>
      </c>
      <c r="O719" s="7" t="s">
        <v>21</v>
      </c>
      <c r="P719" s="15">
        <f>TBL_Employees[[#This Row],[Annual Salary]]*TBL_Employees[[#This Row],[Bonus %]]</f>
        <v>49362.320000000007</v>
      </c>
      <c r="Q719" s="16">
        <f>TBL_Employees[[#This Row],[Annual Salary]]+TBL_Employees[[#This Row],[Bonus %]]*TBL_Employees[[#This Row],[Annual Salary]]</f>
        <v>225656.32000000001</v>
      </c>
      <c r="R719" s="15">
        <f>SUM(TBL_Employees[[#This Row],[Annual Salary]],TBL_Employees[[#This Row],[Bonus amount]])</f>
        <v>225656.32000000001</v>
      </c>
      <c r="S719" t="str">
        <f>IF(AND(TBL_Employees[[#This Row],[Department]]="IT",TBL_Employees[[#This Row],[Gender]]="Female"),"Yes","No")</f>
        <v>No</v>
      </c>
      <c r="T719" s="20" t="str">
        <f>IF(AND(TBL_Employees[[#This Row],[Gender]]="Female",TBL_Employees[[#This Row],[Ethnicity]]="Black"),"Female Black","Other")</f>
        <v>Other</v>
      </c>
    </row>
    <row r="720" spans="1:20" x14ac:dyDescent="0.25">
      <c r="A720" t="s">
        <v>1071</v>
      </c>
      <c r="B720" t="s">
        <v>1072</v>
      </c>
      <c r="C720" t="s">
        <v>88</v>
      </c>
      <c r="D720" t="s">
        <v>27</v>
      </c>
      <c r="E720" t="s">
        <v>36</v>
      </c>
      <c r="F720" t="s">
        <v>17</v>
      </c>
      <c r="G720" t="s">
        <v>18</v>
      </c>
      <c r="H720" t="str">
        <f>IF(TBL_Employees[[#This Row],[Gender]]="Female","F","M")</f>
        <v>F</v>
      </c>
      <c r="I720">
        <v>28</v>
      </c>
      <c r="J720" s="7">
        <v>43122</v>
      </c>
      <c r="K720" s="1">
        <v>68176</v>
      </c>
      <c r="L720" s="2">
        <v>0</v>
      </c>
      <c r="M720" t="s">
        <v>19</v>
      </c>
      <c r="N720" t="s">
        <v>63</v>
      </c>
      <c r="O720" s="7" t="s">
        <v>21</v>
      </c>
      <c r="P720" s="15">
        <f>TBL_Employees[[#This Row],[Annual Salary]]*TBL_Employees[[#This Row],[Bonus %]]</f>
        <v>0</v>
      </c>
      <c r="Q720" s="16">
        <f>TBL_Employees[[#This Row],[Annual Salary]]+TBL_Employees[[#This Row],[Bonus %]]*TBL_Employees[[#This Row],[Annual Salary]]</f>
        <v>68176</v>
      </c>
      <c r="R720" s="15">
        <f>SUM(TBL_Employees[[#This Row],[Annual Salary]],TBL_Employees[[#This Row],[Bonus amount]])</f>
        <v>68176</v>
      </c>
      <c r="S720" t="str">
        <f>IF(AND(TBL_Employees[[#This Row],[Department]]="IT",TBL_Employees[[#This Row],[Gender]]="Female"),"Yes","No")</f>
        <v>Yes</v>
      </c>
      <c r="T720" s="20" t="str">
        <f>IF(AND(TBL_Employees[[#This Row],[Gender]]="Female",TBL_Employees[[#This Row],[Ethnicity]]="Black"),"Female Black","Other")</f>
        <v>Other</v>
      </c>
    </row>
    <row r="721" spans="1:20" x14ac:dyDescent="0.25">
      <c r="A721" t="s">
        <v>1775</v>
      </c>
      <c r="B721" t="s">
        <v>1776</v>
      </c>
      <c r="C721" t="s">
        <v>97</v>
      </c>
      <c r="D721" t="s">
        <v>31</v>
      </c>
      <c r="E721" t="s">
        <v>16</v>
      </c>
      <c r="F721" t="s">
        <v>28</v>
      </c>
      <c r="G721" t="s">
        <v>24</v>
      </c>
      <c r="H721" t="str">
        <f>IF(TBL_Employees[[#This Row],[Gender]]="Female","F","M")</f>
        <v>M</v>
      </c>
      <c r="I721">
        <v>60</v>
      </c>
      <c r="J721" s="7">
        <v>43146</v>
      </c>
      <c r="K721" s="1">
        <v>106079</v>
      </c>
      <c r="L721" s="2">
        <v>0.14000000000000001</v>
      </c>
      <c r="M721" t="s">
        <v>19</v>
      </c>
      <c r="N721" t="s">
        <v>25</v>
      </c>
      <c r="O721" s="7">
        <v>44295</v>
      </c>
      <c r="P721" s="15">
        <f>TBL_Employees[[#This Row],[Annual Salary]]*TBL_Employees[[#This Row],[Bonus %]]</f>
        <v>14851.060000000001</v>
      </c>
      <c r="Q721" s="16">
        <f>TBL_Employees[[#This Row],[Annual Salary]]+TBL_Employees[[#This Row],[Bonus %]]*TBL_Employees[[#This Row],[Annual Salary]]</f>
        <v>120930.06</v>
      </c>
      <c r="R721" s="15">
        <f>SUM(TBL_Employees[[#This Row],[Annual Salary]],TBL_Employees[[#This Row],[Bonus amount]])</f>
        <v>120930.06</v>
      </c>
      <c r="S721" t="str">
        <f>IF(AND(TBL_Employees[[#This Row],[Department]]="IT",TBL_Employees[[#This Row],[Gender]]="Female"),"Yes","No")</f>
        <v>No</v>
      </c>
      <c r="T721" s="20" t="str">
        <f>IF(AND(TBL_Employees[[#This Row],[Gender]]="Female",TBL_Employees[[#This Row],[Ethnicity]]="Black"),"Female Black","Other")</f>
        <v>Other</v>
      </c>
    </row>
    <row r="722" spans="1:20" x14ac:dyDescent="0.25">
      <c r="A722" t="s">
        <v>920</v>
      </c>
      <c r="B722" t="s">
        <v>921</v>
      </c>
      <c r="C722" t="s">
        <v>62</v>
      </c>
      <c r="D722" t="s">
        <v>65</v>
      </c>
      <c r="E722" t="s">
        <v>44</v>
      </c>
      <c r="F722" t="s">
        <v>28</v>
      </c>
      <c r="G722" t="s">
        <v>24</v>
      </c>
      <c r="H722" t="str">
        <f>IF(TBL_Employees[[#This Row],[Gender]]="Female","F","M")</f>
        <v>M</v>
      </c>
      <c r="I722">
        <v>40</v>
      </c>
      <c r="J722" s="7">
        <v>43147</v>
      </c>
      <c r="K722" s="1">
        <v>120905</v>
      </c>
      <c r="L722" s="2">
        <v>0.05</v>
      </c>
      <c r="M722" t="s">
        <v>19</v>
      </c>
      <c r="N722" t="s">
        <v>63</v>
      </c>
      <c r="O722" s="7" t="s">
        <v>21</v>
      </c>
      <c r="P722" s="15">
        <f>TBL_Employees[[#This Row],[Annual Salary]]*TBL_Employees[[#This Row],[Bonus %]]</f>
        <v>6045.25</v>
      </c>
      <c r="Q722" s="16">
        <f>TBL_Employees[[#This Row],[Annual Salary]]+TBL_Employees[[#This Row],[Bonus %]]*TBL_Employees[[#This Row],[Annual Salary]]</f>
        <v>126950.25</v>
      </c>
      <c r="R722" s="15">
        <f>SUM(TBL_Employees[[#This Row],[Annual Salary]],TBL_Employees[[#This Row],[Bonus amount]])</f>
        <v>126950.25</v>
      </c>
      <c r="S722" t="str">
        <f>IF(AND(TBL_Employees[[#This Row],[Department]]="IT",TBL_Employees[[#This Row],[Gender]]="Female"),"Yes","No")</f>
        <v>No</v>
      </c>
      <c r="T722" s="20" t="str">
        <f>IF(AND(TBL_Employees[[#This Row],[Gender]]="Female",TBL_Employees[[#This Row],[Ethnicity]]="Black"),"Female Black","Other")</f>
        <v>Other</v>
      </c>
    </row>
    <row r="723" spans="1:20" x14ac:dyDescent="0.25">
      <c r="A723" t="s">
        <v>344</v>
      </c>
      <c r="B723" t="s">
        <v>1645</v>
      </c>
      <c r="C723" t="s">
        <v>59</v>
      </c>
      <c r="D723" t="s">
        <v>31</v>
      </c>
      <c r="E723" t="s">
        <v>36</v>
      </c>
      <c r="F723" t="s">
        <v>28</v>
      </c>
      <c r="G723" t="s">
        <v>24</v>
      </c>
      <c r="H723" t="str">
        <f>IF(TBL_Employees[[#This Row],[Gender]]="Female","F","M")</f>
        <v>M</v>
      </c>
      <c r="I723">
        <v>57</v>
      </c>
      <c r="J723" s="7">
        <v>43157</v>
      </c>
      <c r="K723" s="1">
        <v>103183</v>
      </c>
      <c r="L723" s="2">
        <v>0</v>
      </c>
      <c r="M723" t="s">
        <v>19</v>
      </c>
      <c r="N723" t="s">
        <v>25</v>
      </c>
      <c r="O723" s="7">
        <v>44386</v>
      </c>
      <c r="P723" s="15">
        <f>TBL_Employees[[#This Row],[Annual Salary]]*TBL_Employees[[#This Row],[Bonus %]]</f>
        <v>0</v>
      </c>
      <c r="Q723" s="16">
        <f>TBL_Employees[[#This Row],[Annual Salary]]+TBL_Employees[[#This Row],[Bonus %]]*TBL_Employees[[#This Row],[Annual Salary]]</f>
        <v>103183</v>
      </c>
      <c r="R723" s="15">
        <f>SUM(TBL_Employees[[#This Row],[Annual Salary]],TBL_Employees[[#This Row],[Bonus amount]])</f>
        <v>103183</v>
      </c>
      <c r="S723" t="str">
        <f>IF(AND(TBL_Employees[[#This Row],[Department]]="IT",TBL_Employees[[#This Row],[Gender]]="Female"),"Yes","No")</f>
        <v>No</v>
      </c>
      <c r="T723" s="20" t="str">
        <f>IF(AND(TBL_Employees[[#This Row],[Gender]]="Female",TBL_Employees[[#This Row],[Ethnicity]]="Black"),"Female Black","Other")</f>
        <v>Other</v>
      </c>
    </row>
    <row r="724" spans="1:20" x14ac:dyDescent="0.25">
      <c r="A724" t="s">
        <v>102</v>
      </c>
      <c r="B724" t="s">
        <v>763</v>
      </c>
      <c r="C724" t="s">
        <v>14</v>
      </c>
      <c r="D724" t="s">
        <v>31</v>
      </c>
      <c r="E724" t="s">
        <v>36</v>
      </c>
      <c r="F724" t="s">
        <v>17</v>
      </c>
      <c r="G724" t="s">
        <v>18</v>
      </c>
      <c r="H724" t="str">
        <f>IF(TBL_Employees[[#This Row],[Gender]]="Female","F","M")</f>
        <v>F</v>
      </c>
      <c r="I724">
        <v>30</v>
      </c>
      <c r="J724" s="7">
        <v>43165</v>
      </c>
      <c r="K724" s="1">
        <v>255431</v>
      </c>
      <c r="L724" s="2">
        <v>0.36</v>
      </c>
      <c r="M724" t="s">
        <v>19</v>
      </c>
      <c r="N724" t="s">
        <v>29</v>
      </c>
      <c r="O724" s="7" t="s">
        <v>21</v>
      </c>
      <c r="P724" s="15">
        <f>TBL_Employees[[#This Row],[Annual Salary]]*TBL_Employees[[#This Row],[Bonus %]]</f>
        <v>91955.16</v>
      </c>
      <c r="Q724" s="16">
        <f>TBL_Employees[[#This Row],[Annual Salary]]+TBL_Employees[[#This Row],[Bonus %]]*TBL_Employees[[#This Row],[Annual Salary]]</f>
        <v>347386.16000000003</v>
      </c>
      <c r="R724" s="15">
        <f>SUM(TBL_Employees[[#This Row],[Annual Salary]],TBL_Employees[[#This Row],[Bonus amount]])</f>
        <v>347386.16000000003</v>
      </c>
      <c r="S724" t="str">
        <f>IF(AND(TBL_Employees[[#This Row],[Department]]="IT",TBL_Employees[[#This Row],[Gender]]="Female"),"Yes","No")</f>
        <v>No</v>
      </c>
      <c r="T724" s="20" t="str">
        <f>IF(AND(TBL_Employees[[#This Row],[Gender]]="Female",TBL_Employees[[#This Row],[Ethnicity]]="Black"),"Female Black","Other")</f>
        <v>Other</v>
      </c>
    </row>
    <row r="725" spans="1:20" x14ac:dyDescent="0.25">
      <c r="A725" t="s">
        <v>143</v>
      </c>
      <c r="B725" t="s">
        <v>1204</v>
      </c>
      <c r="C725" t="s">
        <v>42</v>
      </c>
      <c r="D725" t="s">
        <v>65</v>
      </c>
      <c r="E725" t="s">
        <v>36</v>
      </c>
      <c r="F725" t="s">
        <v>17</v>
      </c>
      <c r="G725" t="s">
        <v>18</v>
      </c>
      <c r="H725" t="str">
        <f>IF(TBL_Employees[[#This Row],[Gender]]="Female","F","M")</f>
        <v>F</v>
      </c>
      <c r="I725">
        <v>56</v>
      </c>
      <c r="J725" s="7">
        <v>43169</v>
      </c>
      <c r="K725" s="1">
        <v>90040</v>
      </c>
      <c r="L725" s="2">
        <v>0</v>
      </c>
      <c r="M725" t="s">
        <v>19</v>
      </c>
      <c r="N725" t="s">
        <v>20</v>
      </c>
      <c r="O725" s="7" t="s">
        <v>21</v>
      </c>
      <c r="P725" s="15">
        <f>TBL_Employees[[#This Row],[Annual Salary]]*TBL_Employees[[#This Row],[Bonus %]]</f>
        <v>0</v>
      </c>
      <c r="Q725" s="16">
        <f>TBL_Employees[[#This Row],[Annual Salary]]+TBL_Employees[[#This Row],[Bonus %]]*TBL_Employees[[#This Row],[Annual Salary]]</f>
        <v>90040</v>
      </c>
      <c r="R725" s="15">
        <f>SUM(TBL_Employees[[#This Row],[Annual Salary]],TBL_Employees[[#This Row],[Bonus amount]])</f>
        <v>90040</v>
      </c>
      <c r="S725" t="str">
        <f>IF(AND(TBL_Employees[[#This Row],[Department]]="IT",TBL_Employees[[#This Row],[Gender]]="Female"),"Yes","No")</f>
        <v>No</v>
      </c>
      <c r="T725" s="20" t="str">
        <f>IF(AND(TBL_Employees[[#This Row],[Gender]]="Female",TBL_Employees[[#This Row],[Ethnicity]]="Black"),"Female Black","Other")</f>
        <v>Other</v>
      </c>
    </row>
    <row r="726" spans="1:20" x14ac:dyDescent="0.25">
      <c r="A726" t="s">
        <v>1401</v>
      </c>
      <c r="B726" t="s">
        <v>1402</v>
      </c>
      <c r="C726" t="s">
        <v>64</v>
      </c>
      <c r="D726" t="s">
        <v>50</v>
      </c>
      <c r="E726" t="s">
        <v>16</v>
      </c>
      <c r="F726" t="s">
        <v>28</v>
      </c>
      <c r="G726" t="s">
        <v>24</v>
      </c>
      <c r="H726" t="str">
        <f>IF(TBL_Employees[[#This Row],[Gender]]="Female","F","M")</f>
        <v>M</v>
      </c>
      <c r="I726">
        <v>34</v>
      </c>
      <c r="J726" s="7">
        <v>43169</v>
      </c>
      <c r="K726" s="1">
        <v>58993</v>
      </c>
      <c r="L726" s="2">
        <v>0</v>
      </c>
      <c r="M726" t="s">
        <v>19</v>
      </c>
      <c r="N726" t="s">
        <v>25</v>
      </c>
      <c r="O726" s="7" t="s">
        <v>21</v>
      </c>
      <c r="P726" s="15">
        <f>TBL_Employees[[#This Row],[Annual Salary]]*TBL_Employees[[#This Row],[Bonus %]]</f>
        <v>0</v>
      </c>
      <c r="Q726" s="16">
        <f>TBL_Employees[[#This Row],[Annual Salary]]+TBL_Employees[[#This Row],[Bonus %]]*TBL_Employees[[#This Row],[Annual Salary]]</f>
        <v>58993</v>
      </c>
      <c r="R726" s="15">
        <f>SUM(TBL_Employees[[#This Row],[Annual Salary]],TBL_Employees[[#This Row],[Bonus amount]])</f>
        <v>58993</v>
      </c>
      <c r="S726" t="str">
        <f>IF(AND(TBL_Employees[[#This Row],[Department]]="IT",TBL_Employees[[#This Row],[Gender]]="Female"),"Yes","No")</f>
        <v>No</v>
      </c>
      <c r="T726" s="20" t="str">
        <f>IF(AND(TBL_Employees[[#This Row],[Gender]]="Female",TBL_Employees[[#This Row],[Ethnicity]]="Black"),"Female Black","Other")</f>
        <v>Other</v>
      </c>
    </row>
    <row r="727" spans="1:20" x14ac:dyDescent="0.25">
      <c r="A727" t="s">
        <v>1213</v>
      </c>
      <c r="B727" t="s">
        <v>1214</v>
      </c>
      <c r="C727" t="s">
        <v>42</v>
      </c>
      <c r="D727" t="s">
        <v>50</v>
      </c>
      <c r="E727" t="s">
        <v>44</v>
      </c>
      <c r="F727" t="s">
        <v>28</v>
      </c>
      <c r="G727" t="s">
        <v>24</v>
      </c>
      <c r="H727" t="str">
        <f>IF(TBL_Employees[[#This Row],[Gender]]="Female","F","M")</f>
        <v>M</v>
      </c>
      <c r="I727">
        <v>63</v>
      </c>
      <c r="J727" s="7">
        <v>43171</v>
      </c>
      <c r="K727" s="1">
        <v>73200</v>
      </c>
      <c r="L727" s="2">
        <v>0</v>
      </c>
      <c r="M727" t="s">
        <v>33</v>
      </c>
      <c r="N727" t="s">
        <v>74</v>
      </c>
      <c r="O727" s="7" t="s">
        <v>21</v>
      </c>
      <c r="P727" s="15">
        <f>TBL_Employees[[#This Row],[Annual Salary]]*TBL_Employees[[#This Row],[Bonus %]]</f>
        <v>0</v>
      </c>
      <c r="Q727" s="16">
        <f>TBL_Employees[[#This Row],[Annual Salary]]+TBL_Employees[[#This Row],[Bonus %]]*TBL_Employees[[#This Row],[Annual Salary]]</f>
        <v>73200</v>
      </c>
      <c r="R727" s="15">
        <f>SUM(TBL_Employees[[#This Row],[Annual Salary]],TBL_Employees[[#This Row],[Bonus amount]])</f>
        <v>73200</v>
      </c>
      <c r="S727" t="str">
        <f>IF(AND(TBL_Employees[[#This Row],[Department]]="IT",TBL_Employees[[#This Row],[Gender]]="Female"),"Yes","No")</f>
        <v>No</v>
      </c>
      <c r="T727" s="20" t="str">
        <f>IF(AND(TBL_Employees[[#This Row],[Gender]]="Female",TBL_Employees[[#This Row],[Ethnicity]]="Black"),"Female Black","Other")</f>
        <v>Other</v>
      </c>
    </row>
    <row r="728" spans="1:20" x14ac:dyDescent="0.25">
      <c r="A728" t="s">
        <v>341</v>
      </c>
      <c r="B728" t="s">
        <v>1813</v>
      </c>
      <c r="C728" t="s">
        <v>83</v>
      </c>
      <c r="D728" t="s">
        <v>23</v>
      </c>
      <c r="E728" t="s">
        <v>44</v>
      </c>
      <c r="F728" t="s">
        <v>17</v>
      </c>
      <c r="G728" t="s">
        <v>24</v>
      </c>
      <c r="H728" t="str">
        <f>IF(TBL_Employees[[#This Row],[Gender]]="Female","F","M")</f>
        <v>F</v>
      </c>
      <c r="I728">
        <v>31</v>
      </c>
      <c r="J728" s="7">
        <v>43171</v>
      </c>
      <c r="K728" s="1">
        <v>47913</v>
      </c>
      <c r="L728" s="2">
        <v>0</v>
      </c>
      <c r="M728" t="s">
        <v>19</v>
      </c>
      <c r="N728" t="s">
        <v>63</v>
      </c>
      <c r="O728" s="7" t="s">
        <v>21</v>
      </c>
      <c r="P728" s="15">
        <f>TBL_Employees[[#This Row],[Annual Salary]]*TBL_Employees[[#This Row],[Bonus %]]</f>
        <v>0</v>
      </c>
      <c r="Q728" s="16">
        <f>TBL_Employees[[#This Row],[Annual Salary]]+TBL_Employees[[#This Row],[Bonus %]]*TBL_Employees[[#This Row],[Annual Salary]]</f>
        <v>47913</v>
      </c>
      <c r="R728" s="15">
        <f>SUM(TBL_Employees[[#This Row],[Annual Salary]],TBL_Employees[[#This Row],[Bonus amount]])</f>
        <v>47913</v>
      </c>
      <c r="S728" t="str">
        <f>IF(AND(TBL_Employees[[#This Row],[Department]]="IT",TBL_Employees[[#This Row],[Gender]]="Female"),"Yes","No")</f>
        <v>No</v>
      </c>
      <c r="T728" s="20" t="str">
        <f>IF(AND(TBL_Employees[[#This Row],[Gender]]="Female",TBL_Employees[[#This Row],[Ethnicity]]="Black"),"Female Black","Other")</f>
        <v>Other</v>
      </c>
    </row>
    <row r="729" spans="1:20" x14ac:dyDescent="0.25">
      <c r="A729" t="s">
        <v>1476</v>
      </c>
      <c r="B729" t="s">
        <v>1477</v>
      </c>
      <c r="C729" t="s">
        <v>94</v>
      </c>
      <c r="D729" t="s">
        <v>50</v>
      </c>
      <c r="E729" t="s">
        <v>16</v>
      </c>
      <c r="F729" t="s">
        <v>17</v>
      </c>
      <c r="G729" t="s">
        <v>24</v>
      </c>
      <c r="H729" t="str">
        <f>IF(TBL_Employees[[#This Row],[Gender]]="Female","F","M")</f>
        <v>F</v>
      </c>
      <c r="I729">
        <v>40</v>
      </c>
      <c r="J729" s="7">
        <v>43175</v>
      </c>
      <c r="K729" s="1">
        <v>55457</v>
      </c>
      <c r="L729" s="2">
        <v>0</v>
      </c>
      <c r="M729" t="s">
        <v>19</v>
      </c>
      <c r="N729" t="s">
        <v>29</v>
      </c>
      <c r="O729" s="7" t="s">
        <v>21</v>
      </c>
      <c r="P729" s="15">
        <f>TBL_Employees[[#This Row],[Annual Salary]]*TBL_Employees[[#This Row],[Bonus %]]</f>
        <v>0</v>
      </c>
      <c r="Q729" s="16">
        <f>TBL_Employees[[#This Row],[Annual Salary]]+TBL_Employees[[#This Row],[Bonus %]]*TBL_Employees[[#This Row],[Annual Salary]]</f>
        <v>55457</v>
      </c>
      <c r="R729" s="15">
        <f>SUM(TBL_Employees[[#This Row],[Annual Salary]],TBL_Employees[[#This Row],[Bonus amount]])</f>
        <v>55457</v>
      </c>
      <c r="S729" t="str">
        <f>IF(AND(TBL_Employees[[#This Row],[Department]]="IT",TBL_Employees[[#This Row],[Gender]]="Female"),"Yes","No")</f>
        <v>No</v>
      </c>
      <c r="T729" s="20" t="str">
        <f>IF(AND(TBL_Employees[[#This Row],[Gender]]="Female",TBL_Employees[[#This Row],[Ethnicity]]="Black"),"Female Black","Other")</f>
        <v>Other</v>
      </c>
    </row>
    <row r="730" spans="1:20" x14ac:dyDescent="0.25">
      <c r="A730" t="s">
        <v>361</v>
      </c>
      <c r="B730" t="s">
        <v>1440</v>
      </c>
      <c r="C730" t="s">
        <v>14</v>
      </c>
      <c r="D730" t="s">
        <v>50</v>
      </c>
      <c r="E730" t="s">
        <v>44</v>
      </c>
      <c r="F730" t="s">
        <v>28</v>
      </c>
      <c r="G730" t="s">
        <v>47</v>
      </c>
      <c r="H730" t="str">
        <f>IF(TBL_Employees[[#This Row],[Gender]]="Female","F","M")</f>
        <v>M</v>
      </c>
      <c r="I730">
        <v>36</v>
      </c>
      <c r="J730" s="7">
        <v>43178</v>
      </c>
      <c r="K730" s="1">
        <v>195200</v>
      </c>
      <c r="L730" s="2">
        <v>0.36</v>
      </c>
      <c r="M730" t="s">
        <v>19</v>
      </c>
      <c r="N730" t="s">
        <v>25</v>
      </c>
      <c r="O730" s="7" t="s">
        <v>21</v>
      </c>
      <c r="P730" s="15">
        <f>TBL_Employees[[#This Row],[Annual Salary]]*TBL_Employees[[#This Row],[Bonus %]]</f>
        <v>70272</v>
      </c>
      <c r="Q730" s="16">
        <f>TBL_Employees[[#This Row],[Annual Salary]]+TBL_Employees[[#This Row],[Bonus %]]*TBL_Employees[[#This Row],[Annual Salary]]</f>
        <v>265472</v>
      </c>
      <c r="R730" s="15">
        <f>SUM(TBL_Employees[[#This Row],[Annual Salary]],TBL_Employees[[#This Row],[Bonus amount]])</f>
        <v>265472</v>
      </c>
      <c r="S730" t="str">
        <f>IF(AND(TBL_Employees[[#This Row],[Department]]="IT",TBL_Employees[[#This Row],[Gender]]="Female"),"Yes","No")</f>
        <v>No</v>
      </c>
      <c r="T730" s="20" t="str">
        <f>IF(AND(TBL_Employees[[#This Row],[Gender]]="Female",TBL_Employees[[#This Row],[Ethnicity]]="Black"),"Female Black","Other")</f>
        <v>Other</v>
      </c>
    </row>
    <row r="731" spans="1:20" x14ac:dyDescent="0.25">
      <c r="A731" t="s">
        <v>75</v>
      </c>
      <c r="B731" t="s">
        <v>930</v>
      </c>
      <c r="C731" t="s">
        <v>56</v>
      </c>
      <c r="D731" t="s">
        <v>27</v>
      </c>
      <c r="E731" t="s">
        <v>44</v>
      </c>
      <c r="F731" t="s">
        <v>17</v>
      </c>
      <c r="G731" t="s">
        <v>47</v>
      </c>
      <c r="H731" t="str">
        <f>IF(TBL_Employees[[#This Row],[Gender]]="Female","F","M")</f>
        <v>F</v>
      </c>
      <c r="I731">
        <v>45</v>
      </c>
      <c r="J731" s="7">
        <v>43185</v>
      </c>
      <c r="K731" s="1">
        <v>86478</v>
      </c>
      <c r="L731" s="2">
        <v>0.06</v>
      </c>
      <c r="M731" t="s">
        <v>19</v>
      </c>
      <c r="N731" t="s">
        <v>25</v>
      </c>
      <c r="O731" s="7" t="s">
        <v>21</v>
      </c>
      <c r="P731" s="15">
        <f>TBL_Employees[[#This Row],[Annual Salary]]*TBL_Employees[[#This Row],[Bonus %]]</f>
        <v>5188.6799999999994</v>
      </c>
      <c r="Q731" s="16">
        <f>TBL_Employees[[#This Row],[Annual Salary]]+TBL_Employees[[#This Row],[Bonus %]]*TBL_Employees[[#This Row],[Annual Salary]]</f>
        <v>91666.68</v>
      </c>
      <c r="R731" s="15">
        <f>SUM(TBL_Employees[[#This Row],[Annual Salary]],TBL_Employees[[#This Row],[Bonus amount]])</f>
        <v>91666.68</v>
      </c>
      <c r="S731" t="str">
        <f>IF(AND(TBL_Employees[[#This Row],[Department]]="IT",TBL_Employees[[#This Row],[Gender]]="Female"),"Yes","No")</f>
        <v>Yes</v>
      </c>
      <c r="T731" s="20" t="str">
        <f>IF(AND(TBL_Employees[[#This Row],[Gender]]="Female",TBL_Employees[[#This Row],[Ethnicity]]="Black"),"Female Black","Other")</f>
        <v>Female Black</v>
      </c>
    </row>
    <row r="732" spans="1:20" x14ac:dyDescent="0.25">
      <c r="A732" t="s">
        <v>358</v>
      </c>
      <c r="B732" t="s">
        <v>557</v>
      </c>
      <c r="C732" t="s">
        <v>61</v>
      </c>
      <c r="D732" t="s">
        <v>15</v>
      </c>
      <c r="E732" t="s">
        <v>44</v>
      </c>
      <c r="F732" t="s">
        <v>17</v>
      </c>
      <c r="G732" t="s">
        <v>24</v>
      </c>
      <c r="H732" t="str">
        <f>IF(TBL_Employees[[#This Row],[Gender]]="Female","F","M")</f>
        <v>F</v>
      </c>
      <c r="I732">
        <v>33</v>
      </c>
      <c r="J732" s="7">
        <v>43211</v>
      </c>
      <c r="K732" s="1">
        <v>140402</v>
      </c>
      <c r="L732" s="2">
        <v>0.15</v>
      </c>
      <c r="M732" t="s">
        <v>33</v>
      </c>
      <c r="N732" t="s">
        <v>60</v>
      </c>
      <c r="O732" s="7" t="s">
        <v>21</v>
      </c>
      <c r="P732" s="15">
        <f>TBL_Employees[[#This Row],[Annual Salary]]*TBL_Employees[[#This Row],[Bonus %]]</f>
        <v>21060.3</v>
      </c>
      <c r="Q732" s="16">
        <f>TBL_Employees[[#This Row],[Annual Salary]]+TBL_Employees[[#This Row],[Bonus %]]*TBL_Employees[[#This Row],[Annual Salary]]</f>
        <v>161462.29999999999</v>
      </c>
      <c r="R732" s="15">
        <f>SUM(TBL_Employees[[#This Row],[Annual Salary]],TBL_Employees[[#This Row],[Bonus amount]])</f>
        <v>161462.29999999999</v>
      </c>
      <c r="S732" t="str">
        <f>IF(AND(TBL_Employees[[#This Row],[Department]]="IT",TBL_Employees[[#This Row],[Gender]]="Female"),"Yes","No")</f>
        <v>No</v>
      </c>
      <c r="T732" s="20" t="str">
        <f>IF(AND(TBL_Employees[[#This Row],[Gender]]="Female",TBL_Employees[[#This Row],[Ethnicity]]="Black"),"Female Black","Other")</f>
        <v>Other</v>
      </c>
    </row>
    <row r="733" spans="1:20" x14ac:dyDescent="0.25">
      <c r="A733" t="s">
        <v>1424</v>
      </c>
      <c r="B733" t="s">
        <v>1425</v>
      </c>
      <c r="C733" t="s">
        <v>40</v>
      </c>
      <c r="D733" t="s">
        <v>31</v>
      </c>
      <c r="E733" t="s">
        <v>44</v>
      </c>
      <c r="F733" t="s">
        <v>17</v>
      </c>
      <c r="G733" t="s">
        <v>47</v>
      </c>
      <c r="H733" t="str">
        <f>IF(TBL_Employees[[#This Row],[Gender]]="Female","F","M")</f>
        <v>F</v>
      </c>
      <c r="I733">
        <v>45</v>
      </c>
      <c r="J733" s="7">
        <v>43212</v>
      </c>
      <c r="K733" s="1">
        <v>187205</v>
      </c>
      <c r="L733" s="2">
        <v>0.24</v>
      </c>
      <c r="M733" t="s">
        <v>19</v>
      </c>
      <c r="N733" t="s">
        <v>29</v>
      </c>
      <c r="O733" s="7">
        <v>44732</v>
      </c>
      <c r="P733" s="15">
        <f>TBL_Employees[[#This Row],[Annual Salary]]*TBL_Employees[[#This Row],[Bonus %]]</f>
        <v>44929.2</v>
      </c>
      <c r="Q733" s="16">
        <f>TBL_Employees[[#This Row],[Annual Salary]]+TBL_Employees[[#This Row],[Bonus %]]*TBL_Employees[[#This Row],[Annual Salary]]</f>
        <v>232134.2</v>
      </c>
      <c r="R733" s="15">
        <f>SUM(TBL_Employees[[#This Row],[Annual Salary]],TBL_Employees[[#This Row],[Bonus amount]])</f>
        <v>232134.2</v>
      </c>
      <c r="S733" t="str">
        <f>IF(AND(TBL_Employees[[#This Row],[Department]]="IT",TBL_Employees[[#This Row],[Gender]]="Female"),"Yes","No")</f>
        <v>No</v>
      </c>
      <c r="T733" s="20" t="str">
        <f>IF(AND(TBL_Employees[[#This Row],[Gender]]="Female",TBL_Employees[[#This Row],[Ethnicity]]="Black"),"Female Black","Other")</f>
        <v>Female Black</v>
      </c>
    </row>
    <row r="734" spans="1:20" x14ac:dyDescent="0.25">
      <c r="A734" t="s">
        <v>192</v>
      </c>
      <c r="B734" t="s">
        <v>1270</v>
      </c>
      <c r="C734" t="s">
        <v>97</v>
      </c>
      <c r="D734" t="s">
        <v>31</v>
      </c>
      <c r="E734" t="s">
        <v>32</v>
      </c>
      <c r="F734" t="s">
        <v>28</v>
      </c>
      <c r="G734" t="s">
        <v>51</v>
      </c>
      <c r="H734" t="str">
        <f>IF(TBL_Employees[[#This Row],[Gender]]="Female","F","M")</f>
        <v>M</v>
      </c>
      <c r="I734">
        <v>45</v>
      </c>
      <c r="J734" s="7">
        <v>43217</v>
      </c>
      <c r="K734" s="1">
        <v>115490</v>
      </c>
      <c r="L734" s="2">
        <v>0.12</v>
      </c>
      <c r="M734" t="s">
        <v>19</v>
      </c>
      <c r="N734" t="s">
        <v>20</v>
      </c>
      <c r="O734" s="7" t="s">
        <v>21</v>
      </c>
      <c r="P734" s="15">
        <f>TBL_Employees[[#This Row],[Annual Salary]]*TBL_Employees[[#This Row],[Bonus %]]</f>
        <v>13858.8</v>
      </c>
      <c r="Q734" s="16">
        <f>TBL_Employees[[#This Row],[Annual Salary]]+TBL_Employees[[#This Row],[Bonus %]]*TBL_Employees[[#This Row],[Annual Salary]]</f>
        <v>129348.8</v>
      </c>
      <c r="R734" s="15">
        <f>SUM(TBL_Employees[[#This Row],[Annual Salary]],TBL_Employees[[#This Row],[Bonus amount]])</f>
        <v>129348.8</v>
      </c>
      <c r="S734" t="str">
        <f>IF(AND(TBL_Employees[[#This Row],[Department]]="IT",TBL_Employees[[#This Row],[Gender]]="Female"),"Yes","No")</f>
        <v>No</v>
      </c>
      <c r="T734" s="20" t="str">
        <f>IF(AND(TBL_Employees[[#This Row],[Gender]]="Female",TBL_Employees[[#This Row],[Ethnicity]]="Black"),"Female Black","Other")</f>
        <v>Other</v>
      </c>
    </row>
    <row r="735" spans="1:20" x14ac:dyDescent="0.25">
      <c r="A735" t="s">
        <v>150</v>
      </c>
      <c r="B735" t="s">
        <v>286</v>
      </c>
      <c r="C735" t="s">
        <v>84</v>
      </c>
      <c r="D735" t="s">
        <v>31</v>
      </c>
      <c r="E735" t="s">
        <v>16</v>
      </c>
      <c r="F735" t="s">
        <v>28</v>
      </c>
      <c r="G735" t="s">
        <v>24</v>
      </c>
      <c r="H735" t="str">
        <f>IF(TBL_Employees[[#This Row],[Gender]]="Female","F","M")</f>
        <v>M</v>
      </c>
      <c r="I735">
        <v>55</v>
      </c>
      <c r="J735" s="7">
        <v>43219</v>
      </c>
      <c r="K735" s="1">
        <v>83378</v>
      </c>
      <c r="L735" s="2">
        <v>0</v>
      </c>
      <c r="M735" t="s">
        <v>33</v>
      </c>
      <c r="N735" t="s">
        <v>60</v>
      </c>
      <c r="O735" s="7" t="s">
        <v>21</v>
      </c>
      <c r="P735" s="15">
        <f>TBL_Employees[[#This Row],[Annual Salary]]*TBL_Employees[[#This Row],[Bonus %]]</f>
        <v>0</v>
      </c>
      <c r="Q735" s="16">
        <f>TBL_Employees[[#This Row],[Annual Salary]]+TBL_Employees[[#This Row],[Bonus %]]*TBL_Employees[[#This Row],[Annual Salary]]</f>
        <v>83378</v>
      </c>
      <c r="R735" s="15">
        <f>SUM(TBL_Employees[[#This Row],[Annual Salary]],TBL_Employees[[#This Row],[Bonus amount]])</f>
        <v>83378</v>
      </c>
      <c r="S735" t="str">
        <f>IF(AND(TBL_Employees[[#This Row],[Department]]="IT",TBL_Employees[[#This Row],[Gender]]="Female"),"Yes","No")</f>
        <v>No</v>
      </c>
      <c r="T735" s="20" t="str">
        <f>IF(AND(TBL_Employees[[#This Row],[Gender]]="Female",TBL_Employees[[#This Row],[Ethnicity]]="Black"),"Female Black","Other")</f>
        <v>Other</v>
      </c>
    </row>
    <row r="736" spans="1:20" x14ac:dyDescent="0.25">
      <c r="A736" t="s">
        <v>354</v>
      </c>
      <c r="B736" t="s">
        <v>830</v>
      </c>
      <c r="C736" t="s">
        <v>76</v>
      </c>
      <c r="D736" t="s">
        <v>27</v>
      </c>
      <c r="E736" t="s">
        <v>16</v>
      </c>
      <c r="F736" t="s">
        <v>28</v>
      </c>
      <c r="G736" t="s">
        <v>24</v>
      </c>
      <c r="H736" t="str">
        <f>IF(TBL_Employees[[#This Row],[Gender]]="Female","F","M")</f>
        <v>M</v>
      </c>
      <c r="I736">
        <v>43</v>
      </c>
      <c r="J736" s="7">
        <v>43224</v>
      </c>
      <c r="K736" s="1">
        <v>59888</v>
      </c>
      <c r="L736" s="2">
        <v>0</v>
      </c>
      <c r="M736" t="s">
        <v>33</v>
      </c>
      <c r="N736" t="s">
        <v>60</v>
      </c>
      <c r="O736" s="7" t="s">
        <v>21</v>
      </c>
      <c r="P736" s="15">
        <f>TBL_Employees[[#This Row],[Annual Salary]]*TBL_Employees[[#This Row],[Bonus %]]</f>
        <v>0</v>
      </c>
      <c r="Q736" s="16">
        <f>TBL_Employees[[#This Row],[Annual Salary]]+TBL_Employees[[#This Row],[Bonus %]]*TBL_Employees[[#This Row],[Annual Salary]]</f>
        <v>59888</v>
      </c>
      <c r="R736" s="15">
        <f>SUM(TBL_Employees[[#This Row],[Annual Salary]],TBL_Employees[[#This Row],[Bonus amount]])</f>
        <v>59888</v>
      </c>
      <c r="S736" t="str">
        <f>IF(AND(TBL_Employees[[#This Row],[Department]]="IT",TBL_Employees[[#This Row],[Gender]]="Female"),"Yes","No")</f>
        <v>No</v>
      </c>
      <c r="T736" s="20" t="str">
        <f>IF(AND(TBL_Employees[[#This Row],[Gender]]="Female",TBL_Employees[[#This Row],[Ethnicity]]="Black"),"Female Black","Other")</f>
        <v>Other</v>
      </c>
    </row>
    <row r="737" spans="1:20" x14ac:dyDescent="0.25">
      <c r="A737" t="s">
        <v>463</v>
      </c>
      <c r="B737" t="s">
        <v>464</v>
      </c>
      <c r="C737" t="s">
        <v>68</v>
      </c>
      <c r="D737" t="s">
        <v>15</v>
      </c>
      <c r="E737" t="s">
        <v>16</v>
      </c>
      <c r="F737" t="s">
        <v>17</v>
      </c>
      <c r="G737" t="s">
        <v>18</v>
      </c>
      <c r="H737" t="str">
        <f>IF(TBL_Employees[[#This Row],[Gender]]="Female","F","M")</f>
        <v>F</v>
      </c>
      <c r="I737">
        <v>27</v>
      </c>
      <c r="J737" s="7">
        <v>43226</v>
      </c>
      <c r="K737" s="1">
        <v>49011</v>
      </c>
      <c r="L737" s="2">
        <v>0</v>
      </c>
      <c r="M737" t="s">
        <v>19</v>
      </c>
      <c r="N737" t="s">
        <v>20</v>
      </c>
      <c r="O737" s="7" t="s">
        <v>21</v>
      </c>
      <c r="P737" s="15">
        <f>TBL_Employees[[#This Row],[Annual Salary]]*TBL_Employees[[#This Row],[Bonus %]]</f>
        <v>0</v>
      </c>
      <c r="Q737" s="16">
        <f>TBL_Employees[[#This Row],[Annual Salary]]+TBL_Employees[[#This Row],[Bonus %]]*TBL_Employees[[#This Row],[Annual Salary]]</f>
        <v>49011</v>
      </c>
      <c r="R737" s="15">
        <f>SUM(TBL_Employees[[#This Row],[Annual Salary]],TBL_Employees[[#This Row],[Bonus amount]])</f>
        <v>49011</v>
      </c>
      <c r="S737" t="str">
        <f>IF(AND(TBL_Employees[[#This Row],[Department]]="IT",TBL_Employees[[#This Row],[Gender]]="Female"),"Yes","No")</f>
        <v>No</v>
      </c>
      <c r="T737" s="20" t="str">
        <f>IF(AND(TBL_Employees[[#This Row],[Gender]]="Female",TBL_Employees[[#This Row],[Ethnicity]]="Black"),"Female Black","Other")</f>
        <v>Other</v>
      </c>
    </row>
    <row r="738" spans="1:20" x14ac:dyDescent="0.25">
      <c r="A738" t="s">
        <v>343</v>
      </c>
      <c r="B738" t="s">
        <v>1524</v>
      </c>
      <c r="C738" t="s">
        <v>58</v>
      </c>
      <c r="D738" t="s">
        <v>31</v>
      </c>
      <c r="E738" t="s">
        <v>16</v>
      </c>
      <c r="F738" t="s">
        <v>17</v>
      </c>
      <c r="G738" t="s">
        <v>24</v>
      </c>
      <c r="H738" t="str">
        <f>IF(TBL_Employees[[#This Row],[Gender]]="Female","F","M")</f>
        <v>F</v>
      </c>
      <c r="I738">
        <v>63</v>
      </c>
      <c r="J738" s="7">
        <v>43227</v>
      </c>
      <c r="K738" s="1">
        <v>67987</v>
      </c>
      <c r="L738" s="2">
        <v>0</v>
      </c>
      <c r="M738" t="s">
        <v>19</v>
      </c>
      <c r="N738" t="s">
        <v>45</v>
      </c>
      <c r="O738" s="7" t="s">
        <v>21</v>
      </c>
      <c r="P738" s="15">
        <f>TBL_Employees[[#This Row],[Annual Salary]]*TBL_Employees[[#This Row],[Bonus %]]</f>
        <v>0</v>
      </c>
      <c r="Q738" s="16">
        <f>TBL_Employees[[#This Row],[Annual Salary]]+TBL_Employees[[#This Row],[Bonus %]]*TBL_Employees[[#This Row],[Annual Salary]]</f>
        <v>67987</v>
      </c>
      <c r="R738" s="15">
        <f>SUM(TBL_Employees[[#This Row],[Annual Salary]],TBL_Employees[[#This Row],[Bonus amount]])</f>
        <v>67987</v>
      </c>
      <c r="S738" t="str">
        <f>IF(AND(TBL_Employees[[#This Row],[Department]]="IT",TBL_Employees[[#This Row],[Gender]]="Female"),"Yes","No")</f>
        <v>No</v>
      </c>
      <c r="T738" s="20" t="str">
        <f>IF(AND(TBL_Employees[[#This Row],[Gender]]="Female",TBL_Employees[[#This Row],[Ethnicity]]="Black"),"Female Black","Other")</f>
        <v>Other</v>
      </c>
    </row>
    <row r="739" spans="1:20" x14ac:dyDescent="0.25">
      <c r="A739" t="s">
        <v>157</v>
      </c>
      <c r="B739" t="s">
        <v>821</v>
      </c>
      <c r="C739" t="s">
        <v>26</v>
      </c>
      <c r="D739" t="s">
        <v>27</v>
      </c>
      <c r="E739" t="s">
        <v>32</v>
      </c>
      <c r="F739" t="s">
        <v>17</v>
      </c>
      <c r="G739" t="s">
        <v>47</v>
      </c>
      <c r="H739" t="str">
        <f>IF(TBL_Employees[[#This Row],[Gender]]="Female","F","M")</f>
        <v>F</v>
      </c>
      <c r="I739">
        <v>39</v>
      </c>
      <c r="J739" s="7">
        <v>43229</v>
      </c>
      <c r="K739" s="1">
        <v>73317</v>
      </c>
      <c r="L739" s="2">
        <v>0</v>
      </c>
      <c r="M739" t="s">
        <v>19</v>
      </c>
      <c r="N739" t="s">
        <v>45</v>
      </c>
      <c r="O739" s="7" t="s">
        <v>21</v>
      </c>
      <c r="P739" s="15">
        <f>TBL_Employees[[#This Row],[Annual Salary]]*TBL_Employees[[#This Row],[Bonus %]]</f>
        <v>0</v>
      </c>
      <c r="Q739" s="16">
        <f>TBL_Employees[[#This Row],[Annual Salary]]+TBL_Employees[[#This Row],[Bonus %]]*TBL_Employees[[#This Row],[Annual Salary]]</f>
        <v>73317</v>
      </c>
      <c r="R739" s="15">
        <f>SUM(TBL_Employees[[#This Row],[Annual Salary]],TBL_Employees[[#This Row],[Bonus amount]])</f>
        <v>73317</v>
      </c>
      <c r="S739" t="str">
        <f>IF(AND(TBL_Employees[[#This Row],[Department]]="IT",TBL_Employees[[#This Row],[Gender]]="Female"),"Yes","No")</f>
        <v>Yes</v>
      </c>
      <c r="T739" s="20" t="str">
        <f>IF(AND(TBL_Employees[[#This Row],[Gender]]="Female",TBL_Employees[[#This Row],[Ethnicity]]="Black"),"Female Black","Other")</f>
        <v>Female Black</v>
      </c>
    </row>
    <row r="740" spans="1:20" x14ac:dyDescent="0.25">
      <c r="A740" t="s">
        <v>276</v>
      </c>
      <c r="B740" t="s">
        <v>1001</v>
      </c>
      <c r="C740" t="s">
        <v>71</v>
      </c>
      <c r="D740" t="s">
        <v>27</v>
      </c>
      <c r="E740" t="s">
        <v>36</v>
      </c>
      <c r="F740" t="s">
        <v>17</v>
      </c>
      <c r="G740" t="s">
        <v>18</v>
      </c>
      <c r="H740" t="str">
        <f>IF(TBL_Employees[[#This Row],[Gender]]="Female","F","M")</f>
        <v>F</v>
      </c>
      <c r="I740">
        <v>65</v>
      </c>
      <c r="J740" s="7">
        <v>43234</v>
      </c>
      <c r="K740" s="1">
        <v>60985</v>
      </c>
      <c r="L740" s="2">
        <v>0</v>
      </c>
      <c r="M740" t="s">
        <v>19</v>
      </c>
      <c r="N740" t="s">
        <v>63</v>
      </c>
      <c r="O740" s="7" t="s">
        <v>21</v>
      </c>
      <c r="P740" s="15">
        <f>TBL_Employees[[#This Row],[Annual Salary]]*TBL_Employees[[#This Row],[Bonus %]]</f>
        <v>0</v>
      </c>
      <c r="Q740" s="16">
        <f>TBL_Employees[[#This Row],[Annual Salary]]+TBL_Employees[[#This Row],[Bonus %]]*TBL_Employees[[#This Row],[Annual Salary]]</f>
        <v>60985</v>
      </c>
      <c r="R740" s="15">
        <f>SUM(TBL_Employees[[#This Row],[Annual Salary]],TBL_Employees[[#This Row],[Bonus amount]])</f>
        <v>60985</v>
      </c>
      <c r="S740" t="str">
        <f>IF(AND(TBL_Employees[[#This Row],[Department]]="IT",TBL_Employees[[#This Row],[Gender]]="Female"),"Yes","No")</f>
        <v>Yes</v>
      </c>
      <c r="T740" s="20" t="str">
        <f>IF(AND(TBL_Employees[[#This Row],[Gender]]="Female",TBL_Employees[[#This Row],[Ethnicity]]="Black"),"Female Black","Other")</f>
        <v>Other</v>
      </c>
    </row>
    <row r="741" spans="1:20" x14ac:dyDescent="0.25">
      <c r="A741" t="s">
        <v>1221</v>
      </c>
      <c r="B741" t="s">
        <v>857</v>
      </c>
      <c r="C741" t="s">
        <v>62</v>
      </c>
      <c r="D741" t="s">
        <v>15</v>
      </c>
      <c r="E741" t="s">
        <v>36</v>
      </c>
      <c r="F741" t="s">
        <v>28</v>
      </c>
      <c r="G741" t="s">
        <v>24</v>
      </c>
      <c r="H741" t="str">
        <f>IF(TBL_Employees[[#This Row],[Gender]]="Female","F","M")</f>
        <v>M</v>
      </c>
      <c r="I741">
        <v>50</v>
      </c>
      <c r="J741" s="7">
        <v>43239</v>
      </c>
      <c r="K741" s="1">
        <v>106437</v>
      </c>
      <c r="L741" s="2">
        <v>7.0000000000000007E-2</v>
      </c>
      <c r="M741" t="s">
        <v>33</v>
      </c>
      <c r="N741" t="s">
        <v>80</v>
      </c>
      <c r="O741" s="7" t="s">
        <v>21</v>
      </c>
      <c r="P741" s="15">
        <f>TBL_Employees[[#This Row],[Annual Salary]]*TBL_Employees[[#This Row],[Bonus %]]</f>
        <v>7450.5900000000011</v>
      </c>
      <c r="Q741" s="16">
        <f>TBL_Employees[[#This Row],[Annual Salary]]+TBL_Employees[[#This Row],[Bonus %]]*TBL_Employees[[#This Row],[Annual Salary]]</f>
        <v>113887.59</v>
      </c>
      <c r="R741" s="15">
        <f>SUM(TBL_Employees[[#This Row],[Annual Salary]],TBL_Employees[[#This Row],[Bonus amount]])</f>
        <v>113887.59</v>
      </c>
      <c r="S741" t="str">
        <f>IF(AND(TBL_Employees[[#This Row],[Department]]="IT",TBL_Employees[[#This Row],[Gender]]="Female"),"Yes","No")</f>
        <v>No</v>
      </c>
      <c r="T741" s="20" t="str">
        <f>IF(AND(TBL_Employees[[#This Row],[Gender]]="Female",TBL_Employees[[#This Row],[Ethnicity]]="Black"),"Female Black","Other")</f>
        <v>Other</v>
      </c>
    </row>
    <row r="742" spans="1:20" x14ac:dyDescent="0.25">
      <c r="A742" t="s">
        <v>377</v>
      </c>
      <c r="B742" t="s">
        <v>964</v>
      </c>
      <c r="C742" t="s">
        <v>94</v>
      </c>
      <c r="D742" t="s">
        <v>50</v>
      </c>
      <c r="E742" t="s">
        <v>16</v>
      </c>
      <c r="F742" t="s">
        <v>17</v>
      </c>
      <c r="G742" t="s">
        <v>51</v>
      </c>
      <c r="H742" t="str">
        <f>IF(TBL_Employees[[#This Row],[Gender]]="Female","F","M")</f>
        <v>F</v>
      </c>
      <c r="I742">
        <v>29</v>
      </c>
      <c r="J742" s="7">
        <v>43239</v>
      </c>
      <c r="K742" s="1">
        <v>65334</v>
      </c>
      <c r="L742" s="2">
        <v>0</v>
      </c>
      <c r="M742" t="s">
        <v>52</v>
      </c>
      <c r="N742" t="s">
        <v>66</v>
      </c>
      <c r="O742" s="7" t="s">
        <v>21</v>
      </c>
      <c r="P742" s="15">
        <f>TBL_Employees[[#This Row],[Annual Salary]]*TBL_Employees[[#This Row],[Bonus %]]</f>
        <v>0</v>
      </c>
      <c r="Q742" s="16">
        <f>TBL_Employees[[#This Row],[Annual Salary]]+TBL_Employees[[#This Row],[Bonus %]]*TBL_Employees[[#This Row],[Annual Salary]]</f>
        <v>65334</v>
      </c>
      <c r="R742" s="15">
        <f>SUM(TBL_Employees[[#This Row],[Annual Salary]],TBL_Employees[[#This Row],[Bonus amount]])</f>
        <v>65334</v>
      </c>
      <c r="S742" t="str">
        <f>IF(AND(TBL_Employees[[#This Row],[Department]]="IT",TBL_Employees[[#This Row],[Gender]]="Female"),"Yes","No")</f>
        <v>No</v>
      </c>
      <c r="T742" s="20" t="str">
        <f>IF(AND(TBL_Employees[[#This Row],[Gender]]="Female",TBL_Employees[[#This Row],[Ethnicity]]="Black"),"Female Black","Other")</f>
        <v>Other</v>
      </c>
    </row>
    <row r="743" spans="1:20" x14ac:dyDescent="0.25">
      <c r="A743" t="s">
        <v>210</v>
      </c>
      <c r="B743" t="s">
        <v>677</v>
      </c>
      <c r="C743" t="s">
        <v>40</v>
      </c>
      <c r="D743" t="s">
        <v>31</v>
      </c>
      <c r="E743" t="s">
        <v>44</v>
      </c>
      <c r="F743" t="s">
        <v>28</v>
      </c>
      <c r="G743" t="s">
        <v>18</v>
      </c>
      <c r="H743" t="str">
        <f>IF(TBL_Employees[[#This Row],[Gender]]="Female","F","M")</f>
        <v>M</v>
      </c>
      <c r="I743">
        <v>30</v>
      </c>
      <c r="J743" s="7">
        <v>43240</v>
      </c>
      <c r="K743" s="1">
        <v>184368</v>
      </c>
      <c r="L743" s="2">
        <v>0.28999999999999998</v>
      </c>
      <c r="M743" t="s">
        <v>19</v>
      </c>
      <c r="N743" t="s">
        <v>25</v>
      </c>
      <c r="O743" s="7" t="s">
        <v>21</v>
      </c>
      <c r="P743" s="15">
        <f>TBL_Employees[[#This Row],[Annual Salary]]*TBL_Employees[[#This Row],[Bonus %]]</f>
        <v>53466.719999999994</v>
      </c>
      <c r="Q743" s="16">
        <f>TBL_Employees[[#This Row],[Annual Salary]]+TBL_Employees[[#This Row],[Bonus %]]*TBL_Employees[[#This Row],[Annual Salary]]</f>
        <v>237834.72</v>
      </c>
      <c r="R743" s="15">
        <f>SUM(TBL_Employees[[#This Row],[Annual Salary]],TBL_Employees[[#This Row],[Bonus amount]])</f>
        <v>237834.72</v>
      </c>
      <c r="S743" t="str">
        <f>IF(AND(TBL_Employees[[#This Row],[Department]]="IT",TBL_Employees[[#This Row],[Gender]]="Female"),"Yes","No")</f>
        <v>No</v>
      </c>
      <c r="T743" s="20" t="str">
        <f>IF(AND(TBL_Employees[[#This Row],[Gender]]="Female",TBL_Employees[[#This Row],[Ethnicity]]="Black"),"Female Black","Other")</f>
        <v>Other</v>
      </c>
    </row>
    <row r="744" spans="1:20" x14ac:dyDescent="0.25">
      <c r="A744" t="s">
        <v>1952</v>
      </c>
      <c r="B744" t="s">
        <v>1953</v>
      </c>
      <c r="C744" t="s">
        <v>62</v>
      </c>
      <c r="D744" t="s">
        <v>43</v>
      </c>
      <c r="E744" t="s">
        <v>44</v>
      </c>
      <c r="F744" t="s">
        <v>28</v>
      </c>
      <c r="G744" t="s">
        <v>24</v>
      </c>
      <c r="H744" t="str">
        <f>IF(TBL_Employees[[#This Row],[Gender]]="Female","F","M")</f>
        <v>M</v>
      </c>
      <c r="I744">
        <v>49</v>
      </c>
      <c r="J744" s="7">
        <v>43240</v>
      </c>
      <c r="K744" s="1">
        <v>119397</v>
      </c>
      <c r="L744" s="2">
        <v>0.09</v>
      </c>
      <c r="M744" t="s">
        <v>33</v>
      </c>
      <c r="N744" t="s">
        <v>60</v>
      </c>
      <c r="O744" s="7">
        <v>43538</v>
      </c>
      <c r="P744" s="15">
        <f>TBL_Employees[[#This Row],[Annual Salary]]*TBL_Employees[[#This Row],[Bonus %]]</f>
        <v>10745.73</v>
      </c>
      <c r="Q744" s="16">
        <f>TBL_Employees[[#This Row],[Annual Salary]]+TBL_Employees[[#This Row],[Bonus %]]*TBL_Employees[[#This Row],[Annual Salary]]</f>
        <v>130142.73</v>
      </c>
      <c r="R744" s="15">
        <f>SUM(TBL_Employees[[#This Row],[Annual Salary]],TBL_Employees[[#This Row],[Bonus amount]])</f>
        <v>130142.73</v>
      </c>
      <c r="S744" t="str">
        <f>IF(AND(TBL_Employees[[#This Row],[Department]]="IT",TBL_Employees[[#This Row],[Gender]]="Female"),"Yes","No")</f>
        <v>No</v>
      </c>
      <c r="T744" s="20" t="str">
        <f>IF(AND(TBL_Employees[[#This Row],[Gender]]="Female",TBL_Employees[[#This Row],[Ethnicity]]="Black"),"Female Black","Other")</f>
        <v>Other</v>
      </c>
    </row>
    <row r="745" spans="1:20" x14ac:dyDescent="0.25">
      <c r="A745" t="s">
        <v>1506</v>
      </c>
      <c r="B745" t="s">
        <v>1507</v>
      </c>
      <c r="C745" t="s">
        <v>68</v>
      </c>
      <c r="D745" t="s">
        <v>65</v>
      </c>
      <c r="E745" t="s">
        <v>36</v>
      </c>
      <c r="F745" t="s">
        <v>17</v>
      </c>
      <c r="G745" t="s">
        <v>51</v>
      </c>
      <c r="H745" t="str">
        <f>IF(TBL_Employees[[#This Row],[Gender]]="Female","F","M")</f>
        <v>F</v>
      </c>
      <c r="I745">
        <v>33</v>
      </c>
      <c r="J745" s="7">
        <v>43247</v>
      </c>
      <c r="K745" s="1">
        <v>45049</v>
      </c>
      <c r="L745" s="2">
        <v>0</v>
      </c>
      <c r="M745" t="s">
        <v>19</v>
      </c>
      <c r="N745" t="s">
        <v>63</v>
      </c>
      <c r="O745" s="7" t="s">
        <v>21</v>
      </c>
      <c r="P745" s="15">
        <f>TBL_Employees[[#This Row],[Annual Salary]]*TBL_Employees[[#This Row],[Bonus %]]</f>
        <v>0</v>
      </c>
      <c r="Q745" s="16">
        <f>TBL_Employees[[#This Row],[Annual Salary]]+TBL_Employees[[#This Row],[Bonus %]]*TBL_Employees[[#This Row],[Annual Salary]]</f>
        <v>45049</v>
      </c>
      <c r="R745" s="15">
        <f>SUM(TBL_Employees[[#This Row],[Annual Salary]],TBL_Employees[[#This Row],[Bonus amount]])</f>
        <v>45049</v>
      </c>
      <c r="S745" t="str">
        <f>IF(AND(TBL_Employees[[#This Row],[Department]]="IT",TBL_Employees[[#This Row],[Gender]]="Female"),"Yes","No")</f>
        <v>No</v>
      </c>
      <c r="T745" s="20" t="str">
        <f>IF(AND(TBL_Employees[[#This Row],[Gender]]="Female",TBL_Employees[[#This Row],[Ethnicity]]="Black"),"Female Black","Other")</f>
        <v>Other</v>
      </c>
    </row>
    <row r="746" spans="1:20" x14ac:dyDescent="0.25">
      <c r="A746" t="s">
        <v>1219</v>
      </c>
      <c r="B746" t="s">
        <v>1220</v>
      </c>
      <c r="C746" t="s">
        <v>73</v>
      </c>
      <c r="D746" t="s">
        <v>27</v>
      </c>
      <c r="E746" t="s">
        <v>16</v>
      </c>
      <c r="F746" t="s">
        <v>28</v>
      </c>
      <c r="G746" t="s">
        <v>18</v>
      </c>
      <c r="H746" t="str">
        <f>IF(TBL_Employees[[#This Row],[Gender]]="Female","F","M")</f>
        <v>M</v>
      </c>
      <c r="I746">
        <v>45</v>
      </c>
      <c r="J746" s="7">
        <v>43248</v>
      </c>
      <c r="K746" s="1">
        <v>49219</v>
      </c>
      <c r="L746" s="2">
        <v>0</v>
      </c>
      <c r="M746" t="s">
        <v>19</v>
      </c>
      <c r="N746" t="s">
        <v>29</v>
      </c>
      <c r="O746" s="7" t="s">
        <v>21</v>
      </c>
      <c r="P746" s="15">
        <f>TBL_Employees[[#This Row],[Annual Salary]]*TBL_Employees[[#This Row],[Bonus %]]</f>
        <v>0</v>
      </c>
      <c r="Q746" s="16">
        <f>TBL_Employees[[#This Row],[Annual Salary]]+TBL_Employees[[#This Row],[Bonus %]]*TBL_Employees[[#This Row],[Annual Salary]]</f>
        <v>49219</v>
      </c>
      <c r="R746" s="15">
        <f>SUM(TBL_Employees[[#This Row],[Annual Salary]],TBL_Employees[[#This Row],[Bonus amount]])</f>
        <v>49219</v>
      </c>
      <c r="S746" t="str">
        <f>IF(AND(TBL_Employees[[#This Row],[Department]]="IT",TBL_Employees[[#This Row],[Gender]]="Female"),"Yes","No")</f>
        <v>No</v>
      </c>
      <c r="T746" s="20" t="str">
        <f>IF(AND(TBL_Employees[[#This Row],[Gender]]="Female",TBL_Employees[[#This Row],[Ethnicity]]="Black"),"Female Black","Other")</f>
        <v>Other</v>
      </c>
    </row>
    <row r="747" spans="1:20" x14ac:dyDescent="0.25">
      <c r="A747" t="s">
        <v>922</v>
      </c>
      <c r="B747" t="s">
        <v>923</v>
      </c>
      <c r="C747" t="s">
        <v>14</v>
      </c>
      <c r="D747" t="s">
        <v>15</v>
      </c>
      <c r="E747" t="s">
        <v>36</v>
      </c>
      <c r="F747" t="s">
        <v>17</v>
      </c>
      <c r="G747" t="s">
        <v>18</v>
      </c>
      <c r="H747" t="str">
        <f>IF(TBL_Employees[[#This Row],[Gender]]="Female","F","M")</f>
        <v>F</v>
      </c>
      <c r="I747">
        <v>48</v>
      </c>
      <c r="J747" s="7">
        <v>43253</v>
      </c>
      <c r="K747" s="1">
        <v>231567</v>
      </c>
      <c r="L747" s="2">
        <v>0.36</v>
      </c>
      <c r="M747" t="s">
        <v>19</v>
      </c>
      <c r="N747" t="s">
        <v>63</v>
      </c>
      <c r="O747" s="7" t="s">
        <v>21</v>
      </c>
      <c r="P747" s="15">
        <f>TBL_Employees[[#This Row],[Annual Salary]]*TBL_Employees[[#This Row],[Bonus %]]</f>
        <v>83364.12</v>
      </c>
      <c r="Q747" s="16">
        <f>TBL_Employees[[#This Row],[Annual Salary]]+TBL_Employees[[#This Row],[Bonus %]]*TBL_Employees[[#This Row],[Annual Salary]]</f>
        <v>314931.12</v>
      </c>
      <c r="R747" s="15">
        <f>SUM(TBL_Employees[[#This Row],[Annual Salary]],TBL_Employees[[#This Row],[Bonus amount]])</f>
        <v>314931.12</v>
      </c>
      <c r="S747" t="str">
        <f>IF(AND(TBL_Employees[[#This Row],[Department]]="IT",TBL_Employees[[#This Row],[Gender]]="Female"),"Yes","No")</f>
        <v>No</v>
      </c>
      <c r="T747" s="20" t="str">
        <f>IF(AND(TBL_Employees[[#This Row],[Gender]]="Female",TBL_Employees[[#This Row],[Ethnicity]]="Black"),"Female Black","Other")</f>
        <v>Other</v>
      </c>
    </row>
    <row r="748" spans="1:20" x14ac:dyDescent="0.25">
      <c r="A748" t="s">
        <v>1933</v>
      </c>
      <c r="B748" t="s">
        <v>1934</v>
      </c>
      <c r="C748" t="s">
        <v>61</v>
      </c>
      <c r="D748" t="s">
        <v>43</v>
      </c>
      <c r="E748" t="s">
        <v>44</v>
      </c>
      <c r="F748" t="s">
        <v>28</v>
      </c>
      <c r="G748" t="s">
        <v>24</v>
      </c>
      <c r="H748" t="str">
        <f>IF(TBL_Employees[[#This Row],[Gender]]="Female","F","M")</f>
        <v>M</v>
      </c>
      <c r="I748">
        <v>52</v>
      </c>
      <c r="J748" s="7">
        <v>43255</v>
      </c>
      <c r="K748" s="1">
        <v>154884</v>
      </c>
      <c r="L748" s="2">
        <v>0.1</v>
      </c>
      <c r="M748" t="s">
        <v>33</v>
      </c>
      <c r="N748" t="s">
        <v>74</v>
      </c>
      <c r="O748" s="7" t="s">
        <v>21</v>
      </c>
      <c r="P748" s="15">
        <f>TBL_Employees[[#This Row],[Annual Salary]]*TBL_Employees[[#This Row],[Bonus %]]</f>
        <v>15488.400000000001</v>
      </c>
      <c r="Q748" s="16">
        <f>TBL_Employees[[#This Row],[Annual Salary]]+TBL_Employees[[#This Row],[Bonus %]]*TBL_Employees[[#This Row],[Annual Salary]]</f>
        <v>170372.4</v>
      </c>
      <c r="R748" s="15">
        <f>SUM(TBL_Employees[[#This Row],[Annual Salary]],TBL_Employees[[#This Row],[Bonus amount]])</f>
        <v>170372.4</v>
      </c>
      <c r="S748" t="str">
        <f>IF(AND(TBL_Employees[[#This Row],[Department]]="IT",TBL_Employees[[#This Row],[Gender]]="Female"),"Yes","No")</f>
        <v>No</v>
      </c>
      <c r="T748" s="20" t="str">
        <f>IF(AND(TBL_Employees[[#This Row],[Gender]]="Female",TBL_Employees[[#This Row],[Ethnicity]]="Black"),"Female Black","Other")</f>
        <v>Other</v>
      </c>
    </row>
    <row r="749" spans="1:20" x14ac:dyDescent="0.25">
      <c r="A749" t="s">
        <v>1496</v>
      </c>
      <c r="B749" t="s">
        <v>1497</v>
      </c>
      <c r="C749" t="s">
        <v>62</v>
      </c>
      <c r="D749" t="s">
        <v>65</v>
      </c>
      <c r="E749" t="s">
        <v>16</v>
      </c>
      <c r="F749" t="s">
        <v>28</v>
      </c>
      <c r="G749" t="s">
        <v>51</v>
      </c>
      <c r="H749" t="str">
        <f>IF(TBL_Employees[[#This Row],[Gender]]="Female","F","M")</f>
        <v>M</v>
      </c>
      <c r="I749">
        <v>34</v>
      </c>
      <c r="J749" s="7">
        <v>43255</v>
      </c>
      <c r="K749" s="1">
        <v>128329</v>
      </c>
      <c r="L749" s="2">
        <v>0.08</v>
      </c>
      <c r="M749" t="s">
        <v>19</v>
      </c>
      <c r="N749" t="s">
        <v>39</v>
      </c>
      <c r="O749" s="7" t="s">
        <v>21</v>
      </c>
      <c r="P749" s="15">
        <f>TBL_Employees[[#This Row],[Annual Salary]]*TBL_Employees[[#This Row],[Bonus %]]</f>
        <v>10266.32</v>
      </c>
      <c r="Q749" s="16">
        <f>TBL_Employees[[#This Row],[Annual Salary]]+TBL_Employees[[#This Row],[Bonus %]]*TBL_Employees[[#This Row],[Annual Salary]]</f>
        <v>138595.32</v>
      </c>
      <c r="R749" s="15">
        <f>SUM(TBL_Employees[[#This Row],[Annual Salary]],TBL_Employees[[#This Row],[Bonus amount]])</f>
        <v>138595.32</v>
      </c>
      <c r="S749" t="str">
        <f>IF(AND(TBL_Employees[[#This Row],[Department]]="IT",TBL_Employees[[#This Row],[Gender]]="Female"),"Yes","No")</f>
        <v>No</v>
      </c>
      <c r="T749" s="20" t="str">
        <f>IF(AND(TBL_Employees[[#This Row],[Gender]]="Female",TBL_Employees[[#This Row],[Ethnicity]]="Black"),"Female Black","Other")</f>
        <v>Other</v>
      </c>
    </row>
    <row r="750" spans="1:20" x14ac:dyDescent="0.25">
      <c r="A750" t="s">
        <v>422</v>
      </c>
      <c r="B750" t="s">
        <v>423</v>
      </c>
      <c r="C750" t="s">
        <v>42</v>
      </c>
      <c r="D750" t="s">
        <v>15</v>
      </c>
      <c r="E750" t="s">
        <v>44</v>
      </c>
      <c r="F750" t="s">
        <v>17</v>
      </c>
      <c r="G750" t="s">
        <v>18</v>
      </c>
      <c r="H750" t="str">
        <f>IF(TBL_Employees[[#This Row],[Gender]]="Female","F","M")</f>
        <v>F</v>
      </c>
      <c r="I750">
        <v>34</v>
      </c>
      <c r="J750" s="7">
        <v>43264</v>
      </c>
      <c r="K750" s="1">
        <v>77203</v>
      </c>
      <c r="L750" s="2">
        <v>0</v>
      </c>
      <c r="M750" t="s">
        <v>19</v>
      </c>
      <c r="N750" t="s">
        <v>20</v>
      </c>
      <c r="O750" s="7" t="s">
        <v>21</v>
      </c>
      <c r="P750" s="15">
        <f>TBL_Employees[[#This Row],[Annual Salary]]*TBL_Employees[[#This Row],[Bonus %]]</f>
        <v>0</v>
      </c>
      <c r="Q750" s="16">
        <f>TBL_Employees[[#This Row],[Annual Salary]]+TBL_Employees[[#This Row],[Bonus %]]*TBL_Employees[[#This Row],[Annual Salary]]</f>
        <v>77203</v>
      </c>
      <c r="R750" s="15">
        <f>SUM(TBL_Employees[[#This Row],[Annual Salary]],TBL_Employees[[#This Row],[Bonus amount]])</f>
        <v>77203</v>
      </c>
      <c r="S750" t="str">
        <f>IF(AND(TBL_Employees[[#This Row],[Department]]="IT",TBL_Employees[[#This Row],[Gender]]="Female"),"Yes","No")</f>
        <v>No</v>
      </c>
      <c r="T750" s="20" t="str">
        <f>IF(AND(TBL_Employees[[#This Row],[Gender]]="Female",TBL_Employees[[#This Row],[Ethnicity]]="Black"),"Female Black","Other")</f>
        <v>Other</v>
      </c>
    </row>
    <row r="751" spans="1:20" x14ac:dyDescent="0.25">
      <c r="A751" t="s">
        <v>724</v>
      </c>
      <c r="B751" t="s">
        <v>725</v>
      </c>
      <c r="C751" t="s">
        <v>68</v>
      </c>
      <c r="D751" t="s">
        <v>43</v>
      </c>
      <c r="E751" t="s">
        <v>36</v>
      </c>
      <c r="F751" t="s">
        <v>28</v>
      </c>
      <c r="G751" t="s">
        <v>51</v>
      </c>
      <c r="H751" t="str">
        <f>IF(TBL_Employees[[#This Row],[Gender]]="Female","F","M")</f>
        <v>M</v>
      </c>
      <c r="I751">
        <v>30</v>
      </c>
      <c r="J751" s="7">
        <v>43272</v>
      </c>
      <c r="K751" s="1">
        <v>56154</v>
      </c>
      <c r="L751" s="2">
        <v>0</v>
      </c>
      <c r="M751" t="s">
        <v>52</v>
      </c>
      <c r="N751" t="s">
        <v>53</v>
      </c>
      <c r="O751" s="7" t="s">
        <v>21</v>
      </c>
      <c r="P751" s="15">
        <f>TBL_Employees[[#This Row],[Annual Salary]]*TBL_Employees[[#This Row],[Bonus %]]</f>
        <v>0</v>
      </c>
      <c r="Q751" s="16">
        <f>TBL_Employees[[#This Row],[Annual Salary]]+TBL_Employees[[#This Row],[Bonus %]]*TBL_Employees[[#This Row],[Annual Salary]]</f>
        <v>56154</v>
      </c>
      <c r="R751" s="15">
        <f>SUM(TBL_Employees[[#This Row],[Annual Salary]],TBL_Employees[[#This Row],[Bonus amount]])</f>
        <v>56154</v>
      </c>
      <c r="S751" t="str">
        <f>IF(AND(TBL_Employees[[#This Row],[Department]]="IT",TBL_Employees[[#This Row],[Gender]]="Female"),"Yes","No")</f>
        <v>No</v>
      </c>
      <c r="T751" s="20" t="str">
        <f>IF(AND(TBL_Employees[[#This Row],[Gender]]="Female",TBL_Employees[[#This Row],[Ethnicity]]="Black"),"Female Black","Other")</f>
        <v>Other</v>
      </c>
    </row>
    <row r="752" spans="1:20" x14ac:dyDescent="0.25">
      <c r="A752" t="s">
        <v>235</v>
      </c>
      <c r="B752" t="s">
        <v>688</v>
      </c>
      <c r="C752" t="s">
        <v>40</v>
      </c>
      <c r="D752" t="s">
        <v>65</v>
      </c>
      <c r="E752" t="s">
        <v>36</v>
      </c>
      <c r="F752" t="s">
        <v>17</v>
      </c>
      <c r="G752" t="s">
        <v>51</v>
      </c>
      <c r="H752" t="str">
        <f>IF(TBL_Employees[[#This Row],[Gender]]="Female","F","M")</f>
        <v>F</v>
      </c>
      <c r="I752">
        <v>27</v>
      </c>
      <c r="J752" s="7">
        <v>43276</v>
      </c>
      <c r="K752" s="1">
        <v>174097</v>
      </c>
      <c r="L752" s="2">
        <v>0.21</v>
      </c>
      <c r="M752" t="s">
        <v>19</v>
      </c>
      <c r="N752" t="s">
        <v>39</v>
      </c>
      <c r="O752" s="7" t="s">
        <v>21</v>
      </c>
      <c r="P752" s="15">
        <f>TBL_Employees[[#This Row],[Annual Salary]]*TBL_Employees[[#This Row],[Bonus %]]</f>
        <v>36560.369999999995</v>
      </c>
      <c r="Q752" s="16">
        <f>TBL_Employees[[#This Row],[Annual Salary]]+TBL_Employees[[#This Row],[Bonus %]]*TBL_Employees[[#This Row],[Annual Salary]]</f>
        <v>210657.37</v>
      </c>
      <c r="R752" s="15">
        <f>SUM(TBL_Employees[[#This Row],[Annual Salary]],TBL_Employees[[#This Row],[Bonus amount]])</f>
        <v>210657.37</v>
      </c>
      <c r="S752" t="str">
        <f>IF(AND(TBL_Employees[[#This Row],[Department]]="IT",TBL_Employees[[#This Row],[Gender]]="Female"),"Yes","No")</f>
        <v>No</v>
      </c>
      <c r="T752" s="20" t="str">
        <f>IF(AND(TBL_Employees[[#This Row],[Gender]]="Female",TBL_Employees[[#This Row],[Ethnicity]]="Black"),"Female Black","Other")</f>
        <v>Other</v>
      </c>
    </row>
    <row r="753" spans="1:20" x14ac:dyDescent="0.25">
      <c r="A753" t="s">
        <v>136</v>
      </c>
      <c r="B753" t="s">
        <v>1151</v>
      </c>
      <c r="C753" t="s">
        <v>58</v>
      </c>
      <c r="D753" t="s">
        <v>31</v>
      </c>
      <c r="E753" t="s">
        <v>36</v>
      </c>
      <c r="F753" t="s">
        <v>28</v>
      </c>
      <c r="G753" t="s">
        <v>18</v>
      </c>
      <c r="H753" t="str">
        <f>IF(TBL_Employees[[#This Row],[Gender]]="Female","F","M")</f>
        <v>M</v>
      </c>
      <c r="I753">
        <v>57</v>
      </c>
      <c r="J753" s="7">
        <v>43299</v>
      </c>
      <c r="K753" s="1">
        <v>71167</v>
      </c>
      <c r="L753" s="2">
        <v>0</v>
      </c>
      <c r="M753" t="s">
        <v>19</v>
      </c>
      <c r="N753" t="s">
        <v>29</v>
      </c>
      <c r="O753" s="7" t="s">
        <v>21</v>
      </c>
      <c r="P753" s="15">
        <f>TBL_Employees[[#This Row],[Annual Salary]]*TBL_Employees[[#This Row],[Bonus %]]</f>
        <v>0</v>
      </c>
      <c r="Q753" s="16">
        <f>TBL_Employees[[#This Row],[Annual Salary]]+TBL_Employees[[#This Row],[Bonus %]]*TBL_Employees[[#This Row],[Annual Salary]]</f>
        <v>71167</v>
      </c>
      <c r="R753" s="15">
        <f>SUM(TBL_Employees[[#This Row],[Annual Salary]],TBL_Employees[[#This Row],[Bonus amount]])</f>
        <v>71167</v>
      </c>
      <c r="S753" t="str">
        <f>IF(AND(TBL_Employees[[#This Row],[Department]]="IT",TBL_Employees[[#This Row],[Gender]]="Female"),"Yes","No")</f>
        <v>No</v>
      </c>
      <c r="T753" s="20" t="str">
        <f>IF(AND(TBL_Employees[[#This Row],[Gender]]="Female",TBL_Employees[[#This Row],[Ethnicity]]="Black"),"Female Black","Other")</f>
        <v>Other</v>
      </c>
    </row>
    <row r="754" spans="1:20" x14ac:dyDescent="0.25">
      <c r="A754" t="s">
        <v>1603</v>
      </c>
      <c r="B754" t="s">
        <v>1604</v>
      </c>
      <c r="C754" t="s">
        <v>61</v>
      </c>
      <c r="D754" t="s">
        <v>50</v>
      </c>
      <c r="E754" t="s">
        <v>44</v>
      </c>
      <c r="F754" t="s">
        <v>17</v>
      </c>
      <c r="G754" t="s">
        <v>51</v>
      </c>
      <c r="H754" t="str">
        <f>IF(TBL_Employees[[#This Row],[Gender]]="Female","F","M")</f>
        <v>F</v>
      </c>
      <c r="I754">
        <v>45</v>
      </c>
      <c r="J754" s="7">
        <v>43305</v>
      </c>
      <c r="K754" s="1">
        <v>148991</v>
      </c>
      <c r="L754" s="2">
        <v>0.12</v>
      </c>
      <c r="M754" t="s">
        <v>52</v>
      </c>
      <c r="N754" t="s">
        <v>53</v>
      </c>
      <c r="O754" s="7" t="s">
        <v>21</v>
      </c>
      <c r="P754" s="15">
        <f>TBL_Employees[[#This Row],[Annual Salary]]*TBL_Employees[[#This Row],[Bonus %]]</f>
        <v>17878.919999999998</v>
      </c>
      <c r="Q754" s="16">
        <f>TBL_Employees[[#This Row],[Annual Salary]]+TBL_Employees[[#This Row],[Bonus %]]*TBL_Employees[[#This Row],[Annual Salary]]</f>
        <v>166869.91999999998</v>
      </c>
      <c r="R754" s="15">
        <f>SUM(TBL_Employees[[#This Row],[Annual Salary]],TBL_Employees[[#This Row],[Bonus amount]])</f>
        <v>166869.91999999998</v>
      </c>
      <c r="S754" t="str">
        <f>IF(AND(TBL_Employees[[#This Row],[Department]]="IT",TBL_Employees[[#This Row],[Gender]]="Female"),"Yes","No")</f>
        <v>No</v>
      </c>
      <c r="T754" s="20" t="str">
        <f>IF(AND(TBL_Employees[[#This Row],[Gender]]="Female",TBL_Employees[[#This Row],[Ethnicity]]="Black"),"Female Black","Other")</f>
        <v>Other</v>
      </c>
    </row>
    <row r="755" spans="1:20" x14ac:dyDescent="0.25">
      <c r="A755" t="s">
        <v>1113</v>
      </c>
      <c r="B755" t="s">
        <v>1114</v>
      </c>
      <c r="C755" t="s">
        <v>89</v>
      </c>
      <c r="D755" t="s">
        <v>27</v>
      </c>
      <c r="E755" t="s">
        <v>36</v>
      </c>
      <c r="F755" t="s">
        <v>17</v>
      </c>
      <c r="G755" t="s">
        <v>18</v>
      </c>
      <c r="H755" t="str">
        <f>IF(TBL_Employees[[#This Row],[Gender]]="Female","F","M")</f>
        <v>F</v>
      </c>
      <c r="I755">
        <v>47</v>
      </c>
      <c r="J755" s="7">
        <v>43309</v>
      </c>
      <c r="K755" s="1">
        <v>87806</v>
      </c>
      <c r="L755" s="2">
        <v>0</v>
      </c>
      <c r="M755" t="s">
        <v>19</v>
      </c>
      <c r="N755" t="s">
        <v>63</v>
      </c>
      <c r="O755" s="7" t="s">
        <v>21</v>
      </c>
      <c r="P755" s="15">
        <f>TBL_Employees[[#This Row],[Annual Salary]]*TBL_Employees[[#This Row],[Bonus %]]</f>
        <v>0</v>
      </c>
      <c r="Q755" s="16">
        <f>TBL_Employees[[#This Row],[Annual Salary]]+TBL_Employees[[#This Row],[Bonus %]]*TBL_Employees[[#This Row],[Annual Salary]]</f>
        <v>87806</v>
      </c>
      <c r="R755" s="15">
        <f>SUM(TBL_Employees[[#This Row],[Annual Salary]],TBL_Employees[[#This Row],[Bonus amount]])</f>
        <v>87806</v>
      </c>
      <c r="S755" t="str">
        <f>IF(AND(TBL_Employees[[#This Row],[Department]]="IT",TBL_Employees[[#This Row],[Gender]]="Female"),"Yes","No")</f>
        <v>Yes</v>
      </c>
      <c r="T755" s="20" t="str">
        <f>IF(AND(TBL_Employees[[#This Row],[Gender]]="Female",TBL_Employees[[#This Row],[Ethnicity]]="Black"),"Female Black","Other")</f>
        <v>Other</v>
      </c>
    </row>
    <row r="756" spans="1:20" x14ac:dyDescent="0.25">
      <c r="A756" t="s">
        <v>236</v>
      </c>
      <c r="B756" t="s">
        <v>593</v>
      </c>
      <c r="C756" t="s">
        <v>40</v>
      </c>
      <c r="D756" t="s">
        <v>50</v>
      </c>
      <c r="E756" t="s">
        <v>16</v>
      </c>
      <c r="F756" t="s">
        <v>17</v>
      </c>
      <c r="G756" t="s">
        <v>24</v>
      </c>
      <c r="H756" t="str">
        <f>IF(TBL_Employees[[#This Row],[Gender]]="Female","F","M")</f>
        <v>F</v>
      </c>
      <c r="I756">
        <v>41</v>
      </c>
      <c r="J756" s="7">
        <v>43322</v>
      </c>
      <c r="K756" s="1">
        <v>171173</v>
      </c>
      <c r="L756" s="2">
        <v>0.21</v>
      </c>
      <c r="M756" t="s">
        <v>19</v>
      </c>
      <c r="N756" t="s">
        <v>29</v>
      </c>
      <c r="O756" s="7" t="s">
        <v>21</v>
      </c>
      <c r="P756" s="15">
        <f>TBL_Employees[[#This Row],[Annual Salary]]*TBL_Employees[[#This Row],[Bonus %]]</f>
        <v>35946.33</v>
      </c>
      <c r="Q756" s="16">
        <f>TBL_Employees[[#This Row],[Annual Salary]]+TBL_Employees[[#This Row],[Bonus %]]*TBL_Employees[[#This Row],[Annual Salary]]</f>
        <v>207119.33000000002</v>
      </c>
      <c r="R756" s="15">
        <f>SUM(TBL_Employees[[#This Row],[Annual Salary]],TBL_Employees[[#This Row],[Bonus amount]])</f>
        <v>207119.33000000002</v>
      </c>
      <c r="S756" t="str">
        <f>IF(AND(TBL_Employees[[#This Row],[Department]]="IT",TBL_Employees[[#This Row],[Gender]]="Female"),"Yes","No")</f>
        <v>No</v>
      </c>
      <c r="T756" s="20" t="str">
        <f>IF(AND(TBL_Employees[[#This Row],[Gender]]="Female",TBL_Employees[[#This Row],[Ethnicity]]="Black"),"Female Black","Other")</f>
        <v>Other</v>
      </c>
    </row>
    <row r="757" spans="1:20" x14ac:dyDescent="0.25">
      <c r="A757" t="s">
        <v>1862</v>
      </c>
      <c r="B757" t="s">
        <v>1863</v>
      </c>
      <c r="C757" t="s">
        <v>42</v>
      </c>
      <c r="D757" t="s">
        <v>50</v>
      </c>
      <c r="E757" t="s">
        <v>44</v>
      </c>
      <c r="F757" t="s">
        <v>28</v>
      </c>
      <c r="G757" t="s">
        <v>18</v>
      </c>
      <c r="H757" t="str">
        <f>IF(TBL_Employees[[#This Row],[Gender]]="Female","F","M")</f>
        <v>M</v>
      </c>
      <c r="I757">
        <v>31</v>
      </c>
      <c r="J757" s="7">
        <v>43325</v>
      </c>
      <c r="K757" s="1">
        <v>81828</v>
      </c>
      <c r="L757" s="2">
        <v>0</v>
      </c>
      <c r="M757" t="s">
        <v>19</v>
      </c>
      <c r="N757" t="s">
        <v>45</v>
      </c>
      <c r="O757" s="7" t="s">
        <v>21</v>
      </c>
      <c r="P757" s="15">
        <f>TBL_Employees[[#This Row],[Annual Salary]]*TBL_Employees[[#This Row],[Bonus %]]</f>
        <v>0</v>
      </c>
      <c r="Q757" s="16">
        <f>TBL_Employees[[#This Row],[Annual Salary]]+TBL_Employees[[#This Row],[Bonus %]]*TBL_Employees[[#This Row],[Annual Salary]]</f>
        <v>81828</v>
      </c>
      <c r="R757" s="15">
        <f>SUM(TBL_Employees[[#This Row],[Annual Salary]],TBL_Employees[[#This Row],[Bonus amount]])</f>
        <v>81828</v>
      </c>
      <c r="S757" t="str">
        <f>IF(AND(TBL_Employees[[#This Row],[Department]]="IT",TBL_Employees[[#This Row],[Gender]]="Female"),"Yes","No")</f>
        <v>No</v>
      </c>
      <c r="T757" s="20" t="str">
        <f>IF(AND(TBL_Employees[[#This Row],[Gender]]="Female",TBL_Employees[[#This Row],[Ethnicity]]="Black"),"Female Black","Other")</f>
        <v>Other</v>
      </c>
    </row>
    <row r="758" spans="1:20" x14ac:dyDescent="0.25">
      <c r="A758" t="s">
        <v>1393</v>
      </c>
      <c r="B758" t="s">
        <v>1394</v>
      </c>
      <c r="C758" t="s">
        <v>14</v>
      </c>
      <c r="D758" t="s">
        <v>15</v>
      </c>
      <c r="E758" t="s">
        <v>16</v>
      </c>
      <c r="F758" t="s">
        <v>28</v>
      </c>
      <c r="G758" t="s">
        <v>51</v>
      </c>
      <c r="H758" t="str">
        <f>IF(TBL_Employees[[#This Row],[Gender]]="Female","F","M")</f>
        <v>M</v>
      </c>
      <c r="I758">
        <v>36</v>
      </c>
      <c r="J758" s="7">
        <v>43330</v>
      </c>
      <c r="K758" s="1">
        <v>223404</v>
      </c>
      <c r="L758" s="2">
        <v>0.32</v>
      </c>
      <c r="M758" t="s">
        <v>19</v>
      </c>
      <c r="N758" t="s">
        <v>29</v>
      </c>
      <c r="O758" s="7" t="s">
        <v>21</v>
      </c>
      <c r="P758" s="15">
        <f>TBL_Employees[[#This Row],[Annual Salary]]*TBL_Employees[[#This Row],[Bonus %]]</f>
        <v>71489.279999999999</v>
      </c>
      <c r="Q758" s="16">
        <f>TBL_Employees[[#This Row],[Annual Salary]]+TBL_Employees[[#This Row],[Bonus %]]*TBL_Employees[[#This Row],[Annual Salary]]</f>
        <v>294893.28000000003</v>
      </c>
      <c r="R758" s="15">
        <f>SUM(TBL_Employees[[#This Row],[Annual Salary]],TBL_Employees[[#This Row],[Bonus amount]])</f>
        <v>294893.28000000003</v>
      </c>
      <c r="S758" t="str">
        <f>IF(AND(TBL_Employees[[#This Row],[Department]]="IT",TBL_Employees[[#This Row],[Gender]]="Female"),"Yes","No")</f>
        <v>No</v>
      </c>
      <c r="T758" s="20" t="str">
        <f>IF(AND(TBL_Employees[[#This Row],[Gender]]="Female",TBL_Employees[[#This Row],[Ethnicity]]="Black"),"Female Black","Other")</f>
        <v>Other</v>
      </c>
    </row>
    <row r="759" spans="1:20" x14ac:dyDescent="0.25">
      <c r="A759" t="s">
        <v>37</v>
      </c>
      <c r="B759" t="s">
        <v>1421</v>
      </c>
      <c r="C759" t="s">
        <v>64</v>
      </c>
      <c r="D759" t="s">
        <v>65</v>
      </c>
      <c r="E759" t="s">
        <v>44</v>
      </c>
      <c r="F759" t="s">
        <v>28</v>
      </c>
      <c r="G759" t="s">
        <v>24</v>
      </c>
      <c r="H759" t="str">
        <f>IF(TBL_Employees[[#This Row],[Gender]]="Female","F","M")</f>
        <v>M</v>
      </c>
      <c r="I759">
        <v>28</v>
      </c>
      <c r="J759" s="7">
        <v>43336</v>
      </c>
      <c r="K759" s="1">
        <v>61410</v>
      </c>
      <c r="L759" s="2">
        <v>0</v>
      </c>
      <c r="M759" t="s">
        <v>19</v>
      </c>
      <c r="N759" t="s">
        <v>39</v>
      </c>
      <c r="O759" s="7" t="s">
        <v>21</v>
      </c>
      <c r="P759" s="15">
        <f>TBL_Employees[[#This Row],[Annual Salary]]*TBL_Employees[[#This Row],[Bonus %]]</f>
        <v>0</v>
      </c>
      <c r="Q759" s="16">
        <f>TBL_Employees[[#This Row],[Annual Salary]]+TBL_Employees[[#This Row],[Bonus %]]*TBL_Employees[[#This Row],[Annual Salary]]</f>
        <v>61410</v>
      </c>
      <c r="R759" s="15">
        <f>SUM(TBL_Employees[[#This Row],[Annual Salary]],TBL_Employees[[#This Row],[Bonus amount]])</f>
        <v>61410</v>
      </c>
      <c r="S759" t="str">
        <f>IF(AND(TBL_Employees[[#This Row],[Department]]="IT",TBL_Employees[[#This Row],[Gender]]="Female"),"Yes","No")</f>
        <v>No</v>
      </c>
      <c r="T759" s="20" t="str">
        <f>IF(AND(TBL_Employees[[#This Row],[Gender]]="Female",TBL_Employees[[#This Row],[Ethnicity]]="Black"),"Female Black","Other")</f>
        <v>Other</v>
      </c>
    </row>
    <row r="760" spans="1:20" x14ac:dyDescent="0.25">
      <c r="A760" t="s">
        <v>1068</v>
      </c>
      <c r="B760" t="s">
        <v>1069</v>
      </c>
      <c r="C760" t="s">
        <v>14</v>
      </c>
      <c r="D760" t="s">
        <v>31</v>
      </c>
      <c r="E760" t="s">
        <v>36</v>
      </c>
      <c r="F760" t="s">
        <v>17</v>
      </c>
      <c r="G760" t="s">
        <v>24</v>
      </c>
      <c r="H760" t="str">
        <f>IF(TBL_Employees[[#This Row],[Gender]]="Female","F","M")</f>
        <v>F</v>
      </c>
      <c r="I760">
        <v>55</v>
      </c>
      <c r="J760" s="7">
        <v>43345</v>
      </c>
      <c r="K760" s="1">
        <v>221465</v>
      </c>
      <c r="L760" s="2">
        <v>0.34</v>
      </c>
      <c r="M760" t="s">
        <v>33</v>
      </c>
      <c r="N760" t="s">
        <v>34</v>
      </c>
      <c r="O760" s="7" t="s">
        <v>21</v>
      </c>
      <c r="P760" s="15">
        <f>TBL_Employees[[#This Row],[Annual Salary]]*TBL_Employees[[#This Row],[Bonus %]]</f>
        <v>75298.100000000006</v>
      </c>
      <c r="Q760" s="16">
        <f>TBL_Employees[[#This Row],[Annual Salary]]+TBL_Employees[[#This Row],[Bonus %]]*TBL_Employees[[#This Row],[Annual Salary]]</f>
        <v>296763.09999999998</v>
      </c>
      <c r="R760" s="15">
        <f>SUM(TBL_Employees[[#This Row],[Annual Salary]],TBL_Employees[[#This Row],[Bonus amount]])</f>
        <v>296763.09999999998</v>
      </c>
      <c r="S760" t="str">
        <f>IF(AND(TBL_Employees[[#This Row],[Department]]="IT",TBL_Employees[[#This Row],[Gender]]="Female"),"Yes","No")</f>
        <v>No</v>
      </c>
      <c r="T760" s="20" t="str">
        <f>IF(AND(TBL_Employees[[#This Row],[Gender]]="Female",TBL_Employees[[#This Row],[Ethnicity]]="Black"),"Female Black","Other")</f>
        <v>Other</v>
      </c>
    </row>
    <row r="761" spans="1:20" x14ac:dyDescent="0.25">
      <c r="A761" t="s">
        <v>131</v>
      </c>
      <c r="B761" t="s">
        <v>1720</v>
      </c>
      <c r="C761" t="s">
        <v>30</v>
      </c>
      <c r="D761" t="s">
        <v>31</v>
      </c>
      <c r="E761" t="s">
        <v>32</v>
      </c>
      <c r="F761" t="s">
        <v>28</v>
      </c>
      <c r="G761" t="s">
        <v>18</v>
      </c>
      <c r="H761" t="str">
        <f>IF(TBL_Employees[[#This Row],[Gender]]="Female","F","M")</f>
        <v>M</v>
      </c>
      <c r="I761">
        <v>27</v>
      </c>
      <c r="J761" s="7">
        <v>43354</v>
      </c>
      <c r="K761" s="1">
        <v>80745</v>
      </c>
      <c r="L761" s="2">
        <v>0</v>
      </c>
      <c r="M761" t="s">
        <v>19</v>
      </c>
      <c r="N761" t="s">
        <v>20</v>
      </c>
      <c r="O761" s="7" t="s">
        <v>21</v>
      </c>
      <c r="P761" s="15">
        <f>TBL_Employees[[#This Row],[Annual Salary]]*TBL_Employees[[#This Row],[Bonus %]]</f>
        <v>0</v>
      </c>
      <c r="Q761" s="16">
        <f>TBL_Employees[[#This Row],[Annual Salary]]+TBL_Employees[[#This Row],[Bonus %]]*TBL_Employees[[#This Row],[Annual Salary]]</f>
        <v>80745</v>
      </c>
      <c r="R761" s="15">
        <f>SUM(TBL_Employees[[#This Row],[Annual Salary]],TBL_Employees[[#This Row],[Bonus amount]])</f>
        <v>80745</v>
      </c>
      <c r="S761" t="str">
        <f>IF(AND(TBL_Employees[[#This Row],[Department]]="IT",TBL_Employees[[#This Row],[Gender]]="Female"),"Yes","No")</f>
        <v>No</v>
      </c>
      <c r="T761" s="20" t="str">
        <f>IF(AND(TBL_Employees[[#This Row],[Gender]]="Female",TBL_Employees[[#This Row],[Ethnicity]]="Black"),"Female Black","Other")</f>
        <v>Other</v>
      </c>
    </row>
    <row r="762" spans="1:20" x14ac:dyDescent="0.25">
      <c r="A762" t="s">
        <v>1613</v>
      </c>
      <c r="B762" t="s">
        <v>1614</v>
      </c>
      <c r="C762" t="s">
        <v>62</v>
      </c>
      <c r="D762" t="s">
        <v>50</v>
      </c>
      <c r="E762" t="s">
        <v>32</v>
      </c>
      <c r="F762" t="s">
        <v>17</v>
      </c>
      <c r="G762" t="s">
        <v>24</v>
      </c>
      <c r="H762" t="str">
        <f>IF(TBL_Employees[[#This Row],[Gender]]="Female","F","M")</f>
        <v>F</v>
      </c>
      <c r="I762">
        <v>27</v>
      </c>
      <c r="J762" s="7">
        <v>43358</v>
      </c>
      <c r="K762" s="1">
        <v>127616</v>
      </c>
      <c r="L762" s="2">
        <v>7.0000000000000007E-2</v>
      </c>
      <c r="M762" t="s">
        <v>19</v>
      </c>
      <c r="N762" t="s">
        <v>29</v>
      </c>
      <c r="O762" s="7" t="s">
        <v>21</v>
      </c>
      <c r="P762" s="15">
        <f>TBL_Employees[[#This Row],[Annual Salary]]*TBL_Employees[[#This Row],[Bonus %]]</f>
        <v>8933.1200000000008</v>
      </c>
      <c r="Q762" s="16">
        <f>TBL_Employees[[#This Row],[Annual Salary]]+TBL_Employees[[#This Row],[Bonus %]]*TBL_Employees[[#This Row],[Annual Salary]]</f>
        <v>136549.12</v>
      </c>
      <c r="R762" s="15">
        <f>SUM(TBL_Employees[[#This Row],[Annual Salary]],TBL_Employees[[#This Row],[Bonus amount]])</f>
        <v>136549.12</v>
      </c>
      <c r="S762" t="str">
        <f>IF(AND(TBL_Employees[[#This Row],[Department]]="IT",TBL_Employees[[#This Row],[Gender]]="Female"),"Yes","No")</f>
        <v>No</v>
      </c>
      <c r="T762" s="20" t="str">
        <f>IF(AND(TBL_Employees[[#This Row],[Gender]]="Female",TBL_Employees[[#This Row],[Ethnicity]]="Black"),"Female Black","Other")</f>
        <v>Other</v>
      </c>
    </row>
    <row r="763" spans="1:20" x14ac:dyDescent="0.25">
      <c r="A763" t="s">
        <v>1722</v>
      </c>
      <c r="B763" t="s">
        <v>1723</v>
      </c>
      <c r="C763" t="s">
        <v>97</v>
      </c>
      <c r="D763" t="s">
        <v>31</v>
      </c>
      <c r="E763" t="s">
        <v>16</v>
      </c>
      <c r="F763" t="s">
        <v>28</v>
      </c>
      <c r="G763" t="s">
        <v>51</v>
      </c>
      <c r="H763" t="str">
        <f>IF(TBL_Employees[[#This Row],[Gender]]="Female","F","M")</f>
        <v>M</v>
      </c>
      <c r="I763">
        <v>56</v>
      </c>
      <c r="J763" s="7">
        <v>43363</v>
      </c>
      <c r="K763" s="1">
        <v>78938</v>
      </c>
      <c r="L763" s="2">
        <v>0.14000000000000001</v>
      </c>
      <c r="M763" t="s">
        <v>19</v>
      </c>
      <c r="N763" t="s">
        <v>39</v>
      </c>
      <c r="O763" s="7" t="s">
        <v>21</v>
      </c>
      <c r="P763" s="15">
        <f>TBL_Employees[[#This Row],[Annual Salary]]*TBL_Employees[[#This Row],[Bonus %]]</f>
        <v>11051.320000000002</v>
      </c>
      <c r="Q763" s="16">
        <f>TBL_Employees[[#This Row],[Annual Salary]]+TBL_Employees[[#This Row],[Bonus %]]*TBL_Employees[[#This Row],[Annual Salary]]</f>
        <v>89989.32</v>
      </c>
      <c r="R763" s="15">
        <f>SUM(TBL_Employees[[#This Row],[Annual Salary]],TBL_Employees[[#This Row],[Bonus amount]])</f>
        <v>89989.32</v>
      </c>
      <c r="S763" t="str">
        <f>IF(AND(TBL_Employees[[#This Row],[Department]]="IT",TBL_Employees[[#This Row],[Gender]]="Female"),"Yes","No")</f>
        <v>No</v>
      </c>
      <c r="T763" s="20" t="str">
        <f>IF(AND(TBL_Employees[[#This Row],[Gender]]="Female",TBL_Employees[[#This Row],[Ethnicity]]="Black"),"Female Black","Other")</f>
        <v>Other</v>
      </c>
    </row>
    <row r="764" spans="1:20" x14ac:dyDescent="0.25">
      <c r="A764" t="s">
        <v>555</v>
      </c>
      <c r="B764" t="s">
        <v>556</v>
      </c>
      <c r="C764" t="s">
        <v>62</v>
      </c>
      <c r="D764" t="s">
        <v>43</v>
      </c>
      <c r="E764" t="s">
        <v>16</v>
      </c>
      <c r="F764" t="s">
        <v>28</v>
      </c>
      <c r="G764" t="s">
        <v>24</v>
      </c>
      <c r="H764" t="str">
        <f>IF(TBL_Employees[[#This Row],[Gender]]="Female","F","M")</f>
        <v>M</v>
      </c>
      <c r="I764">
        <v>27</v>
      </c>
      <c r="J764" s="7">
        <v>43368</v>
      </c>
      <c r="K764" s="1">
        <v>114441</v>
      </c>
      <c r="L764" s="2">
        <v>0.1</v>
      </c>
      <c r="M764" t="s">
        <v>33</v>
      </c>
      <c r="N764" t="s">
        <v>80</v>
      </c>
      <c r="O764" s="7">
        <v>43821</v>
      </c>
      <c r="P764" s="15">
        <f>TBL_Employees[[#This Row],[Annual Salary]]*TBL_Employees[[#This Row],[Bonus %]]</f>
        <v>11444.1</v>
      </c>
      <c r="Q764" s="16">
        <f>TBL_Employees[[#This Row],[Annual Salary]]+TBL_Employees[[#This Row],[Bonus %]]*TBL_Employees[[#This Row],[Annual Salary]]</f>
        <v>125885.1</v>
      </c>
      <c r="R764" s="15">
        <f>SUM(TBL_Employees[[#This Row],[Annual Salary]],TBL_Employees[[#This Row],[Bonus amount]])</f>
        <v>125885.1</v>
      </c>
      <c r="S764" t="str">
        <f>IF(AND(TBL_Employees[[#This Row],[Department]]="IT",TBL_Employees[[#This Row],[Gender]]="Female"),"Yes","No")</f>
        <v>No</v>
      </c>
      <c r="T764" s="20" t="str">
        <f>IF(AND(TBL_Employees[[#This Row],[Gender]]="Female",TBL_Employees[[#This Row],[Ethnicity]]="Black"),"Female Black","Other")</f>
        <v>Other</v>
      </c>
    </row>
    <row r="765" spans="1:20" x14ac:dyDescent="0.25">
      <c r="A765" t="s">
        <v>1624</v>
      </c>
      <c r="B765" t="s">
        <v>1625</v>
      </c>
      <c r="C765" t="s">
        <v>30</v>
      </c>
      <c r="D765" t="s">
        <v>31</v>
      </c>
      <c r="E765" t="s">
        <v>16</v>
      </c>
      <c r="F765" t="s">
        <v>28</v>
      </c>
      <c r="G765" t="s">
        <v>51</v>
      </c>
      <c r="H765" t="str">
        <f>IF(TBL_Employees[[#This Row],[Gender]]="Female","F","M")</f>
        <v>M</v>
      </c>
      <c r="I765">
        <v>27</v>
      </c>
      <c r="J765" s="7">
        <v>43371</v>
      </c>
      <c r="K765" s="1">
        <v>64247</v>
      </c>
      <c r="L765" s="2">
        <v>0</v>
      </c>
      <c r="M765" t="s">
        <v>52</v>
      </c>
      <c r="N765" t="s">
        <v>66</v>
      </c>
      <c r="O765" s="7" t="s">
        <v>21</v>
      </c>
      <c r="P765" s="15">
        <f>TBL_Employees[[#This Row],[Annual Salary]]*TBL_Employees[[#This Row],[Bonus %]]</f>
        <v>0</v>
      </c>
      <c r="Q765" s="16">
        <f>TBL_Employees[[#This Row],[Annual Salary]]+TBL_Employees[[#This Row],[Bonus %]]*TBL_Employees[[#This Row],[Annual Salary]]</f>
        <v>64247</v>
      </c>
      <c r="R765" s="15">
        <f>SUM(TBL_Employees[[#This Row],[Annual Salary]],TBL_Employees[[#This Row],[Bonus amount]])</f>
        <v>64247</v>
      </c>
      <c r="S765" t="str">
        <f>IF(AND(TBL_Employees[[#This Row],[Department]]="IT",TBL_Employees[[#This Row],[Gender]]="Female"),"Yes","No")</f>
        <v>No</v>
      </c>
      <c r="T765" s="20" t="str">
        <f>IF(AND(TBL_Employees[[#This Row],[Gender]]="Female",TBL_Employees[[#This Row],[Ethnicity]]="Black"),"Female Black","Other")</f>
        <v>Other</v>
      </c>
    </row>
    <row r="766" spans="1:20" x14ac:dyDescent="0.25">
      <c r="A766" t="s">
        <v>1472</v>
      </c>
      <c r="B766" t="s">
        <v>1797</v>
      </c>
      <c r="C766" t="s">
        <v>84</v>
      </c>
      <c r="D766" t="s">
        <v>31</v>
      </c>
      <c r="E766" t="s">
        <v>32</v>
      </c>
      <c r="F766" t="s">
        <v>17</v>
      </c>
      <c r="G766" t="s">
        <v>51</v>
      </c>
      <c r="H766" t="str">
        <f>IF(TBL_Employees[[#This Row],[Gender]]="Female","F","M")</f>
        <v>F</v>
      </c>
      <c r="I766">
        <v>47</v>
      </c>
      <c r="J766" s="7">
        <v>43375</v>
      </c>
      <c r="K766" s="1">
        <v>111404</v>
      </c>
      <c r="L766" s="2">
        <v>0</v>
      </c>
      <c r="M766" t="s">
        <v>52</v>
      </c>
      <c r="N766" t="s">
        <v>66</v>
      </c>
      <c r="O766" s="7" t="s">
        <v>21</v>
      </c>
      <c r="P766" s="15">
        <f>TBL_Employees[[#This Row],[Annual Salary]]*TBL_Employees[[#This Row],[Bonus %]]</f>
        <v>0</v>
      </c>
      <c r="Q766" s="16">
        <f>TBL_Employees[[#This Row],[Annual Salary]]+TBL_Employees[[#This Row],[Bonus %]]*TBL_Employees[[#This Row],[Annual Salary]]</f>
        <v>111404</v>
      </c>
      <c r="R766" s="15">
        <f>SUM(TBL_Employees[[#This Row],[Annual Salary]],TBL_Employees[[#This Row],[Bonus amount]])</f>
        <v>111404</v>
      </c>
      <c r="S766" t="str">
        <f>IF(AND(TBL_Employees[[#This Row],[Department]]="IT",TBL_Employees[[#This Row],[Gender]]="Female"),"Yes","No")</f>
        <v>No</v>
      </c>
      <c r="T766" s="20" t="str">
        <f>IF(AND(TBL_Employees[[#This Row],[Gender]]="Female",TBL_Employees[[#This Row],[Ethnicity]]="Black"),"Female Black","Other")</f>
        <v>Other</v>
      </c>
    </row>
    <row r="767" spans="1:20" x14ac:dyDescent="0.25">
      <c r="A767" t="s">
        <v>1969</v>
      </c>
      <c r="B767" t="s">
        <v>1970</v>
      </c>
      <c r="C767" t="s">
        <v>40</v>
      </c>
      <c r="D767" t="s">
        <v>27</v>
      </c>
      <c r="E767" t="s">
        <v>36</v>
      </c>
      <c r="F767" t="s">
        <v>17</v>
      </c>
      <c r="G767" t="s">
        <v>18</v>
      </c>
      <c r="H767" t="str">
        <f>IF(TBL_Employees[[#This Row],[Gender]]="Female","F","M")</f>
        <v>F</v>
      </c>
      <c r="I767">
        <v>46</v>
      </c>
      <c r="J767" s="7">
        <v>43379</v>
      </c>
      <c r="K767" s="1">
        <v>166259</v>
      </c>
      <c r="L767" s="2">
        <v>0.17</v>
      </c>
      <c r="M767" t="s">
        <v>19</v>
      </c>
      <c r="N767" t="s">
        <v>20</v>
      </c>
      <c r="O767" s="7" t="s">
        <v>21</v>
      </c>
      <c r="P767" s="15">
        <f>TBL_Employees[[#This Row],[Annual Salary]]*TBL_Employees[[#This Row],[Bonus %]]</f>
        <v>28264.030000000002</v>
      </c>
      <c r="Q767" s="16">
        <f>TBL_Employees[[#This Row],[Annual Salary]]+TBL_Employees[[#This Row],[Bonus %]]*TBL_Employees[[#This Row],[Annual Salary]]</f>
        <v>194523.03</v>
      </c>
      <c r="R767" s="15">
        <f>SUM(TBL_Employees[[#This Row],[Annual Salary]],TBL_Employees[[#This Row],[Bonus amount]])</f>
        <v>194523.03</v>
      </c>
      <c r="S767" t="str">
        <f>IF(AND(TBL_Employees[[#This Row],[Department]]="IT",TBL_Employees[[#This Row],[Gender]]="Female"),"Yes","No")</f>
        <v>Yes</v>
      </c>
      <c r="T767" s="20" t="str">
        <f>IF(AND(TBL_Employees[[#This Row],[Gender]]="Female",TBL_Employees[[#This Row],[Ethnicity]]="Black"),"Female Black","Other")</f>
        <v>Other</v>
      </c>
    </row>
    <row r="768" spans="1:20" x14ac:dyDescent="0.25">
      <c r="A768" t="s">
        <v>1837</v>
      </c>
      <c r="B768" t="s">
        <v>1838</v>
      </c>
      <c r="C768" t="s">
        <v>40</v>
      </c>
      <c r="D768" t="s">
        <v>50</v>
      </c>
      <c r="E768" t="s">
        <v>44</v>
      </c>
      <c r="F768" t="s">
        <v>17</v>
      </c>
      <c r="G768" t="s">
        <v>51</v>
      </c>
      <c r="H768" t="str">
        <f>IF(TBL_Employees[[#This Row],[Gender]]="Female","F","M")</f>
        <v>F</v>
      </c>
      <c r="I768">
        <v>27</v>
      </c>
      <c r="J768" s="7">
        <v>43397</v>
      </c>
      <c r="K768" s="1">
        <v>154973</v>
      </c>
      <c r="L768" s="2">
        <v>0.28999999999999998</v>
      </c>
      <c r="M768" t="s">
        <v>52</v>
      </c>
      <c r="N768" t="s">
        <v>53</v>
      </c>
      <c r="O768" s="7" t="s">
        <v>21</v>
      </c>
      <c r="P768" s="15">
        <f>TBL_Employees[[#This Row],[Annual Salary]]*TBL_Employees[[#This Row],[Bonus %]]</f>
        <v>44942.17</v>
      </c>
      <c r="Q768" s="16">
        <f>TBL_Employees[[#This Row],[Annual Salary]]+TBL_Employees[[#This Row],[Bonus %]]*TBL_Employees[[#This Row],[Annual Salary]]</f>
        <v>199915.16999999998</v>
      </c>
      <c r="R768" s="15">
        <f>SUM(TBL_Employees[[#This Row],[Annual Salary]],TBL_Employees[[#This Row],[Bonus amount]])</f>
        <v>199915.16999999998</v>
      </c>
      <c r="S768" t="str">
        <f>IF(AND(TBL_Employees[[#This Row],[Department]]="IT",TBL_Employees[[#This Row],[Gender]]="Female"),"Yes","No")</f>
        <v>No</v>
      </c>
      <c r="T768" s="20" t="str">
        <f>IF(AND(TBL_Employees[[#This Row],[Gender]]="Female",TBL_Employees[[#This Row],[Ethnicity]]="Black"),"Female Black","Other")</f>
        <v>Other</v>
      </c>
    </row>
    <row r="769" spans="1:20" x14ac:dyDescent="0.25">
      <c r="A769" t="s">
        <v>273</v>
      </c>
      <c r="B769" t="s">
        <v>1212</v>
      </c>
      <c r="C769" t="s">
        <v>61</v>
      </c>
      <c r="D769" t="s">
        <v>15</v>
      </c>
      <c r="E769" t="s">
        <v>32</v>
      </c>
      <c r="F769" t="s">
        <v>17</v>
      </c>
      <c r="G769" t="s">
        <v>47</v>
      </c>
      <c r="H769" t="str">
        <f>IF(TBL_Employees[[#This Row],[Gender]]="Female","F","M")</f>
        <v>F</v>
      </c>
      <c r="I769">
        <v>59</v>
      </c>
      <c r="J769" s="7">
        <v>43400</v>
      </c>
      <c r="K769" s="1">
        <v>139208</v>
      </c>
      <c r="L769" s="2">
        <v>0.11</v>
      </c>
      <c r="M769" t="s">
        <v>19</v>
      </c>
      <c r="N769" t="s">
        <v>25</v>
      </c>
      <c r="O769" s="7" t="s">
        <v>21</v>
      </c>
      <c r="P769" s="15">
        <f>TBL_Employees[[#This Row],[Annual Salary]]*TBL_Employees[[#This Row],[Bonus %]]</f>
        <v>15312.88</v>
      </c>
      <c r="Q769" s="16">
        <f>TBL_Employees[[#This Row],[Annual Salary]]+TBL_Employees[[#This Row],[Bonus %]]*TBL_Employees[[#This Row],[Annual Salary]]</f>
        <v>154520.88</v>
      </c>
      <c r="R769" s="15">
        <f>SUM(TBL_Employees[[#This Row],[Annual Salary]],TBL_Employees[[#This Row],[Bonus amount]])</f>
        <v>154520.88</v>
      </c>
      <c r="S769" t="str">
        <f>IF(AND(TBL_Employees[[#This Row],[Department]]="IT",TBL_Employees[[#This Row],[Gender]]="Female"),"Yes","No")</f>
        <v>No</v>
      </c>
      <c r="T769" s="20" t="str">
        <f>IF(AND(TBL_Employees[[#This Row],[Gender]]="Female",TBL_Employees[[#This Row],[Ethnicity]]="Black"),"Female Black","Other")</f>
        <v>Female Black</v>
      </c>
    </row>
    <row r="770" spans="1:20" x14ac:dyDescent="0.25">
      <c r="A770" t="s">
        <v>121</v>
      </c>
      <c r="B770" t="s">
        <v>1430</v>
      </c>
      <c r="C770" t="s">
        <v>14</v>
      </c>
      <c r="D770" t="s">
        <v>15</v>
      </c>
      <c r="E770" t="s">
        <v>44</v>
      </c>
      <c r="F770" t="s">
        <v>17</v>
      </c>
      <c r="G770" t="s">
        <v>47</v>
      </c>
      <c r="H770" t="str">
        <f>IF(TBL_Employees[[#This Row],[Gender]]="Female","F","M")</f>
        <v>F</v>
      </c>
      <c r="I770">
        <v>38</v>
      </c>
      <c r="J770" s="7">
        <v>43413</v>
      </c>
      <c r="K770" s="1">
        <v>223805</v>
      </c>
      <c r="L770" s="2">
        <v>0.36</v>
      </c>
      <c r="M770" t="s">
        <v>19</v>
      </c>
      <c r="N770" t="s">
        <v>20</v>
      </c>
      <c r="O770" s="7" t="s">
        <v>21</v>
      </c>
      <c r="P770" s="15">
        <f>TBL_Employees[[#This Row],[Annual Salary]]*TBL_Employees[[#This Row],[Bonus %]]</f>
        <v>80569.8</v>
      </c>
      <c r="Q770" s="16">
        <f>TBL_Employees[[#This Row],[Annual Salary]]+TBL_Employees[[#This Row],[Bonus %]]*TBL_Employees[[#This Row],[Annual Salary]]</f>
        <v>304374.8</v>
      </c>
      <c r="R770" s="15">
        <f>SUM(TBL_Employees[[#This Row],[Annual Salary]],TBL_Employees[[#This Row],[Bonus amount]])</f>
        <v>304374.8</v>
      </c>
      <c r="S770" t="str">
        <f>IF(AND(TBL_Employees[[#This Row],[Department]]="IT",TBL_Employees[[#This Row],[Gender]]="Female"),"Yes","No")</f>
        <v>No</v>
      </c>
      <c r="T770" s="20" t="str">
        <f>IF(AND(TBL_Employees[[#This Row],[Gender]]="Female",TBL_Employees[[#This Row],[Ethnicity]]="Black"),"Female Black","Other")</f>
        <v>Female Black</v>
      </c>
    </row>
    <row r="771" spans="1:20" x14ac:dyDescent="0.25">
      <c r="A771" t="s">
        <v>395</v>
      </c>
      <c r="B771" t="s">
        <v>1789</v>
      </c>
      <c r="C771" t="s">
        <v>35</v>
      </c>
      <c r="D771" t="s">
        <v>27</v>
      </c>
      <c r="E771" t="s">
        <v>36</v>
      </c>
      <c r="F771" t="s">
        <v>28</v>
      </c>
      <c r="G771" t="s">
        <v>24</v>
      </c>
      <c r="H771" t="str">
        <f>IF(TBL_Employees[[#This Row],[Gender]]="Female","F","M")</f>
        <v>M</v>
      </c>
      <c r="I771">
        <v>34</v>
      </c>
      <c r="J771" s="7">
        <v>43414</v>
      </c>
      <c r="K771" s="1">
        <v>61944</v>
      </c>
      <c r="L771" s="2">
        <v>0</v>
      </c>
      <c r="M771" t="s">
        <v>33</v>
      </c>
      <c r="N771" t="s">
        <v>74</v>
      </c>
      <c r="O771" s="7" t="s">
        <v>21</v>
      </c>
      <c r="P771" s="15">
        <f>TBL_Employees[[#This Row],[Annual Salary]]*TBL_Employees[[#This Row],[Bonus %]]</f>
        <v>0</v>
      </c>
      <c r="Q771" s="16">
        <f>TBL_Employees[[#This Row],[Annual Salary]]+TBL_Employees[[#This Row],[Bonus %]]*TBL_Employees[[#This Row],[Annual Salary]]</f>
        <v>61944</v>
      </c>
      <c r="R771" s="15">
        <f>SUM(TBL_Employees[[#This Row],[Annual Salary]],TBL_Employees[[#This Row],[Bonus amount]])</f>
        <v>61944</v>
      </c>
      <c r="S771" t="str">
        <f>IF(AND(TBL_Employees[[#This Row],[Department]]="IT",TBL_Employees[[#This Row],[Gender]]="Female"),"Yes","No")</f>
        <v>No</v>
      </c>
      <c r="T771" s="20" t="str">
        <f>IF(AND(TBL_Employees[[#This Row],[Gender]]="Female",TBL_Employees[[#This Row],[Ethnicity]]="Black"),"Female Black","Other")</f>
        <v>Other</v>
      </c>
    </row>
    <row r="772" spans="1:20" x14ac:dyDescent="0.25">
      <c r="A772" t="s">
        <v>1252</v>
      </c>
      <c r="B772" t="s">
        <v>1253</v>
      </c>
      <c r="C772" t="s">
        <v>59</v>
      </c>
      <c r="D772" t="s">
        <v>31</v>
      </c>
      <c r="E772" t="s">
        <v>44</v>
      </c>
      <c r="F772" t="s">
        <v>17</v>
      </c>
      <c r="G772" t="s">
        <v>18</v>
      </c>
      <c r="H772" t="str">
        <f>IF(TBL_Employees[[#This Row],[Gender]]="Female","F","M")</f>
        <v>F</v>
      </c>
      <c r="I772">
        <v>28</v>
      </c>
      <c r="J772" s="7">
        <v>43418</v>
      </c>
      <c r="K772" s="1">
        <v>115854</v>
      </c>
      <c r="L772" s="2">
        <v>0</v>
      </c>
      <c r="M772" t="s">
        <v>19</v>
      </c>
      <c r="N772" t="s">
        <v>39</v>
      </c>
      <c r="O772" s="7" t="s">
        <v>21</v>
      </c>
      <c r="P772" s="15">
        <f>TBL_Employees[[#This Row],[Annual Salary]]*TBL_Employees[[#This Row],[Bonus %]]</f>
        <v>0</v>
      </c>
      <c r="Q772" s="16">
        <f>TBL_Employees[[#This Row],[Annual Salary]]+TBL_Employees[[#This Row],[Bonus %]]*TBL_Employees[[#This Row],[Annual Salary]]</f>
        <v>115854</v>
      </c>
      <c r="R772" s="15">
        <f>SUM(TBL_Employees[[#This Row],[Annual Salary]],TBL_Employees[[#This Row],[Bonus amount]])</f>
        <v>115854</v>
      </c>
      <c r="S772" t="str">
        <f>IF(AND(TBL_Employees[[#This Row],[Department]]="IT",TBL_Employees[[#This Row],[Gender]]="Female"),"Yes","No")</f>
        <v>No</v>
      </c>
      <c r="T772" s="20" t="str">
        <f>IF(AND(TBL_Employees[[#This Row],[Gender]]="Female",TBL_Employees[[#This Row],[Ethnicity]]="Black"),"Female Black","Other")</f>
        <v>Other</v>
      </c>
    </row>
    <row r="773" spans="1:20" x14ac:dyDescent="0.25">
      <c r="A773" t="s">
        <v>1740</v>
      </c>
      <c r="B773" t="s">
        <v>1741</v>
      </c>
      <c r="C773" t="s">
        <v>14</v>
      </c>
      <c r="D773" t="s">
        <v>15</v>
      </c>
      <c r="E773" t="s">
        <v>32</v>
      </c>
      <c r="F773" t="s">
        <v>28</v>
      </c>
      <c r="G773" t="s">
        <v>51</v>
      </c>
      <c r="H773" t="str">
        <f>IF(TBL_Employees[[#This Row],[Gender]]="Female","F","M")</f>
        <v>M</v>
      </c>
      <c r="I773">
        <v>29</v>
      </c>
      <c r="J773" s="7">
        <v>43439</v>
      </c>
      <c r="K773" s="1">
        <v>199504</v>
      </c>
      <c r="L773" s="2">
        <v>0.3</v>
      </c>
      <c r="M773" t="s">
        <v>19</v>
      </c>
      <c r="N773" t="s">
        <v>25</v>
      </c>
      <c r="O773" s="7" t="s">
        <v>21</v>
      </c>
      <c r="P773" s="15">
        <f>TBL_Employees[[#This Row],[Annual Salary]]*TBL_Employees[[#This Row],[Bonus %]]</f>
        <v>59851.199999999997</v>
      </c>
      <c r="Q773" s="16">
        <f>TBL_Employees[[#This Row],[Annual Salary]]+TBL_Employees[[#This Row],[Bonus %]]*TBL_Employees[[#This Row],[Annual Salary]]</f>
        <v>259355.2</v>
      </c>
      <c r="R773" s="15">
        <f>SUM(TBL_Employees[[#This Row],[Annual Salary]],TBL_Employees[[#This Row],[Bonus amount]])</f>
        <v>259355.2</v>
      </c>
      <c r="S773" t="str">
        <f>IF(AND(TBL_Employees[[#This Row],[Department]]="IT",TBL_Employees[[#This Row],[Gender]]="Female"),"Yes","No")</f>
        <v>No</v>
      </c>
      <c r="T773" s="20" t="str">
        <f>IF(AND(TBL_Employees[[#This Row],[Gender]]="Female",TBL_Employees[[#This Row],[Ethnicity]]="Black"),"Female Black","Other")</f>
        <v>Other</v>
      </c>
    </row>
    <row r="774" spans="1:20" x14ac:dyDescent="0.25">
      <c r="A774" t="s">
        <v>186</v>
      </c>
      <c r="B774" t="s">
        <v>1358</v>
      </c>
      <c r="C774" t="s">
        <v>68</v>
      </c>
      <c r="D774" t="s">
        <v>65</v>
      </c>
      <c r="E774" t="s">
        <v>36</v>
      </c>
      <c r="F774" t="s">
        <v>17</v>
      </c>
      <c r="G774" t="s">
        <v>24</v>
      </c>
      <c r="H774" t="str">
        <f>IF(TBL_Employees[[#This Row],[Gender]]="Female","F","M")</f>
        <v>F</v>
      </c>
      <c r="I774">
        <v>40</v>
      </c>
      <c r="J774" s="7">
        <v>43440</v>
      </c>
      <c r="K774" s="1">
        <v>57225</v>
      </c>
      <c r="L774" s="2">
        <v>0</v>
      </c>
      <c r="M774" t="s">
        <v>19</v>
      </c>
      <c r="N774" t="s">
        <v>29</v>
      </c>
      <c r="O774" s="7" t="s">
        <v>21</v>
      </c>
      <c r="P774" s="15">
        <f>TBL_Employees[[#This Row],[Annual Salary]]*TBL_Employees[[#This Row],[Bonus %]]</f>
        <v>0</v>
      </c>
      <c r="Q774" s="16">
        <f>TBL_Employees[[#This Row],[Annual Salary]]+TBL_Employees[[#This Row],[Bonus %]]*TBL_Employees[[#This Row],[Annual Salary]]</f>
        <v>57225</v>
      </c>
      <c r="R774" s="15">
        <f>SUM(TBL_Employees[[#This Row],[Annual Salary]],TBL_Employees[[#This Row],[Bonus amount]])</f>
        <v>57225</v>
      </c>
      <c r="S774" t="str">
        <f>IF(AND(TBL_Employees[[#This Row],[Department]]="IT",TBL_Employees[[#This Row],[Gender]]="Female"),"Yes","No")</f>
        <v>No</v>
      </c>
      <c r="T774" s="20" t="str">
        <f>IF(AND(TBL_Employees[[#This Row],[Gender]]="Female",TBL_Employees[[#This Row],[Ethnicity]]="Black"),"Female Black","Other")</f>
        <v>Other</v>
      </c>
    </row>
    <row r="775" spans="1:20" x14ac:dyDescent="0.25">
      <c r="A775" t="s">
        <v>388</v>
      </c>
      <c r="B775" t="s">
        <v>1299</v>
      </c>
      <c r="C775" t="s">
        <v>40</v>
      </c>
      <c r="D775" t="s">
        <v>31</v>
      </c>
      <c r="E775" t="s">
        <v>32</v>
      </c>
      <c r="F775" t="s">
        <v>17</v>
      </c>
      <c r="G775" t="s">
        <v>51</v>
      </c>
      <c r="H775" t="str">
        <f>IF(TBL_Employees[[#This Row],[Gender]]="Female","F","M")</f>
        <v>F</v>
      </c>
      <c r="I775">
        <v>27</v>
      </c>
      <c r="J775" s="7">
        <v>43441</v>
      </c>
      <c r="K775" s="1">
        <v>170164</v>
      </c>
      <c r="L775" s="2">
        <v>0.17</v>
      </c>
      <c r="M775" t="s">
        <v>19</v>
      </c>
      <c r="N775" t="s">
        <v>25</v>
      </c>
      <c r="O775" s="7" t="s">
        <v>21</v>
      </c>
      <c r="P775" s="15">
        <f>TBL_Employees[[#This Row],[Annual Salary]]*TBL_Employees[[#This Row],[Bonus %]]</f>
        <v>28927.88</v>
      </c>
      <c r="Q775" s="16">
        <f>TBL_Employees[[#This Row],[Annual Salary]]+TBL_Employees[[#This Row],[Bonus %]]*TBL_Employees[[#This Row],[Annual Salary]]</f>
        <v>199091.88</v>
      </c>
      <c r="R775" s="15">
        <f>SUM(TBL_Employees[[#This Row],[Annual Salary]],TBL_Employees[[#This Row],[Bonus amount]])</f>
        <v>199091.88</v>
      </c>
      <c r="S775" t="str">
        <f>IF(AND(TBL_Employees[[#This Row],[Department]]="IT",TBL_Employees[[#This Row],[Gender]]="Female"),"Yes","No")</f>
        <v>No</v>
      </c>
      <c r="T775" s="20" t="str">
        <f>IF(AND(TBL_Employees[[#This Row],[Gender]]="Female",TBL_Employees[[#This Row],[Ethnicity]]="Black"),"Female Black","Other")</f>
        <v>Other</v>
      </c>
    </row>
    <row r="776" spans="1:20" x14ac:dyDescent="0.25">
      <c r="A776" t="s">
        <v>553</v>
      </c>
      <c r="B776" t="s">
        <v>554</v>
      </c>
      <c r="C776" t="s">
        <v>35</v>
      </c>
      <c r="D776" t="s">
        <v>27</v>
      </c>
      <c r="E776" t="s">
        <v>36</v>
      </c>
      <c r="F776" t="s">
        <v>28</v>
      </c>
      <c r="G776" t="s">
        <v>18</v>
      </c>
      <c r="H776" t="str">
        <f>IF(TBL_Employees[[#This Row],[Gender]]="Female","F","M")</f>
        <v>M</v>
      </c>
      <c r="I776">
        <v>29</v>
      </c>
      <c r="J776" s="7">
        <v>43444</v>
      </c>
      <c r="K776" s="1">
        <v>84596</v>
      </c>
      <c r="L776" s="2">
        <v>0</v>
      </c>
      <c r="M776" t="s">
        <v>19</v>
      </c>
      <c r="N776" t="s">
        <v>45</v>
      </c>
      <c r="O776" s="7" t="s">
        <v>21</v>
      </c>
      <c r="P776" s="15">
        <f>TBL_Employees[[#This Row],[Annual Salary]]*TBL_Employees[[#This Row],[Bonus %]]</f>
        <v>0</v>
      </c>
      <c r="Q776" s="16">
        <f>TBL_Employees[[#This Row],[Annual Salary]]+TBL_Employees[[#This Row],[Bonus %]]*TBL_Employees[[#This Row],[Annual Salary]]</f>
        <v>84596</v>
      </c>
      <c r="R776" s="15">
        <f>SUM(TBL_Employees[[#This Row],[Annual Salary]],TBL_Employees[[#This Row],[Bonus amount]])</f>
        <v>84596</v>
      </c>
      <c r="S776" t="str">
        <f>IF(AND(TBL_Employees[[#This Row],[Department]]="IT",TBL_Employees[[#This Row],[Gender]]="Female"),"Yes","No")</f>
        <v>No</v>
      </c>
      <c r="T776" s="20" t="str">
        <f>IF(AND(TBL_Employees[[#This Row],[Gender]]="Female",TBL_Employees[[#This Row],[Ethnicity]]="Black"),"Female Black","Other")</f>
        <v>Other</v>
      </c>
    </row>
    <row r="777" spans="1:20" x14ac:dyDescent="0.25">
      <c r="A777" t="s">
        <v>113</v>
      </c>
      <c r="B777" t="s">
        <v>831</v>
      </c>
      <c r="C777" t="s">
        <v>58</v>
      </c>
      <c r="D777" t="s">
        <v>31</v>
      </c>
      <c r="E777" t="s">
        <v>32</v>
      </c>
      <c r="F777" t="s">
        <v>28</v>
      </c>
      <c r="G777" t="s">
        <v>18</v>
      </c>
      <c r="H777" t="str">
        <f>IF(TBL_Employees[[#This Row],[Gender]]="Female","F","M")</f>
        <v>M</v>
      </c>
      <c r="I777">
        <v>50</v>
      </c>
      <c r="J777" s="7">
        <v>43447</v>
      </c>
      <c r="K777" s="1">
        <v>63098</v>
      </c>
      <c r="L777" s="2">
        <v>0</v>
      </c>
      <c r="M777" t="s">
        <v>19</v>
      </c>
      <c r="N777" t="s">
        <v>29</v>
      </c>
      <c r="O777" s="7" t="s">
        <v>21</v>
      </c>
      <c r="P777" s="15">
        <f>TBL_Employees[[#This Row],[Annual Salary]]*TBL_Employees[[#This Row],[Bonus %]]</f>
        <v>0</v>
      </c>
      <c r="Q777" s="16">
        <f>TBL_Employees[[#This Row],[Annual Salary]]+TBL_Employees[[#This Row],[Bonus %]]*TBL_Employees[[#This Row],[Annual Salary]]</f>
        <v>63098</v>
      </c>
      <c r="R777" s="15">
        <f>SUM(TBL_Employees[[#This Row],[Annual Salary]],TBL_Employees[[#This Row],[Bonus amount]])</f>
        <v>63098</v>
      </c>
      <c r="S777" t="str">
        <f>IF(AND(TBL_Employees[[#This Row],[Department]]="IT",TBL_Employees[[#This Row],[Gender]]="Female"),"Yes","No")</f>
        <v>No</v>
      </c>
      <c r="T777" s="20" t="str">
        <f>IF(AND(TBL_Employees[[#This Row],[Gender]]="Female",TBL_Employees[[#This Row],[Ethnicity]]="Black"),"Female Black","Other")</f>
        <v>Other</v>
      </c>
    </row>
    <row r="778" spans="1:20" x14ac:dyDescent="0.25">
      <c r="A778" t="s">
        <v>1308</v>
      </c>
      <c r="B778" t="s">
        <v>1309</v>
      </c>
      <c r="C778" t="s">
        <v>58</v>
      </c>
      <c r="D778" t="s">
        <v>31</v>
      </c>
      <c r="E778" t="s">
        <v>16</v>
      </c>
      <c r="F778" t="s">
        <v>17</v>
      </c>
      <c r="G778" t="s">
        <v>24</v>
      </c>
      <c r="H778" t="str">
        <f>IF(TBL_Employees[[#This Row],[Gender]]="Female","F","M")</f>
        <v>F</v>
      </c>
      <c r="I778">
        <v>36</v>
      </c>
      <c r="J778" s="7">
        <v>43448</v>
      </c>
      <c r="K778" s="1">
        <v>96757</v>
      </c>
      <c r="L778" s="2">
        <v>0</v>
      </c>
      <c r="M778" t="s">
        <v>19</v>
      </c>
      <c r="N778" t="s">
        <v>29</v>
      </c>
      <c r="O778" s="7" t="s">
        <v>21</v>
      </c>
      <c r="P778" s="15">
        <f>TBL_Employees[[#This Row],[Annual Salary]]*TBL_Employees[[#This Row],[Bonus %]]</f>
        <v>0</v>
      </c>
      <c r="Q778" s="16">
        <f>TBL_Employees[[#This Row],[Annual Salary]]+TBL_Employees[[#This Row],[Bonus %]]*TBL_Employees[[#This Row],[Annual Salary]]</f>
        <v>96757</v>
      </c>
      <c r="R778" s="15">
        <f>SUM(TBL_Employees[[#This Row],[Annual Salary]],TBL_Employees[[#This Row],[Bonus amount]])</f>
        <v>96757</v>
      </c>
      <c r="S778" t="str">
        <f>IF(AND(TBL_Employees[[#This Row],[Department]]="IT",TBL_Employees[[#This Row],[Gender]]="Female"),"Yes","No")</f>
        <v>No</v>
      </c>
      <c r="T778" s="20" t="str">
        <f>IF(AND(TBL_Employees[[#This Row],[Gender]]="Female",TBL_Employees[[#This Row],[Ethnicity]]="Black"),"Female Black","Other")</f>
        <v>Other</v>
      </c>
    </row>
    <row r="779" spans="1:20" x14ac:dyDescent="0.25">
      <c r="A779" t="s">
        <v>942</v>
      </c>
      <c r="B779" t="s">
        <v>943</v>
      </c>
      <c r="C779" t="s">
        <v>40</v>
      </c>
      <c r="D779" t="s">
        <v>50</v>
      </c>
      <c r="E779" t="s">
        <v>36</v>
      </c>
      <c r="F779" t="s">
        <v>17</v>
      </c>
      <c r="G779" t="s">
        <v>51</v>
      </c>
      <c r="H779" t="str">
        <f>IF(TBL_Employees[[#This Row],[Gender]]="Female","F","M")</f>
        <v>F</v>
      </c>
      <c r="I779">
        <v>50</v>
      </c>
      <c r="J779" s="7">
        <v>43452</v>
      </c>
      <c r="K779" s="1">
        <v>155351</v>
      </c>
      <c r="L779" s="2">
        <v>0.2</v>
      </c>
      <c r="M779" t="s">
        <v>19</v>
      </c>
      <c r="N779" t="s">
        <v>63</v>
      </c>
      <c r="O779" s="7" t="s">
        <v>21</v>
      </c>
      <c r="P779" s="15">
        <f>TBL_Employees[[#This Row],[Annual Salary]]*TBL_Employees[[#This Row],[Bonus %]]</f>
        <v>31070.2</v>
      </c>
      <c r="Q779" s="16">
        <f>TBL_Employees[[#This Row],[Annual Salary]]+TBL_Employees[[#This Row],[Bonus %]]*TBL_Employees[[#This Row],[Annual Salary]]</f>
        <v>186421.2</v>
      </c>
      <c r="R779" s="15">
        <f>SUM(TBL_Employees[[#This Row],[Annual Salary]],TBL_Employees[[#This Row],[Bonus amount]])</f>
        <v>186421.2</v>
      </c>
      <c r="S779" t="str">
        <f>IF(AND(TBL_Employees[[#This Row],[Department]]="IT",TBL_Employees[[#This Row],[Gender]]="Female"),"Yes","No")</f>
        <v>No</v>
      </c>
      <c r="T779" s="20" t="str">
        <f>IF(AND(TBL_Employees[[#This Row],[Gender]]="Female",TBL_Employees[[#This Row],[Ethnicity]]="Black"),"Female Black","Other")</f>
        <v>Other</v>
      </c>
    </row>
    <row r="780" spans="1:20" x14ac:dyDescent="0.25">
      <c r="A780" t="s">
        <v>497</v>
      </c>
      <c r="B780" t="s">
        <v>498</v>
      </c>
      <c r="C780" t="s">
        <v>129</v>
      </c>
      <c r="D780" t="s">
        <v>31</v>
      </c>
      <c r="E780" t="s">
        <v>16</v>
      </c>
      <c r="F780" t="s">
        <v>17</v>
      </c>
      <c r="G780" t="s">
        <v>18</v>
      </c>
      <c r="H780" t="str">
        <f>IF(TBL_Employees[[#This Row],[Gender]]="Female","F","M")</f>
        <v>F</v>
      </c>
      <c r="I780">
        <v>33</v>
      </c>
      <c r="J780" s="7">
        <v>43456</v>
      </c>
      <c r="K780" s="1">
        <v>83990</v>
      </c>
      <c r="L780" s="2">
        <v>0</v>
      </c>
      <c r="M780" t="s">
        <v>19</v>
      </c>
      <c r="N780" t="s">
        <v>20</v>
      </c>
      <c r="O780" s="7" t="s">
        <v>21</v>
      </c>
      <c r="P780" s="15">
        <f>TBL_Employees[[#This Row],[Annual Salary]]*TBL_Employees[[#This Row],[Bonus %]]</f>
        <v>0</v>
      </c>
      <c r="Q780" s="16">
        <f>TBL_Employees[[#This Row],[Annual Salary]]+TBL_Employees[[#This Row],[Bonus %]]*TBL_Employees[[#This Row],[Annual Salary]]</f>
        <v>83990</v>
      </c>
      <c r="R780" s="15">
        <f>SUM(TBL_Employees[[#This Row],[Annual Salary]],TBL_Employees[[#This Row],[Bonus amount]])</f>
        <v>83990</v>
      </c>
      <c r="S780" t="str">
        <f>IF(AND(TBL_Employees[[#This Row],[Department]]="IT",TBL_Employees[[#This Row],[Gender]]="Female"),"Yes","No")</f>
        <v>No</v>
      </c>
      <c r="T780" s="20" t="str">
        <f>IF(AND(TBL_Employees[[#This Row],[Gender]]="Female",TBL_Employees[[#This Row],[Ethnicity]]="Black"),"Female Black","Other")</f>
        <v>Other</v>
      </c>
    </row>
    <row r="781" spans="1:20" x14ac:dyDescent="0.25">
      <c r="A781" t="s">
        <v>345</v>
      </c>
      <c r="B781" t="s">
        <v>1413</v>
      </c>
      <c r="C781" t="s">
        <v>97</v>
      </c>
      <c r="D781" t="s">
        <v>31</v>
      </c>
      <c r="E781" t="s">
        <v>16</v>
      </c>
      <c r="F781" t="s">
        <v>17</v>
      </c>
      <c r="G781" t="s">
        <v>51</v>
      </c>
      <c r="H781" t="str">
        <f>IF(TBL_Employees[[#This Row],[Gender]]="Female","F","M")</f>
        <v>F</v>
      </c>
      <c r="I781">
        <v>37</v>
      </c>
      <c r="J781" s="7">
        <v>43461</v>
      </c>
      <c r="K781" s="1">
        <v>87359</v>
      </c>
      <c r="L781" s="2">
        <v>0.11</v>
      </c>
      <c r="M781" t="s">
        <v>52</v>
      </c>
      <c r="N781" t="s">
        <v>66</v>
      </c>
      <c r="O781" s="7" t="s">
        <v>21</v>
      </c>
      <c r="P781" s="15">
        <f>TBL_Employees[[#This Row],[Annual Salary]]*TBL_Employees[[#This Row],[Bonus %]]</f>
        <v>9609.49</v>
      </c>
      <c r="Q781" s="16">
        <f>TBL_Employees[[#This Row],[Annual Salary]]+TBL_Employees[[#This Row],[Bonus %]]*TBL_Employees[[#This Row],[Annual Salary]]</f>
        <v>96968.49</v>
      </c>
      <c r="R781" s="15">
        <f>SUM(TBL_Employees[[#This Row],[Annual Salary]],TBL_Employees[[#This Row],[Bonus amount]])</f>
        <v>96968.49</v>
      </c>
      <c r="S781" t="str">
        <f>IF(AND(TBL_Employees[[#This Row],[Department]]="IT",TBL_Employees[[#This Row],[Gender]]="Female"),"Yes","No")</f>
        <v>No</v>
      </c>
      <c r="T781" s="20" t="str">
        <f>IF(AND(TBL_Employees[[#This Row],[Gender]]="Female",TBL_Employees[[#This Row],[Ethnicity]]="Black"),"Female Black","Other")</f>
        <v>Other</v>
      </c>
    </row>
    <row r="782" spans="1:20" x14ac:dyDescent="0.25">
      <c r="A782" t="s">
        <v>170</v>
      </c>
      <c r="B782" t="s">
        <v>508</v>
      </c>
      <c r="C782" t="s">
        <v>42</v>
      </c>
      <c r="D782" t="s">
        <v>65</v>
      </c>
      <c r="E782" t="s">
        <v>36</v>
      </c>
      <c r="F782" t="s">
        <v>17</v>
      </c>
      <c r="G782" t="s">
        <v>51</v>
      </c>
      <c r="H782" t="str">
        <f>IF(TBL_Employees[[#This Row],[Gender]]="Female","F","M")</f>
        <v>F</v>
      </c>
      <c r="I782">
        <v>44</v>
      </c>
      <c r="J782" s="7">
        <v>43467</v>
      </c>
      <c r="K782" s="1">
        <v>74691</v>
      </c>
      <c r="L782" s="2">
        <v>0</v>
      </c>
      <c r="M782" t="s">
        <v>52</v>
      </c>
      <c r="N782" t="s">
        <v>81</v>
      </c>
      <c r="O782" s="7">
        <v>44020</v>
      </c>
      <c r="P782" s="15">
        <f>TBL_Employees[[#This Row],[Annual Salary]]*TBL_Employees[[#This Row],[Bonus %]]</f>
        <v>0</v>
      </c>
      <c r="Q782" s="16">
        <f>TBL_Employees[[#This Row],[Annual Salary]]+TBL_Employees[[#This Row],[Bonus %]]*TBL_Employees[[#This Row],[Annual Salary]]</f>
        <v>74691</v>
      </c>
      <c r="R782" s="15">
        <f>SUM(TBL_Employees[[#This Row],[Annual Salary]],TBL_Employees[[#This Row],[Bonus amount]])</f>
        <v>74691</v>
      </c>
      <c r="S782" t="str">
        <f>IF(AND(TBL_Employees[[#This Row],[Department]]="IT",TBL_Employees[[#This Row],[Gender]]="Female"),"Yes","No")</f>
        <v>No</v>
      </c>
      <c r="T782" s="20" t="str">
        <f>IF(AND(TBL_Employees[[#This Row],[Gender]]="Female",TBL_Employees[[#This Row],[Ethnicity]]="Black"),"Female Black","Other")</f>
        <v>Other</v>
      </c>
    </row>
    <row r="783" spans="1:20" x14ac:dyDescent="0.25">
      <c r="A783" t="s">
        <v>276</v>
      </c>
      <c r="B783" t="s">
        <v>1944</v>
      </c>
      <c r="C783" t="s">
        <v>62</v>
      </c>
      <c r="D783" t="s">
        <v>65</v>
      </c>
      <c r="E783" t="s">
        <v>36</v>
      </c>
      <c r="F783" t="s">
        <v>28</v>
      </c>
      <c r="G783" t="s">
        <v>18</v>
      </c>
      <c r="H783" t="str">
        <f>IF(TBL_Employees[[#This Row],[Gender]]="Female","F","M")</f>
        <v>M</v>
      </c>
      <c r="I783">
        <v>57</v>
      </c>
      <c r="J783" s="7">
        <v>43484</v>
      </c>
      <c r="K783" s="1">
        <v>101577</v>
      </c>
      <c r="L783" s="2">
        <v>0.05</v>
      </c>
      <c r="M783" t="s">
        <v>19</v>
      </c>
      <c r="N783" t="s">
        <v>20</v>
      </c>
      <c r="O783" s="7" t="s">
        <v>21</v>
      </c>
      <c r="P783" s="15">
        <f>TBL_Employees[[#This Row],[Annual Salary]]*TBL_Employees[[#This Row],[Bonus %]]</f>
        <v>5078.8500000000004</v>
      </c>
      <c r="Q783" s="16">
        <f>TBL_Employees[[#This Row],[Annual Salary]]+TBL_Employees[[#This Row],[Bonus %]]*TBL_Employees[[#This Row],[Annual Salary]]</f>
        <v>106655.85</v>
      </c>
      <c r="R783" s="15">
        <f>SUM(TBL_Employees[[#This Row],[Annual Salary]],TBL_Employees[[#This Row],[Bonus amount]])</f>
        <v>106655.85</v>
      </c>
      <c r="S783" t="str">
        <f>IF(AND(TBL_Employees[[#This Row],[Department]]="IT",TBL_Employees[[#This Row],[Gender]]="Female"),"Yes","No")</f>
        <v>No</v>
      </c>
      <c r="T783" s="20" t="str">
        <f>IF(AND(TBL_Employees[[#This Row],[Gender]]="Female",TBL_Employees[[#This Row],[Ethnicity]]="Black"),"Female Black","Other")</f>
        <v>Other</v>
      </c>
    </row>
    <row r="784" spans="1:20" x14ac:dyDescent="0.25">
      <c r="A784" t="s">
        <v>1024</v>
      </c>
      <c r="B784" t="s">
        <v>1025</v>
      </c>
      <c r="C784" t="s">
        <v>61</v>
      </c>
      <c r="D784" t="s">
        <v>65</v>
      </c>
      <c r="E784" t="s">
        <v>44</v>
      </c>
      <c r="F784" t="s">
        <v>28</v>
      </c>
      <c r="G784" t="s">
        <v>51</v>
      </c>
      <c r="H784" t="str">
        <f>IF(TBL_Employees[[#This Row],[Gender]]="Female","F","M")</f>
        <v>M</v>
      </c>
      <c r="I784">
        <v>40</v>
      </c>
      <c r="J784" s="7">
        <v>43488</v>
      </c>
      <c r="K784" s="1">
        <v>159031</v>
      </c>
      <c r="L784" s="2">
        <v>0.1</v>
      </c>
      <c r="M784" t="s">
        <v>19</v>
      </c>
      <c r="N784" t="s">
        <v>45</v>
      </c>
      <c r="O784" s="7" t="s">
        <v>21</v>
      </c>
      <c r="P784" s="15">
        <f>TBL_Employees[[#This Row],[Annual Salary]]*TBL_Employees[[#This Row],[Bonus %]]</f>
        <v>15903.1</v>
      </c>
      <c r="Q784" s="16">
        <f>TBL_Employees[[#This Row],[Annual Salary]]+TBL_Employees[[#This Row],[Bonus %]]*TBL_Employees[[#This Row],[Annual Salary]]</f>
        <v>174934.1</v>
      </c>
      <c r="R784" s="15">
        <f>SUM(TBL_Employees[[#This Row],[Annual Salary]],TBL_Employees[[#This Row],[Bonus amount]])</f>
        <v>174934.1</v>
      </c>
      <c r="S784" t="str">
        <f>IF(AND(TBL_Employees[[#This Row],[Department]]="IT",TBL_Employees[[#This Row],[Gender]]="Female"),"Yes","No")</f>
        <v>No</v>
      </c>
      <c r="T784" s="20" t="str">
        <f>IF(AND(TBL_Employees[[#This Row],[Gender]]="Female",TBL_Employees[[#This Row],[Ethnicity]]="Black"),"Female Black","Other")</f>
        <v>Other</v>
      </c>
    </row>
    <row r="785" spans="1:20" x14ac:dyDescent="0.25">
      <c r="A785" t="s">
        <v>1833</v>
      </c>
      <c r="B785" t="s">
        <v>1834</v>
      </c>
      <c r="C785" t="s">
        <v>68</v>
      </c>
      <c r="D785" t="s">
        <v>65</v>
      </c>
      <c r="E785" t="s">
        <v>32</v>
      </c>
      <c r="F785" t="s">
        <v>17</v>
      </c>
      <c r="G785" t="s">
        <v>51</v>
      </c>
      <c r="H785" t="str">
        <f>IF(TBL_Employees[[#This Row],[Gender]]="Female","F","M")</f>
        <v>F</v>
      </c>
      <c r="I785">
        <v>26</v>
      </c>
      <c r="J785" s="7">
        <v>43489</v>
      </c>
      <c r="K785" s="1">
        <v>55767</v>
      </c>
      <c r="L785" s="2">
        <v>0</v>
      </c>
      <c r="M785" t="s">
        <v>19</v>
      </c>
      <c r="N785" t="s">
        <v>39</v>
      </c>
      <c r="O785" s="7" t="s">
        <v>21</v>
      </c>
      <c r="P785" s="15">
        <f>TBL_Employees[[#This Row],[Annual Salary]]*TBL_Employees[[#This Row],[Bonus %]]</f>
        <v>0</v>
      </c>
      <c r="Q785" s="16">
        <f>TBL_Employees[[#This Row],[Annual Salary]]+TBL_Employees[[#This Row],[Bonus %]]*TBL_Employees[[#This Row],[Annual Salary]]</f>
        <v>55767</v>
      </c>
      <c r="R785" s="15">
        <f>SUM(TBL_Employees[[#This Row],[Annual Salary]],TBL_Employees[[#This Row],[Bonus amount]])</f>
        <v>55767</v>
      </c>
      <c r="S785" t="str">
        <f>IF(AND(TBL_Employees[[#This Row],[Department]]="IT",TBL_Employees[[#This Row],[Gender]]="Female"),"Yes","No")</f>
        <v>No</v>
      </c>
      <c r="T785" s="20" t="str">
        <f>IF(AND(TBL_Employees[[#This Row],[Gender]]="Female",TBL_Employees[[#This Row],[Ethnicity]]="Black"),"Female Black","Other")</f>
        <v>Other</v>
      </c>
    </row>
    <row r="786" spans="1:20" x14ac:dyDescent="0.25">
      <c r="A786" t="s">
        <v>420</v>
      </c>
      <c r="B786" t="s">
        <v>421</v>
      </c>
      <c r="C786" t="s">
        <v>62</v>
      </c>
      <c r="D786" t="s">
        <v>65</v>
      </c>
      <c r="E786" t="s">
        <v>36</v>
      </c>
      <c r="F786" t="s">
        <v>28</v>
      </c>
      <c r="G786" t="s">
        <v>18</v>
      </c>
      <c r="H786" t="str">
        <f>IF(TBL_Employees[[#This Row],[Gender]]="Female","F","M")</f>
        <v>M</v>
      </c>
      <c r="I786">
        <v>29</v>
      </c>
      <c r="J786" s="7">
        <v>43490</v>
      </c>
      <c r="K786" s="1">
        <v>113527</v>
      </c>
      <c r="L786" s="2">
        <v>0.06</v>
      </c>
      <c r="M786" t="s">
        <v>19</v>
      </c>
      <c r="N786" t="s">
        <v>25</v>
      </c>
      <c r="O786" s="7" t="s">
        <v>21</v>
      </c>
      <c r="P786" s="15">
        <f>TBL_Employees[[#This Row],[Annual Salary]]*TBL_Employees[[#This Row],[Bonus %]]</f>
        <v>6811.62</v>
      </c>
      <c r="Q786" s="16">
        <f>TBL_Employees[[#This Row],[Annual Salary]]+TBL_Employees[[#This Row],[Bonus %]]*TBL_Employees[[#This Row],[Annual Salary]]</f>
        <v>120338.62</v>
      </c>
      <c r="R786" s="15">
        <f>SUM(TBL_Employees[[#This Row],[Annual Salary]],TBL_Employees[[#This Row],[Bonus amount]])</f>
        <v>120338.62</v>
      </c>
      <c r="S786" t="str">
        <f>IF(AND(TBL_Employees[[#This Row],[Department]]="IT",TBL_Employees[[#This Row],[Gender]]="Female"),"Yes","No")</f>
        <v>No</v>
      </c>
      <c r="T786" s="20" t="str">
        <f>IF(AND(TBL_Employees[[#This Row],[Gender]]="Female",TBL_Employees[[#This Row],[Ethnicity]]="Black"),"Female Black","Other")</f>
        <v>Other</v>
      </c>
    </row>
    <row r="787" spans="1:20" x14ac:dyDescent="0.25">
      <c r="A787" t="s">
        <v>391</v>
      </c>
      <c r="B787" t="s">
        <v>523</v>
      </c>
      <c r="C787" t="s">
        <v>40</v>
      </c>
      <c r="D787" t="s">
        <v>15</v>
      </c>
      <c r="E787" t="s">
        <v>44</v>
      </c>
      <c r="F787" t="s">
        <v>17</v>
      </c>
      <c r="G787" t="s">
        <v>51</v>
      </c>
      <c r="H787" t="str">
        <f>IF(TBL_Employees[[#This Row],[Gender]]="Female","F","M")</f>
        <v>F</v>
      </c>
      <c r="I787">
        <v>37</v>
      </c>
      <c r="J787" s="7">
        <v>43493</v>
      </c>
      <c r="K787" s="1">
        <v>165927</v>
      </c>
      <c r="L787" s="2">
        <v>0.2</v>
      </c>
      <c r="M787" t="s">
        <v>19</v>
      </c>
      <c r="N787" t="s">
        <v>39</v>
      </c>
      <c r="O787" s="7" t="s">
        <v>21</v>
      </c>
      <c r="P787" s="15">
        <f>TBL_Employees[[#This Row],[Annual Salary]]*TBL_Employees[[#This Row],[Bonus %]]</f>
        <v>33185.4</v>
      </c>
      <c r="Q787" s="16">
        <f>TBL_Employees[[#This Row],[Annual Salary]]+TBL_Employees[[#This Row],[Bonus %]]*TBL_Employees[[#This Row],[Annual Salary]]</f>
        <v>199112.4</v>
      </c>
      <c r="R787" s="15">
        <f>SUM(TBL_Employees[[#This Row],[Annual Salary]],TBL_Employees[[#This Row],[Bonus amount]])</f>
        <v>199112.4</v>
      </c>
      <c r="S787" t="str">
        <f>IF(AND(TBL_Employees[[#This Row],[Department]]="IT",TBL_Employees[[#This Row],[Gender]]="Female"),"Yes","No")</f>
        <v>No</v>
      </c>
      <c r="T787" s="20" t="str">
        <f>IF(AND(TBL_Employees[[#This Row],[Gender]]="Female",TBL_Employees[[#This Row],[Ethnicity]]="Black"),"Female Black","Other")</f>
        <v>Other</v>
      </c>
    </row>
    <row r="788" spans="1:20" x14ac:dyDescent="0.25">
      <c r="A788" t="s">
        <v>1630</v>
      </c>
      <c r="B788" t="s">
        <v>1631</v>
      </c>
      <c r="C788" t="s">
        <v>62</v>
      </c>
      <c r="D788" t="s">
        <v>23</v>
      </c>
      <c r="E788" t="s">
        <v>32</v>
      </c>
      <c r="F788" t="s">
        <v>28</v>
      </c>
      <c r="G788" t="s">
        <v>24</v>
      </c>
      <c r="H788" t="str">
        <f>IF(TBL_Employees[[#This Row],[Gender]]="Female","F","M")</f>
        <v>M</v>
      </c>
      <c r="I788">
        <v>41</v>
      </c>
      <c r="J788" s="7">
        <v>43502</v>
      </c>
      <c r="K788" s="1">
        <v>126950</v>
      </c>
      <c r="L788" s="2">
        <v>0.1</v>
      </c>
      <c r="M788" t="s">
        <v>19</v>
      </c>
      <c r="N788" t="s">
        <v>20</v>
      </c>
      <c r="O788" s="7" t="s">
        <v>21</v>
      </c>
      <c r="P788" s="15">
        <f>TBL_Employees[[#This Row],[Annual Salary]]*TBL_Employees[[#This Row],[Bonus %]]</f>
        <v>12695</v>
      </c>
      <c r="Q788" s="16">
        <f>TBL_Employees[[#This Row],[Annual Salary]]+TBL_Employees[[#This Row],[Bonus %]]*TBL_Employees[[#This Row],[Annual Salary]]</f>
        <v>139645</v>
      </c>
      <c r="R788" s="15">
        <f>SUM(TBL_Employees[[#This Row],[Annual Salary]],TBL_Employees[[#This Row],[Bonus amount]])</f>
        <v>139645</v>
      </c>
      <c r="S788" t="str">
        <f>IF(AND(TBL_Employees[[#This Row],[Department]]="IT",TBL_Employees[[#This Row],[Gender]]="Female"),"Yes","No")</f>
        <v>No</v>
      </c>
      <c r="T788" s="20" t="str">
        <f>IF(AND(TBL_Employees[[#This Row],[Gender]]="Female",TBL_Employees[[#This Row],[Ethnicity]]="Black"),"Female Black","Other")</f>
        <v>Other</v>
      </c>
    </row>
    <row r="789" spans="1:20" x14ac:dyDescent="0.25">
      <c r="A789" t="s">
        <v>610</v>
      </c>
      <c r="B789" t="s">
        <v>611</v>
      </c>
      <c r="C789" t="s">
        <v>68</v>
      </c>
      <c r="D789" t="s">
        <v>15</v>
      </c>
      <c r="E789" t="s">
        <v>32</v>
      </c>
      <c r="F789" t="s">
        <v>17</v>
      </c>
      <c r="G789" t="s">
        <v>24</v>
      </c>
      <c r="H789" t="str">
        <f>IF(TBL_Employees[[#This Row],[Gender]]="Female","F","M")</f>
        <v>F</v>
      </c>
      <c r="I789">
        <v>52</v>
      </c>
      <c r="J789" s="7">
        <v>43515</v>
      </c>
      <c r="K789" s="1">
        <v>55859</v>
      </c>
      <c r="L789" s="2">
        <v>0</v>
      </c>
      <c r="M789" t="s">
        <v>33</v>
      </c>
      <c r="N789" t="s">
        <v>60</v>
      </c>
      <c r="O789" s="7" t="s">
        <v>21</v>
      </c>
      <c r="P789" s="15">
        <f>TBL_Employees[[#This Row],[Annual Salary]]*TBL_Employees[[#This Row],[Bonus %]]</f>
        <v>0</v>
      </c>
      <c r="Q789" s="16">
        <f>TBL_Employees[[#This Row],[Annual Salary]]+TBL_Employees[[#This Row],[Bonus %]]*TBL_Employees[[#This Row],[Annual Salary]]</f>
        <v>55859</v>
      </c>
      <c r="R789" s="15">
        <f>SUM(TBL_Employees[[#This Row],[Annual Salary]],TBL_Employees[[#This Row],[Bonus amount]])</f>
        <v>55859</v>
      </c>
      <c r="S789" t="str">
        <f>IF(AND(TBL_Employees[[#This Row],[Department]]="IT",TBL_Employees[[#This Row],[Gender]]="Female"),"Yes","No")</f>
        <v>No</v>
      </c>
      <c r="T789" s="20" t="str">
        <f>IF(AND(TBL_Employees[[#This Row],[Gender]]="Female",TBL_Employees[[#This Row],[Ethnicity]]="Black"),"Female Black","Other")</f>
        <v>Other</v>
      </c>
    </row>
    <row r="790" spans="1:20" x14ac:dyDescent="0.25">
      <c r="A790" t="s">
        <v>1432</v>
      </c>
      <c r="B790" t="s">
        <v>1433</v>
      </c>
      <c r="C790" t="s">
        <v>56</v>
      </c>
      <c r="D790" t="s">
        <v>27</v>
      </c>
      <c r="E790" t="s">
        <v>16</v>
      </c>
      <c r="F790" t="s">
        <v>28</v>
      </c>
      <c r="G790" t="s">
        <v>47</v>
      </c>
      <c r="H790" t="str">
        <f>IF(TBL_Employees[[#This Row],[Gender]]="Female","F","M")</f>
        <v>M</v>
      </c>
      <c r="I790">
        <v>40</v>
      </c>
      <c r="J790" s="7">
        <v>43520</v>
      </c>
      <c r="K790" s="1">
        <v>95899</v>
      </c>
      <c r="L790" s="2">
        <v>0.1</v>
      </c>
      <c r="M790" t="s">
        <v>19</v>
      </c>
      <c r="N790" t="s">
        <v>29</v>
      </c>
      <c r="O790" s="7">
        <v>44263</v>
      </c>
      <c r="P790" s="15">
        <f>TBL_Employees[[#This Row],[Annual Salary]]*TBL_Employees[[#This Row],[Bonus %]]</f>
        <v>9589.9</v>
      </c>
      <c r="Q790" s="16">
        <f>TBL_Employees[[#This Row],[Annual Salary]]+TBL_Employees[[#This Row],[Bonus %]]*TBL_Employees[[#This Row],[Annual Salary]]</f>
        <v>105488.9</v>
      </c>
      <c r="R790" s="15">
        <f>SUM(TBL_Employees[[#This Row],[Annual Salary]],TBL_Employees[[#This Row],[Bonus amount]])</f>
        <v>105488.9</v>
      </c>
      <c r="S790" t="str">
        <f>IF(AND(TBL_Employees[[#This Row],[Department]]="IT",TBL_Employees[[#This Row],[Gender]]="Female"),"Yes","No")</f>
        <v>No</v>
      </c>
      <c r="T790" s="20" t="str">
        <f>IF(AND(TBL_Employees[[#This Row],[Gender]]="Female",TBL_Employees[[#This Row],[Ethnicity]]="Black"),"Female Black","Other")</f>
        <v>Other</v>
      </c>
    </row>
    <row r="791" spans="1:20" x14ac:dyDescent="0.25">
      <c r="A791" t="s">
        <v>1577</v>
      </c>
      <c r="B791" t="s">
        <v>1578</v>
      </c>
      <c r="C791" t="s">
        <v>14</v>
      </c>
      <c r="D791" t="s">
        <v>23</v>
      </c>
      <c r="E791" t="s">
        <v>44</v>
      </c>
      <c r="F791" t="s">
        <v>17</v>
      </c>
      <c r="G791" t="s">
        <v>51</v>
      </c>
      <c r="H791" t="str">
        <f>IF(TBL_Employees[[#This Row],[Gender]]="Female","F","M")</f>
        <v>F</v>
      </c>
      <c r="I791">
        <v>45</v>
      </c>
      <c r="J791" s="7">
        <v>43521</v>
      </c>
      <c r="K791" s="1">
        <v>249801</v>
      </c>
      <c r="L791" s="2">
        <v>0.39</v>
      </c>
      <c r="M791" t="s">
        <v>52</v>
      </c>
      <c r="N791" t="s">
        <v>53</v>
      </c>
      <c r="O791" s="7" t="s">
        <v>21</v>
      </c>
      <c r="P791" s="15">
        <f>TBL_Employees[[#This Row],[Annual Salary]]*TBL_Employees[[#This Row],[Bonus %]]</f>
        <v>97422.39</v>
      </c>
      <c r="Q791" s="16">
        <f>TBL_Employees[[#This Row],[Annual Salary]]+TBL_Employees[[#This Row],[Bonus %]]*TBL_Employees[[#This Row],[Annual Salary]]</f>
        <v>347223.39</v>
      </c>
      <c r="R791" s="15">
        <f>SUM(TBL_Employees[[#This Row],[Annual Salary]],TBL_Employees[[#This Row],[Bonus amount]])</f>
        <v>347223.39</v>
      </c>
      <c r="S791" t="str">
        <f>IF(AND(TBL_Employees[[#This Row],[Department]]="IT",TBL_Employees[[#This Row],[Gender]]="Female"),"Yes","No")</f>
        <v>No</v>
      </c>
      <c r="T791" s="20" t="str">
        <f>IF(AND(TBL_Employees[[#This Row],[Gender]]="Female",TBL_Employees[[#This Row],[Ethnicity]]="Black"),"Female Black","Other")</f>
        <v>Other</v>
      </c>
    </row>
    <row r="792" spans="1:20" x14ac:dyDescent="0.25">
      <c r="A792" t="s">
        <v>1779</v>
      </c>
      <c r="B792" t="s">
        <v>1780</v>
      </c>
      <c r="C792" t="s">
        <v>129</v>
      </c>
      <c r="D792" t="s">
        <v>31</v>
      </c>
      <c r="E792" t="s">
        <v>36</v>
      </c>
      <c r="F792" t="s">
        <v>28</v>
      </c>
      <c r="G792" t="s">
        <v>24</v>
      </c>
      <c r="H792" t="str">
        <f>IF(TBL_Employees[[#This Row],[Gender]]="Female","F","M")</f>
        <v>M</v>
      </c>
      <c r="I792">
        <v>64</v>
      </c>
      <c r="J792" s="7">
        <v>43527</v>
      </c>
      <c r="K792" s="1">
        <v>67114</v>
      </c>
      <c r="L792" s="2">
        <v>0</v>
      </c>
      <c r="M792" t="s">
        <v>19</v>
      </c>
      <c r="N792" t="s">
        <v>39</v>
      </c>
      <c r="O792" s="7" t="s">
        <v>21</v>
      </c>
      <c r="P792" s="15">
        <f>TBL_Employees[[#This Row],[Annual Salary]]*TBL_Employees[[#This Row],[Bonus %]]</f>
        <v>0</v>
      </c>
      <c r="Q792" s="16">
        <f>TBL_Employees[[#This Row],[Annual Salary]]+TBL_Employees[[#This Row],[Bonus %]]*TBL_Employees[[#This Row],[Annual Salary]]</f>
        <v>67114</v>
      </c>
      <c r="R792" s="15">
        <f>SUM(TBL_Employees[[#This Row],[Annual Salary]],TBL_Employees[[#This Row],[Bonus amount]])</f>
        <v>67114</v>
      </c>
      <c r="S792" t="str">
        <f>IF(AND(TBL_Employees[[#This Row],[Department]]="IT",TBL_Employees[[#This Row],[Gender]]="Female"),"Yes","No")</f>
        <v>No</v>
      </c>
      <c r="T792" s="20" t="str">
        <f>IF(AND(TBL_Employees[[#This Row],[Gender]]="Female",TBL_Employees[[#This Row],[Ethnicity]]="Black"),"Female Black","Other")</f>
        <v>Other</v>
      </c>
    </row>
    <row r="793" spans="1:20" x14ac:dyDescent="0.25">
      <c r="A793" t="s">
        <v>367</v>
      </c>
      <c r="B793" t="s">
        <v>608</v>
      </c>
      <c r="C793" t="s">
        <v>38</v>
      </c>
      <c r="D793" t="s">
        <v>27</v>
      </c>
      <c r="E793" t="s">
        <v>44</v>
      </c>
      <c r="F793" t="s">
        <v>28</v>
      </c>
      <c r="G793" t="s">
        <v>47</v>
      </c>
      <c r="H793" t="str">
        <f>IF(TBL_Employees[[#This Row],[Gender]]="Female","F","M")</f>
        <v>M</v>
      </c>
      <c r="I793">
        <v>28</v>
      </c>
      <c r="J793" s="7">
        <v>43530</v>
      </c>
      <c r="K793" s="1">
        <v>90304</v>
      </c>
      <c r="L793" s="2">
        <v>0</v>
      </c>
      <c r="M793" t="s">
        <v>19</v>
      </c>
      <c r="N793" t="s">
        <v>20</v>
      </c>
      <c r="O793" s="7" t="s">
        <v>21</v>
      </c>
      <c r="P793" s="15">
        <f>TBL_Employees[[#This Row],[Annual Salary]]*TBL_Employees[[#This Row],[Bonus %]]</f>
        <v>0</v>
      </c>
      <c r="Q793" s="16">
        <f>TBL_Employees[[#This Row],[Annual Salary]]+TBL_Employees[[#This Row],[Bonus %]]*TBL_Employees[[#This Row],[Annual Salary]]</f>
        <v>90304</v>
      </c>
      <c r="R793" s="15">
        <f>SUM(TBL_Employees[[#This Row],[Annual Salary]],TBL_Employees[[#This Row],[Bonus amount]])</f>
        <v>90304</v>
      </c>
      <c r="S793" t="str">
        <f>IF(AND(TBL_Employees[[#This Row],[Department]]="IT",TBL_Employees[[#This Row],[Gender]]="Female"),"Yes","No")</f>
        <v>No</v>
      </c>
      <c r="T793" s="20" t="str">
        <f>IF(AND(TBL_Employees[[#This Row],[Gender]]="Female",TBL_Employees[[#This Row],[Ethnicity]]="Black"),"Female Black","Other")</f>
        <v>Other</v>
      </c>
    </row>
    <row r="794" spans="1:20" x14ac:dyDescent="0.25">
      <c r="A794" t="s">
        <v>1202</v>
      </c>
      <c r="B794" t="s">
        <v>1203</v>
      </c>
      <c r="C794" t="s">
        <v>129</v>
      </c>
      <c r="D794" t="s">
        <v>31</v>
      </c>
      <c r="E794" t="s">
        <v>32</v>
      </c>
      <c r="F794" t="s">
        <v>17</v>
      </c>
      <c r="G794" t="s">
        <v>18</v>
      </c>
      <c r="H794" t="str">
        <f>IF(TBL_Employees[[#This Row],[Gender]]="Female","F","M")</f>
        <v>F</v>
      </c>
      <c r="I794">
        <v>39</v>
      </c>
      <c r="J794" s="7">
        <v>43536</v>
      </c>
      <c r="K794" s="1">
        <v>62644</v>
      </c>
      <c r="L794" s="2">
        <v>0</v>
      </c>
      <c r="M794" t="s">
        <v>19</v>
      </c>
      <c r="N794" t="s">
        <v>63</v>
      </c>
      <c r="O794" s="7" t="s">
        <v>21</v>
      </c>
      <c r="P794" s="15">
        <f>TBL_Employees[[#This Row],[Annual Salary]]*TBL_Employees[[#This Row],[Bonus %]]</f>
        <v>0</v>
      </c>
      <c r="Q794" s="16">
        <f>TBL_Employees[[#This Row],[Annual Salary]]+TBL_Employees[[#This Row],[Bonus %]]*TBL_Employees[[#This Row],[Annual Salary]]</f>
        <v>62644</v>
      </c>
      <c r="R794" s="15">
        <f>SUM(TBL_Employees[[#This Row],[Annual Salary]],TBL_Employees[[#This Row],[Bonus amount]])</f>
        <v>62644</v>
      </c>
      <c r="S794" t="str">
        <f>IF(AND(TBL_Employees[[#This Row],[Department]]="IT",TBL_Employees[[#This Row],[Gender]]="Female"),"Yes","No")</f>
        <v>No</v>
      </c>
      <c r="T794" s="20" t="str">
        <f>IF(AND(TBL_Employees[[#This Row],[Gender]]="Female",TBL_Employees[[#This Row],[Ethnicity]]="Black"),"Female Black","Other")</f>
        <v>Other</v>
      </c>
    </row>
    <row r="795" spans="1:20" x14ac:dyDescent="0.25">
      <c r="A795" t="s">
        <v>1695</v>
      </c>
      <c r="B795" t="s">
        <v>1696</v>
      </c>
      <c r="C795" t="s">
        <v>42</v>
      </c>
      <c r="D795" t="s">
        <v>15</v>
      </c>
      <c r="E795" t="s">
        <v>36</v>
      </c>
      <c r="F795" t="s">
        <v>17</v>
      </c>
      <c r="G795" t="s">
        <v>24</v>
      </c>
      <c r="H795" t="str">
        <f>IF(TBL_Employees[[#This Row],[Gender]]="Female","F","M")</f>
        <v>F</v>
      </c>
      <c r="I795">
        <v>35</v>
      </c>
      <c r="J795" s="7">
        <v>43542</v>
      </c>
      <c r="K795" s="1">
        <v>74779</v>
      </c>
      <c r="L795" s="2">
        <v>0</v>
      </c>
      <c r="M795" t="s">
        <v>19</v>
      </c>
      <c r="N795" t="s">
        <v>39</v>
      </c>
      <c r="O795" s="7" t="s">
        <v>21</v>
      </c>
      <c r="P795" s="15">
        <f>TBL_Employees[[#This Row],[Annual Salary]]*TBL_Employees[[#This Row],[Bonus %]]</f>
        <v>0</v>
      </c>
      <c r="Q795" s="16">
        <f>TBL_Employees[[#This Row],[Annual Salary]]+TBL_Employees[[#This Row],[Bonus %]]*TBL_Employees[[#This Row],[Annual Salary]]</f>
        <v>74779</v>
      </c>
      <c r="R795" s="15">
        <f>SUM(TBL_Employees[[#This Row],[Annual Salary]],TBL_Employees[[#This Row],[Bonus amount]])</f>
        <v>74779</v>
      </c>
      <c r="S795" t="str">
        <f>IF(AND(TBL_Employees[[#This Row],[Department]]="IT",TBL_Employees[[#This Row],[Gender]]="Female"),"Yes","No")</f>
        <v>No</v>
      </c>
      <c r="T795" s="20" t="str">
        <f>IF(AND(TBL_Employees[[#This Row],[Gender]]="Female",TBL_Employees[[#This Row],[Ethnicity]]="Black"),"Female Black","Other")</f>
        <v>Other</v>
      </c>
    </row>
    <row r="796" spans="1:20" x14ac:dyDescent="0.25">
      <c r="A796" t="s">
        <v>995</v>
      </c>
      <c r="B796" t="s">
        <v>996</v>
      </c>
      <c r="C796" t="s">
        <v>64</v>
      </c>
      <c r="D796" t="s">
        <v>15</v>
      </c>
      <c r="E796" t="s">
        <v>36</v>
      </c>
      <c r="F796" t="s">
        <v>28</v>
      </c>
      <c r="G796" t="s">
        <v>18</v>
      </c>
      <c r="H796" t="str">
        <f>IF(TBL_Employees[[#This Row],[Gender]]="Female","F","M")</f>
        <v>M</v>
      </c>
      <c r="I796">
        <v>30</v>
      </c>
      <c r="J796" s="7">
        <v>43542</v>
      </c>
      <c r="K796" s="1">
        <v>54714</v>
      </c>
      <c r="L796" s="2">
        <v>0</v>
      </c>
      <c r="M796" t="s">
        <v>19</v>
      </c>
      <c r="N796" t="s">
        <v>29</v>
      </c>
      <c r="O796" s="7" t="s">
        <v>21</v>
      </c>
      <c r="P796" s="15">
        <f>TBL_Employees[[#This Row],[Annual Salary]]*TBL_Employees[[#This Row],[Bonus %]]</f>
        <v>0</v>
      </c>
      <c r="Q796" s="16">
        <f>TBL_Employees[[#This Row],[Annual Salary]]+TBL_Employees[[#This Row],[Bonus %]]*TBL_Employees[[#This Row],[Annual Salary]]</f>
        <v>54714</v>
      </c>
      <c r="R796" s="15">
        <f>SUM(TBL_Employees[[#This Row],[Annual Salary]],TBL_Employees[[#This Row],[Bonus amount]])</f>
        <v>54714</v>
      </c>
      <c r="S796" t="str">
        <f>IF(AND(TBL_Employees[[#This Row],[Department]]="IT",TBL_Employees[[#This Row],[Gender]]="Female"),"Yes","No")</f>
        <v>No</v>
      </c>
      <c r="T796" s="20" t="str">
        <f>IF(AND(TBL_Employees[[#This Row],[Gender]]="Female",TBL_Employees[[#This Row],[Ethnicity]]="Black"),"Female Black","Other")</f>
        <v>Other</v>
      </c>
    </row>
    <row r="797" spans="1:20" x14ac:dyDescent="0.25">
      <c r="A797" t="s">
        <v>173</v>
      </c>
      <c r="B797" t="s">
        <v>973</v>
      </c>
      <c r="C797" t="s">
        <v>82</v>
      </c>
      <c r="D797" t="s">
        <v>27</v>
      </c>
      <c r="E797" t="s">
        <v>36</v>
      </c>
      <c r="F797" t="s">
        <v>17</v>
      </c>
      <c r="G797" t="s">
        <v>24</v>
      </c>
      <c r="H797" t="str">
        <f>IF(TBL_Employees[[#This Row],[Gender]]="Female","F","M")</f>
        <v>F</v>
      </c>
      <c r="I797">
        <v>30</v>
      </c>
      <c r="J797" s="7">
        <v>43553</v>
      </c>
      <c r="K797" s="1">
        <v>86774</v>
      </c>
      <c r="L797" s="2">
        <v>0</v>
      </c>
      <c r="M797" t="s">
        <v>33</v>
      </c>
      <c r="N797" t="s">
        <v>34</v>
      </c>
      <c r="O797" s="7" t="s">
        <v>21</v>
      </c>
      <c r="P797" s="15">
        <f>TBL_Employees[[#This Row],[Annual Salary]]*TBL_Employees[[#This Row],[Bonus %]]</f>
        <v>0</v>
      </c>
      <c r="Q797" s="16">
        <f>TBL_Employees[[#This Row],[Annual Salary]]+TBL_Employees[[#This Row],[Bonus %]]*TBL_Employees[[#This Row],[Annual Salary]]</f>
        <v>86774</v>
      </c>
      <c r="R797" s="15">
        <f>SUM(TBL_Employees[[#This Row],[Annual Salary]],TBL_Employees[[#This Row],[Bonus amount]])</f>
        <v>86774</v>
      </c>
      <c r="S797" t="str">
        <f>IF(AND(TBL_Employees[[#This Row],[Department]]="IT",TBL_Employees[[#This Row],[Gender]]="Female"),"Yes","No")</f>
        <v>Yes</v>
      </c>
      <c r="T797" s="20" t="str">
        <f>IF(AND(TBL_Employees[[#This Row],[Gender]]="Female",TBL_Employees[[#This Row],[Ethnicity]]="Black"),"Female Black","Other")</f>
        <v>Other</v>
      </c>
    </row>
    <row r="798" spans="1:20" x14ac:dyDescent="0.25">
      <c r="A798" t="s">
        <v>1773</v>
      </c>
      <c r="B798" t="s">
        <v>1774</v>
      </c>
      <c r="C798" t="s">
        <v>64</v>
      </c>
      <c r="D798" t="s">
        <v>50</v>
      </c>
      <c r="E798" t="s">
        <v>16</v>
      </c>
      <c r="F798" t="s">
        <v>17</v>
      </c>
      <c r="G798" t="s">
        <v>24</v>
      </c>
      <c r="H798" t="str">
        <f>IF(TBL_Employees[[#This Row],[Gender]]="Female","F","M")</f>
        <v>F</v>
      </c>
      <c r="I798">
        <v>45</v>
      </c>
      <c r="J798" s="7">
        <v>43557</v>
      </c>
      <c r="K798" s="1">
        <v>52621</v>
      </c>
      <c r="L798" s="2">
        <v>0</v>
      </c>
      <c r="M798" t="s">
        <v>33</v>
      </c>
      <c r="N798" t="s">
        <v>60</v>
      </c>
      <c r="O798" s="7" t="s">
        <v>21</v>
      </c>
      <c r="P798" s="15">
        <f>TBL_Employees[[#This Row],[Annual Salary]]*TBL_Employees[[#This Row],[Bonus %]]</f>
        <v>0</v>
      </c>
      <c r="Q798" s="16">
        <f>TBL_Employees[[#This Row],[Annual Salary]]+TBL_Employees[[#This Row],[Bonus %]]*TBL_Employees[[#This Row],[Annual Salary]]</f>
        <v>52621</v>
      </c>
      <c r="R798" s="15">
        <f>SUM(TBL_Employees[[#This Row],[Annual Salary]],TBL_Employees[[#This Row],[Bonus amount]])</f>
        <v>52621</v>
      </c>
      <c r="S798" t="str">
        <f>IF(AND(TBL_Employees[[#This Row],[Department]]="IT",TBL_Employees[[#This Row],[Gender]]="Female"),"Yes","No")</f>
        <v>No</v>
      </c>
      <c r="T798" s="20" t="str">
        <f>IF(AND(TBL_Employees[[#This Row],[Gender]]="Female",TBL_Employees[[#This Row],[Ethnicity]]="Black"),"Female Black","Other")</f>
        <v>Other</v>
      </c>
    </row>
    <row r="799" spans="1:20" x14ac:dyDescent="0.25">
      <c r="A799" t="s">
        <v>106</v>
      </c>
      <c r="B799" t="s">
        <v>1829</v>
      </c>
      <c r="C799" t="s">
        <v>35</v>
      </c>
      <c r="D799" t="s">
        <v>27</v>
      </c>
      <c r="E799" t="s">
        <v>36</v>
      </c>
      <c r="F799" t="s">
        <v>28</v>
      </c>
      <c r="G799" t="s">
        <v>51</v>
      </c>
      <c r="H799" t="str">
        <f>IF(TBL_Employees[[#This Row],[Gender]]="Female","F","M")</f>
        <v>M</v>
      </c>
      <c r="I799">
        <v>26</v>
      </c>
      <c r="J799" s="7">
        <v>43569</v>
      </c>
      <c r="K799" s="1">
        <v>74467</v>
      </c>
      <c r="L799" s="2">
        <v>0</v>
      </c>
      <c r="M799" t="s">
        <v>19</v>
      </c>
      <c r="N799" t="s">
        <v>29</v>
      </c>
      <c r="O799" s="7">
        <v>44211</v>
      </c>
      <c r="P799" s="15">
        <f>TBL_Employees[[#This Row],[Annual Salary]]*TBL_Employees[[#This Row],[Bonus %]]</f>
        <v>0</v>
      </c>
      <c r="Q799" s="16">
        <f>TBL_Employees[[#This Row],[Annual Salary]]+TBL_Employees[[#This Row],[Bonus %]]*TBL_Employees[[#This Row],[Annual Salary]]</f>
        <v>74467</v>
      </c>
      <c r="R799" s="15">
        <f>SUM(TBL_Employees[[#This Row],[Annual Salary]],TBL_Employees[[#This Row],[Bonus amount]])</f>
        <v>74467</v>
      </c>
      <c r="S799" t="str">
        <f>IF(AND(TBL_Employees[[#This Row],[Department]]="IT",TBL_Employees[[#This Row],[Gender]]="Female"),"Yes","No")</f>
        <v>No</v>
      </c>
      <c r="T799" s="20" t="str">
        <f>IF(AND(TBL_Employees[[#This Row],[Gender]]="Female",TBL_Employees[[#This Row],[Ethnicity]]="Black"),"Female Black","Other")</f>
        <v>Other</v>
      </c>
    </row>
    <row r="800" spans="1:20" x14ac:dyDescent="0.25">
      <c r="A800" t="s">
        <v>558</v>
      </c>
      <c r="B800" t="s">
        <v>559</v>
      </c>
      <c r="C800" t="s">
        <v>64</v>
      </c>
      <c r="D800" t="s">
        <v>15</v>
      </c>
      <c r="E800" t="s">
        <v>32</v>
      </c>
      <c r="F800" t="s">
        <v>17</v>
      </c>
      <c r="G800" t="s">
        <v>51</v>
      </c>
      <c r="H800" t="str">
        <f>IF(TBL_Employees[[#This Row],[Gender]]="Female","F","M")</f>
        <v>F</v>
      </c>
      <c r="I800">
        <v>26</v>
      </c>
      <c r="J800" s="7">
        <v>43578</v>
      </c>
      <c r="K800" s="1">
        <v>59817</v>
      </c>
      <c r="L800" s="2">
        <v>0</v>
      </c>
      <c r="M800" t="s">
        <v>52</v>
      </c>
      <c r="N800" t="s">
        <v>53</v>
      </c>
      <c r="O800" s="7" t="s">
        <v>21</v>
      </c>
      <c r="P800" s="15">
        <f>TBL_Employees[[#This Row],[Annual Salary]]*TBL_Employees[[#This Row],[Bonus %]]</f>
        <v>0</v>
      </c>
      <c r="Q800" s="16">
        <f>TBL_Employees[[#This Row],[Annual Salary]]+TBL_Employees[[#This Row],[Bonus %]]*TBL_Employees[[#This Row],[Annual Salary]]</f>
        <v>59817</v>
      </c>
      <c r="R800" s="15">
        <f>SUM(TBL_Employees[[#This Row],[Annual Salary]],TBL_Employees[[#This Row],[Bonus amount]])</f>
        <v>59817</v>
      </c>
      <c r="S800" t="str">
        <f>IF(AND(TBL_Employees[[#This Row],[Department]]="IT",TBL_Employees[[#This Row],[Gender]]="Female"),"Yes","No")</f>
        <v>No</v>
      </c>
      <c r="T800" s="20" t="str">
        <f>IF(AND(TBL_Employees[[#This Row],[Gender]]="Female",TBL_Employees[[#This Row],[Ethnicity]]="Black"),"Female Black","Other")</f>
        <v>Other</v>
      </c>
    </row>
    <row r="801" spans="1:20" x14ac:dyDescent="0.25">
      <c r="A801" t="s">
        <v>1552</v>
      </c>
      <c r="B801" t="s">
        <v>1553</v>
      </c>
      <c r="C801" t="s">
        <v>77</v>
      </c>
      <c r="D801" t="s">
        <v>23</v>
      </c>
      <c r="E801" t="s">
        <v>16</v>
      </c>
      <c r="F801" t="s">
        <v>17</v>
      </c>
      <c r="G801" t="s">
        <v>24</v>
      </c>
      <c r="H801" t="str">
        <f>IF(TBL_Employees[[#This Row],[Gender]]="Female","F","M")</f>
        <v>F</v>
      </c>
      <c r="I801">
        <v>45</v>
      </c>
      <c r="J801" s="7">
        <v>43581</v>
      </c>
      <c r="K801" s="1">
        <v>90870</v>
      </c>
      <c r="L801" s="2">
        <v>0</v>
      </c>
      <c r="M801" t="s">
        <v>19</v>
      </c>
      <c r="N801" t="s">
        <v>20</v>
      </c>
      <c r="O801" s="7" t="s">
        <v>21</v>
      </c>
      <c r="P801" s="15">
        <f>TBL_Employees[[#This Row],[Annual Salary]]*TBL_Employees[[#This Row],[Bonus %]]</f>
        <v>0</v>
      </c>
      <c r="Q801" s="16">
        <f>TBL_Employees[[#This Row],[Annual Salary]]+TBL_Employees[[#This Row],[Bonus %]]*TBL_Employees[[#This Row],[Annual Salary]]</f>
        <v>90870</v>
      </c>
      <c r="R801" s="15">
        <f>SUM(TBL_Employees[[#This Row],[Annual Salary]],TBL_Employees[[#This Row],[Bonus amount]])</f>
        <v>90870</v>
      </c>
      <c r="S801" t="str">
        <f>IF(AND(TBL_Employees[[#This Row],[Department]]="IT",TBL_Employees[[#This Row],[Gender]]="Female"),"Yes","No")</f>
        <v>No</v>
      </c>
      <c r="T801" s="20" t="str">
        <f>IF(AND(TBL_Employees[[#This Row],[Gender]]="Female",TBL_Employees[[#This Row],[Ethnicity]]="Black"),"Female Black","Other")</f>
        <v>Other</v>
      </c>
    </row>
    <row r="802" spans="1:20" x14ac:dyDescent="0.25">
      <c r="A802" t="s">
        <v>202</v>
      </c>
      <c r="B802" t="s">
        <v>1463</v>
      </c>
      <c r="C802" t="s">
        <v>77</v>
      </c>
      <c r="D802" t="s">
        <v>23</v>
      </c>
      <c r="E802" t="s">
        <v>44</v>
      </c>
      <c r="F802" t="s">
        <v>17</v>
      </c>
      <c r="G802" t="s">
        <v>51</v>
      </c>
      <c r="H802" t="str">
        <f>IF(TBL_Employees[[#This Row],[Gender]]="Female","F","M")</f>
        <v>F</v>
      </c>
      <c r="I802">
        <v>45</v>
      </c>
      <c r="J802" s="7">
        <v>43581</v>
      </c>
      <c r="K802" s="1">
        <v>74891</v>
      </c>
      <c r="L802" s="2">
        <v>0</v>
      </c>
      <c r="M802" t="s">
        <v>52</v>
      </c>
      <c r="N802" t="s">
        <v>66</v>
      </c>
      <c r="O802" s="7" t="s">
        <v>21</v>
      </c>
      <c r="P802" s="15">
        <f>TBL_Employees[[#This Row],[Annual Salary]]*TBL_Employees[[#This Row],[Bonus %]]</f>
        <v>0</v>
      </c>
      <c r="Q802" s="16">
        <f>TBL_Employees[[#This Row],[Annual Salary]]+TBL_Employees[[#This Row],[Bonus %]]*TBL_Employees[[#This Row],[Annual Salary]]</f>
        <v>74891</v>
      </c>
      <c r="R802" s="15">
        <f>SUM(TBL_Employees[[#This Row],[Annual Salary]],TBL_Employees[[#This Row],[Bonus amount]])</f>
        <v>74891</v>
      </c>
      <c r="S802" t="str">
        <f>IF(AND(TBL_Employees[[#This Row],[Department]]="IT",TBL_Employees[[#This Row],[Gender]]="Female"),"Yes","No")</f>
        <v>No</v>
      </c>
      <c r="T802" s="20" t="str">
        <f>IF(AND(TBL_Employees[[#This Row],[Gender]]="Female",TBL_Employees[[#This Row],[Ethnicity]]="Black"),"Female Black","Other")</f>
        <v>Other</v>
      </c>
    </row>
    <row r="803" spans="1:20" x14ac:dyDescent="0.25">
      <c r="A803" t="s">
        <v>287</v>
      </c>
      <c r="B803" t="s">
        <v>712</v>
      </c>
      <c r="C803" t="s">
        <v>61</v>
      </c>
      <c r="D803" t="s">
        <v>23</v>
      </c>
      <c r="E803" t="s">
        <v>16</v>
      </c>
      <c r="F803" t="s">
        <v>28</v>
      </c>
      <c r="G803" t="s">
        <v>51</v>
      </c>
      <c r="H803" t="str">
        <f>IF(TBL_Employees[[#This Row],[Gender]]="Female","F","M")</f>
        <v>M</v>
      </c>
      <c r="I803">
        <v>29</v>
      </c>
      <c r="J803" s="7">
        <v>43594</v>
      </c>
      <c r="K803" s="1">
        <v>125828</v>
      </c>
      <c r="L803" s="2">
        <v>0.15</v>
      </c>
      <c r="M803" t="s">
        <v>52</v>
      </c>
      <c r="N803" t="s">
        <v>53</v>
      </c>
      <c r="O803" s="7" t="s">
        <v>21</v>
      </c>
      <c r="P803" s="15">
        <f>TBL_Employees[[#This Row],[Annual Salary]]*TBL_Employees[[#This Row],[Bonus %]]</f>
        <v>18874.2</v>
      </c>
      <c r="Q803" s="16">
        <f>TBL_Employees[[#This Row],[Annual Salary]]+TBL_Employees[[#This Row],[Bonus %]]*TBL_Employees[[#This Row],[Annual Salary]]</f>
        <v>144702.20000000001</v>
      </c>
      <c r="R803" s="15">
        <f>SUM(TBL_Employees[[#This Row],[Annual Salary]],TBL_Employees[[#This Row],[Bonus amount]])</f>
        <v>144702.20000000001</v>
      </c>
      <c r="S803" t="str">
        <f>IF(AND(TBL_Employees[[#This Row],[Department]]="IT",TBL_Employees[[#This Row],[Gender]]="Female"),"Yes","No")</f>
        <v>No</v>
      </c>
      <c r="T803" s="20" t="str">
        <f>IF(AND(TBL_Employees[[#This Row],[Gender]]="Female",TBL_Employees[[#This Row],[Ethnicity]]="Black"),"Female Black","Other")</f>
        <v>Other</v>
      </c>
    </row>
    <row r="804" spans="1:20" x14ac:dyDescent="0.25">
      <c r="A804" t="s">
        <v>1802</v>
      </c>
      <c r="B804" t="s">
        <v>1803</v>
      </c>
      <c r="C804" t="s">
        <v>40</v>
      </c>
      <c r="D804" t="s">
        <v>15</v>
      </c>
      <c r="E804" t="s">
        <v>32</v>
      </c>
      <c r="F804" t="s">
        <v>28</v>
      </c>
      <c r="G804" t="s">
        <v>18</v>
      </c>
      <c r="H804" t="str">
        <f>IF(TBL_Employees[[#This Row],[Gender]]="Female","F","M")</f>
        <v>M</v>
      </c>
      <c r="I804">
        <v>41</v>
      </c>
      <c r="J804" s="7">
        <v>43600</v>
      </c>
      <c r="K804" s="1">
        <v>174415</v>
      </c>
      <c r="L804" s="2">
        <v>0.23</v>
      </c>
      <c r="M804" t="s">
        <v>19</v>
      </c>
      <c r="N804" t="s">
        <v>45</v>
      </c>
      <c r="O804" s="7" t="s">
        <v>21</v>
      </c>
      <c r="P804" s="15">
        <f>TBL_Employees[[#This Row],[Annual Salary]]*TBL_Employees[[#This Row],[Bonus %]]</f>
        <v>40115.450000000004</v>
      </c>
      <c r="Q804" s="16">
        <f>TBL_Employees[[#This Row],[Annual Salary]]+TBL_Employees[[#This Row],[Bonus %]]*TBL_Employees[[#This Row],[Annual Salary]]</f>
        <v>214530.45</v>
      </c>
      <c r="R804" s="15">
        <f>SUM(TBL_Employees[[#This Row],[Annual Salary]],TBL_Employees[[#This Row],[Bonus amount]])</f>
        <v>214530.45</v>
      </c>
      <c r="S804" t="str">
        <f>IF(AND(TBL_Employees[[#This Row],[Department]]="IT",TBL_Employees[[#This Row],[Gender]]="Female"),"Yes","No")</f>
        <v>No</v>
      </c>
      <c r="T804" s="20" t="str">
        <f>IF(AND(TBL_Employees[[#This Row],[Gender]]="Female",TBL_Employees[[#This Row],[Ethnicity]]="Black"),"Female Black","Other")</f>
        <v>Other</v>
      </c>
    </row>
    <row r="805" spans="1:20" x14ac:dyDescent="0.25">
      <c r="A805" t="s">
        <v>477</v>
      </c>
      <c r="B805" t="s">
        <v>478</v>
      </c>
      <c r="C805" t="s">
        <v>61</v>
      </c>
      <c r="D805" t="s">
        <v>43</v>
      </c>
      <c r="E805" t="s">
        <v>16</v>
      </c>
      <c r="F805" t="s">
        <v>17</v>
      </c>
      <c r="G805" t="s">
        <v>18</v>
      </c>
      <c r="H805" t="str">
        <f>IF(TBL_Employees[[#This Row],[Gender]]="Female","F","M")</f>
        <v>F</v>
      </c>
      <c r="I805">
        <v>29</v>
      </c>
      <c r="J805" s="7">
        <v>43609</v>
      </c>
      <c r="K805" s="1">
        <v>122350</v>
      </c>
      <c r="L805" s="2">
        <v>0.12</v>
      </c>
      <c r="M805" t="s">
        <v>19</v>
      </c>
      <c r="N805" t="s">
        <v>39</v>
      </c>
      <c r="O805" s="7" t="s">
        <v>21</v>
      </c>
      <c r="P805" s="15">
        <f>TBL_Employees[[#This Row],[Annual Salary]]*TBL_Employees[[#This Row],[Bonus %]]</f>
        <v>14682</v>
      </c>
      <c r="Q805" s="16">
        <f>TBL_Employees[[#This Row],[Annual Salary]]+TBL_Employees[[#This Row],[Bonus %]]*TBL_Employees[[#This Row],[Annual Salary]]</f>
        <v>137032</v>
      </c>
      <c r="R805" s="15">
        <f>SUM(TBL_Employees[[#This Row],[Annual Salary]],TBL_Employees[[#This Row],[Bonus amount]])</f>
        <v>137032</v>
      </c>
      <c r="S805" t="str">
        <f>IF(AND(TBL_Employees[[#This Row],[Department]]="IT",TBL_Employees[[#This Row],[Gender]]="Female"),"Yes","No")</f>
        <v>No</v>
      </c>
      <c r="T805" s="20" t="str">
        <f>IF(AND(TBL_Employees[[#This Row],[Gender]]="Female",TBL_Employees[[#This Row],[Ethnicity]]="Black"),"Female Black","Other")</f>
        <v>Other</v>
      </c>
    </row>
    <row r="806" spans="1:20" x14ac:dyDescent="0.25">
      <c r="A806" t="s">
        <v>1173</v>
      </c>
      <c r="B806" t="s">
        <v>1513</v>
      </c>
      <c r="C806" t="s">
        <v>68</v>
      </c>
      <c r="D806" t="s">
        <v>65</v>
      </c>
      <c r="E806" t="s">
        <v>36</v>
      </c>
      <c r="F806" t="s">
        <v>17</v>
      </c>
      <c r="G806" t="s">
        <v>18</v>
      </c>
      <c r="H806" t="str">
        <f>IF(TBL_Employees[[#This Row],[Gender]]="Female","F","M")</f>
        <v>F</v>
      </c>
      <c r="I806">
        <v>28</v>
      </c>
      <c r="J806" s="7">
        <v>43610</v>
      </c>
      <c r="K806" s="1">
        <v>45819</v>
      </c>
      <c r="L806" s="2">
        <v>0</v>
      </c>
      <c r="M806" t="s">
        <v>19</v>
      </c>
      <c r="N806" t="s">
        <v>45</v>
      </c>
      <c r="O806" s="7" t="s">
        <v>21</v>
      </c>
      <c r="P806" s="15">
        <f>TBL_Employees[[#This Row],[Annual Salary]]*TBL_Employees[[#This Row],[Bonus %]]</f>
        <v>0</v>
      </c>
      <c r="Q806" s="16">
        <f>TBL_Employees[[#This Row],[Annual Salary]]+TBL_Employees[[#This Row],[Bonus %]]*TBL_Employees[[#This Row],[Annual Salary]]</f>
        <v>45819</v>
      </c>
      <c r="R806" s="15">
        <f>SUM(TBL_Employees[[#This Row],[Annual Salary]],TBL_Employees[[#This Row],[Bonus amount]])</f>
        <v>45819</v>
      </c>
      <c r="S806" t="str">
        <f>IF(AND(TBL_Employees[[#This Row],[Department]]="IT",TBL_Employees[[#This Row],[Gender]]="Female"),"Yes","No")</f>
        <v>No</v>
      </c>
      <c r="T806" s="20" t="str">
        <f>IF(AND(TBL_Employees[[#This Row],[Gender]]="Female",TBL_Employees[[#This Row],[Ethnicity]]="Black"),"Female Black","Other")</f>
        <v>Other</v>
      </c>
    </row>
    <row r="807" spans="1:20" x14ac:dyDescent="0.25">
      <c r="A807" t="s">
        <v>1368</v>
      </c>
      <c r="B807" t="s">
        <v>1369</v>
      </c>
      <c r="C807" t="s">
        <v>30</v>
      </c>
      <c r="D807" t="s">
        <v>31</v>
      </c>
      <c r="E807" t="s">
        <v>44</v>
      </c>
      <c r="F807" t="s">
        <v>28</v>
      </c>
      <c r="G807" t="s">
        <v>47</v>
      </c>
      <c r="H807" t="str">
        <f>IF(TBL_Employees[[#This Row],[Gender]]="Female","F","M")</f>
        <v>M</v>
      </c>
      <c r="I807">
        <v>27</v>
      </c>
      <c r="J807" s="7">
        <v>43613</v>
      </c>
      <c r="K807" s="1">
        <v>70110</v>
      </c>
      <c r="L807" s="2">
        <v>0</v>
      </c>
      <c r="M807" t="s">
        <v>19</v>
      </c>
      <c r="N807" t="s">
        <v>45</v>
      </c>
      <c r="O807" s="7">
        <v>44203</v>
      </c>
      <c r="P807" s="15">
        <f>TBL_Employees[[#This Row],[Annual Salary]]*TBL_Employees[[#This Row],[Bonus %]]</f>
        <v>0</v>
      </c>
      <c r="Q807" s="16">
        <f>TBL_Employees[[#This Row],[Annual Salary]]+TBL_Employees[[#This Row],[Bonus %]]*TBL_Employees[[#This Row],[Annual Salary]]</f>
        <v>70110</v>
      </c>
      <c r="R807" s="15">
        <f>SUM(TBL_Employees[[#This Row],[Annual Salary]],TBL_Employees[[#This Row],[Bonus amount]])</f>
        <v>70110</v>
      </c>
      <c r="S807" t="str">
        <f>IF(AND(TBL_Employees[[#This Row],[Department]]="IT",TBL_Employees[[#This Row],[Gender]]="Female"),"Yes","No")</f>
        <v>No</v>
      </c>
      <c r="T807" s="20" t="str">
        <f>IF(AND(TBL_Employees[[#This Row],[Gender]]="Female",TBL_Employees[[#This Row],[Ethnicity]]="Black"),"Female Black","Other")</f>
        <v>Other</v>
      </c>
    </row>
    <row r="808" spans="1:20" x14ac:dyDescent="0.25">
      <c r="A808" t="s">
        <v>1434</v>
      </c>
      <c r="B808" t="s">
        <v>1435</v>
      </c>
      <c r="C808" t="s">
        <v>42</v>
      </c>
      <c r="D808" t="s">
        <v>15</v>
      </c>
      <c r="E808" t="s">
        <v>32</v>
      </c>
      <c r="F808" t="s">
        <v>28</v>
      </c>
      <c r="G808" t="s">
        <v>24</v>
      </c>
      <c r="H808" t="str">
        <f>IF(TBL_Employees[[#This Row],[Gender]]="Female","F","M")</f>
        <v>M</v>
      </c>
      <c r="I808">
        <v>49</v>
      </c>
      <c r="J808" s="7">
        <v>43623</v>
      </c>
      <c r="K808" s="1">
        <v>80700</v>
      </c>
      <c r="L808" s="2">
        <v>0</v>
      </c>
      <c r="M808" t="s">
        <v>19</v>
      </c>
      <c r="N808" t="s">
        <v>29</v>
      </c>
      <c r="O808" s="7" t="s">
        <v>21</v>
      </c>
      <c r="P808" s="15">
        <f>TBL_Employees[[#This Row],[Annual Salary]]*TBL_Employees[[#This Row],[Bonus %]]</f>
        <v>0</v>
      </c>
      <c r="Q808" s="16">
        <f>TBL_Employees[[#This Row],[Annual Salary]]+TBL_Employees[[#This Row],[Bonus %]]*TBL_Employees[[#This Row],[Annual Salary]]</f>
        <v>80700</v>
      </c>
      <c r="R808" s="15">
        <f>SUM(TBL_Employees[[#This Row],[Annual Salary]],TBL_Employees[[#This Row],[Bonus amount]])</f>
        <v>80700</v>
      </c>
      <c r="S808" t="str">
        <f>IF(AND(TBL_Employees[[#This Row],[Department]]="IT",TBL_Employees[[#This Row],[Gender]]="Female"),"Yes","No")</f>
        <v>No</v>
      </c>
      <c r="T808" s="20" t="str">
        <f>IF(AND(TBL_Employees[[#This Row],[Gender]]="Female",TBL_Employees[[#This Row],[Ethnicity]]="Black"),"Female Black","Other")</f>
        <v>Other</v>
      </c>
    </row>
    <row r="809" spans="1:20" x14ac:dyDescent="0.25">
      <c r="A809" t="s">
        <v>1977</v>
      </c>
      <c r="B809" t="s">
        <v>1978</v>
      </c>
      <c r="C809" t="s">
        <v>40</v>
      </c>
      <c r="D809" t="s">
        <v>43</v>
      </c>
      <c r="E809" t="s">
        <v>44</v>
      </c>
      <c r="F809" t="s">
        <v>28</v>
      </c>
      <c r="G809" t="s">
        <v>24</v>
      </c>
      <c r="H809" t="str">
        <f>IF(TBL_Employees[[#This Row],[Gender]]="Female","F","M")</f>
        <v>M</v>
      </c>
      <c r="I809">
        <v>31</v>
      </c>
      <c r="J809" s="7">
        <v>43626</v>
      </c>
      <c r="K809" s="1">
        <v>176710</v>
      </c>
      <c r="L809" s="2">
        <v>0.15</v>
      </c>
      <c r="M809" t="s">
        <v>19</v>
      </c>
      <c r="N809" t="s">
        <v>45</v>
      </c>
      <c r="O809" s="7" t="s">
        <v>21</v>
      </c>
      <c r="P809" s="15">
        <f>TBL_Employees[[#This Row],[Annual Salary]]*TBL_Employees[[#This Row],[Bonus %]]</f>
        <v>26506.5</v>
      </c>
      <c r="Q809" s="16">
        <f>TBL_Employees[[#This Row],[Annual Salary]]+TBL_Employees[[#This Row],[Bonus %]]*TBL_Employees[[#This Row],[Annual Salary]]</f>
        <v>203216.5</v>
      </c>
      <c r="R809" s="15">
        <f>SUM(TBL_Employees[[#This Row],[Annual Salary]],TBL_Employees[[#This Row],[Bonus amount]])</f>
        <v>203216.5</v>
      </c>
      <c r="S809" t="str">
        <f>IF(AND(TBL_Employees[[#This Row],[Department]]="IT",TBL_Employees[[#This Row],[Gender]]="Female"),"Yes","No")</f>
        <v>No</v>
      </c>
      <c r="T809" s="20" t="str">
        <f>IF(AND(TBL_Employees[[#This Row],[Gender]]="Female",TBL_Employees[[#This Row],[Ethnicity]]="Black"),"Female Black","Other")</f>
        <v>Other</v>
      </c>
    </row>
    <row r="810" spans="1:20" x14ac:dyDescent="0.25">
      <c r="A810" t="s">
        <v>1210</v>
      </c>
      <c r="B810" t="s">
        <v>1211</v>
      </c>
      <c r="C810" t="s">
        <v>98</v>
      </c>
      <c r="D810" t="s">
        <v>27</v>
      </c>
      <c r="E810" t="s">
        <v>32</v>
      </c>
      <c r="F810" t="s">
        <v>28</v>
      </c>
      <c r="G810" t="s">
        <v>47</v>
      </c>
      <c r="H810" t="str">
        <f>IF(TBL_Employees[[#This Row],[Gender]]="Female","F","M")</f>
        <v>M</v>
      </c>
      <c r="I810">
        <v>28</v>
      </c>
      <c r="J810" s="7">
        <v>43633</v>
      </c>
      <c r="K810" s="1">
        <v>65341</v>
      </c>
      <c r="L810" s="2">
        <v>0</v>
      </c>
      <c r="M810" t="s">
        <v>19</v>
      </c>
      <c r="N810" t="s">
        <v>45</v>
      </c>
      <c r="O810" s="7">
        <v>44662</v>
      </c>
      <c r="P810" s="15">
        <f>TBL_Employees[[#This Row],[Annual Salary]]*TBL_Employees[[#This Row],[Bonus %]]</f>
        <v>0</v>
      </c>
      <c r="Q810" s="16">
        <f>TBL_Employees[[#This Row],[Annual Salary]]+TBL_Employees[[#This Row],[Bonus %]]*TBL_Employees[[#This Row],[Annual Salary]]</f>
        <v>65341</v>
      </c>
      <c r="R810" s="15">
        <f>SUM(TBL_Employees[[#This Row],[Annual Salary]],TBL_Employees[[#This Row],[Bonus amount]])</f>
        <v>65341</v>
      </c>
      <c r="S810" t="str">
        <f>IF(AND(TBL_Employees[[#This Row],[Department]]="IT",TBL_Employees[[#This Row],[Gender]]="Female"),"Yes","No")</f>
        <v>No</v>
      </c>
      <c r="T810" s="20" t="str">
        <f>IF(AND(TBL_Employees[[#This Row],[Gender]]="Female",TBL_Employees[[#This Row],[Ethnicity]]="Black"),"Female Black","Other")</f>
        <v>Other</v>
      </c>
    </row>
    <row r="811" spans="1:20" x14ac:dyDescent="0.25">
      <c r="A811" t="s">
        <v>629</v>
      </c>
      <c r="B811" t="s">
        <v>929</v>
      </c>
      <c r="C811" t="s">
        <v>30</v>
      </c>
      <c r="D811" t="s">
        <v>31</v>
      </c>
      <c r="E811" t="s">
        <v>32</v>
      </c>
      <c r="F811" t="s">
        <v>17</v>
      </c>
      <c r="G811" t="s">
        <v>18</v>
      </c>
      <c r="H811" t="str">
        <f>IF(TBL_Employees[[#This Row],[Gender]]="Female","F","M")</f>
        <v>F</v>
      </c>
      <c r="I811">
        <v>45</v>
      </c>
      <c r="J811" s="7">
        <v>43635</v>
      </c>
      <c r="K811" s="1">
        <v>88045</v>
      </c>
      <c r="L811" s="2">
        <v>0</v>
      </c>
      <c r="M811" t="s">
        <v>19</v>
      </c>
      <c r="N811" t="s">
        <v>20</v>
      </c>
      <c r="O811" s="7" t="s">
        <v>21</v>
      </c>
      <c r="P811" s="15">
        <f>TBL_Employees[[#This Row],[Annual Salary]]*TBL_Employees[[#This Row],[Bonus %]]</f>
        <v>0</v>
      </c>
      <c r="Q811" s="16">
        <f>TBL_Employees[[#This Row],[Annual Salary]]+TBL_Employees[[#This Row],[Bonus %]]*TBL_Employees[[#This Row],[Annual Salary]]</f>
        <v>88045</v>
      </c>
      <c r="R811" s="15">
        <f>SUM(TBL_Employees[[#This Row],[Annual Salary]],TBL_Employees[[#This Row],[Bonus amount]])</f>
        <v>88045</v>
      </c>
      <c r="S811" t="str">
        <f>IF(AND(TBL_Employees[[#This Row],[Department]]="IT",TBL_Employees[[#This Row],[Gender]]="Female"),"Yes","No")</f>
        <v>No</v>
      </c>
      <c r="T811" s="20" t="str">
        <f>IF(AND(TBL_Employees[[#This Row],[Gender]]="Female",TBL_Employees[[#This Row],[Ethnicity]]="Black"),"Female Black","Other")</f>
        <v>Other</v>
      </c>
    </row>
    <row r="812" spans="1:20" x14ac:dyDescent="0.25">
      <c r="A812" t="s">
        <v>1146</v>
      </c>
      <c r="B812" t="s">
        <v>1147</v>
      </c>
      <c r="C812" t="s">
        <v>14</v>
      </c>
      <c r="D812" t="s">
        <v>15</v>
      </c>
      <c r="E812" t="s">
        <v>32</v>
      </c>
      <c r="F812" t="s">
        <v>28</v>
      </c>
      <c r="G812" t="s">
        <v>18</v>
      </c>
      <c r="H812" t="str">
        <f>IF(TBL_Employees[[#This Row],[Gender]]="Female","F","M")</f>
        <v>M</v>
      </c>
      <c r="I812">
        <v>28</v>
      </c>
      <c r="J812" s="7">
        <v>43638</v>
      </c>
      <c r="K812" s="1">
        <v>250767</v>
      </c>
      <c r="L812" s="2">
        <v>0.38</v>
      </c>
      <c r="M812" t="s">
        <v>19</v>
      </c>
      <c r="N812" t="s">
        <v>63</v>
      </c>
      <c r="O812" s="7" t="s">
        <v>21</v>
      </c>
      <c r="P812" s="15">
        <f>TBL_Employees[[#This Row],[Annual Salary]]*TBL_Employees[[#This Row],[Bonus %]]</f>
        <v>95291.46</v>
      </c>
      <c r="Q812" s="16">
        <f>TBL_Employees[[#This Row],[Annual Salary]]+TBL_Employees[[#This Row],[Bonus %]]*TBL_Employees[[#This Row],[Annual Salary]]</f>
        <v>346058.46</v>
      </c>
      <c r="R812" s="15">
        <f>SUM(TBL_Employees[[#This Row],[Annual Salary]],TBL_Employees[[#This Row],[Bonus amount]])</f>
        <v>346058.46</v>
      </c>
      <c r="S812" t="str">
        <f>IF(AND(TBL_Employees[[#This Row],[Department]]="IT",TBL_Employees[[#This Row],[Gender]]="Female"),"Yes","No")</f>
        <v>No</v>
      </c>
      <c r="T812" s="20" t="str">
        <f>IF(AND(TBL_Employees[[#This Row],[Gender]]="Female",TBL_Employees[[#This Row],[Ethnicity]]="Black"),"Female Black","Other")</f>
        <v>Other</v>
      </c>
    </row>
    <row r="813" spans="1:20" x14ac:dyDescent="0.25">
      <c r="A813" t="s">
        <v>190</v>
      </c>
      <c r="B813" t="s">
        <v>552</v>
      </c>
      <c r="C813" t="s">
        <v>71</v>
      </c>
      <c r="D813" t="s">
        <v>27</v>
      </c>
      <c r="E813" t="s">
        <v>32</v>
      </c>
      <c r="F813" t="s">
        <v>17</v>
      </c>
      <c r="G813" t="s">
        <v>51</v>
      </c>
      <c r="H813" t="str">
        <f>IF(TBL_Employees[[#This Row],[Gender]]="Female","F","M")</f>
        <v>F</v>
      </c>
      <c r="I813">
        <v>48</v>
      </c>
      <c r="J813" s="7">
        <v>43650</v>
      </c>
      <c r="K813" s="1">
        <v>76588</v>
      </c>
      <c r="L813" s="2">
        <v>0</v>
      </c>
      <c r="M813" t="s">
        <v>52</v>
      </c>
      <c r="N813" t="s">
        <v>66</v>
      </c>
      <c r="O813" s="7" t="s">
        <v>21</v>
      </c>
      <c r="P813" s="15">
        <f>TBL_Employees[[#This Row],[Annual Salary]]*TBL_Employees[[#This Row],[Bonus %]]</f>
        <v>0</v>
      </c>
      <c r="Q813" s="16">
        <f>TBL_Employees[[#This Row],[Annual Salary]]+TBL_Employees[[#This Row],[Bonus %]]*TBL_Employees[[#This Row],[Annual Salary]]</f>
        <v>76588</v>
      </c>
      <c r="R813" s="15">
        <f>SUM(TBL_Employees[[#This Row],[Annual Salary]],TBL_Employees[[#This Row],[Bonus amount]])</f>
        <v>76588</v>
      </c>
      <c r="S813" t="str">
        <f>IF(AND(TBL_Employees[[#This Row],[Department]]="IT",TBL_Employees[[#This Row],[Gender]]="Female"),"Yes","No")</f>
        <v>Yes</v>
      </c>
      <c r="T813" s="20" t="str">
        <f>IF(AND(TBL_Employees[[#This Row],[Gender]]="Female",TBL_Employees[[#This Row],[Ethnicity]]="Black"),"Female Black","Other")</f>
        <v>Other</v>
      </c>
    </row>
    <row r="814" spans="1:20" x14ac:dyDescent="0.25">
      <c r="A814" t="s">
        <v>280</v>
      </c>
      <c r="B814" t="s">
        <v>1446</v>
      </c>
      <c r="C814" t="s">
        <v>61</v>
      </c>
      <c r="D814" t="s">
        <v>65</v>
      </c>
      <c r="E814" t="s">
        <v>44</v>
      </c>
      <c r="F814" t="s">
        <v>17</v>
      </c>
      <c r="G814" t="s">
        <v>51</v>
      </c>
      <c r="H814" t="str">
        <f>IF(TBL_Employees[[#This Row],[Gender]]="Female","F","M")</f>
        <v>F</v>
      </c>
      <c r="I814">
        <v>28</v>
      </c>
      <c r="J814" s="7">
        <v>43652</v>
      </c>
      <c r="K814" s="1">
        <v>152036</v>
      </c>
      <c r="L814" s="2">
        <v>0.15</v>
      </c>
      <c r="M814" t="s">
        <v>52</v>
      </c>
      <c r="N814" t="s">
        <v>66</v>
      </c>
      <c r="O814" s="7" t="s">
        <v>21</v>
      </c>
      <c r="P814" s="15">
        <f>TBL_Employees[[#This Row],[Annual Salary]]*TBL_Employees[[#This Row],[Bonus %]]</f>
        <v>22805.399999999998</v>
      </c>
      <c r="Q814" s="16">
        <f>TBL_Employees[[#This Row],[Annual Salary]]+TBL_Employees[[#This Row],[Bonus %]]*TBL_Employees[[#This Row],[Annual Salary]]</f>
        <v>174841.4</v>
      </c>
      <c r="R814" s="15">
        <f>SUM(TBL_Employees[[#This Row],[Annual Salary]],TBL_Employees[[#This Row],[Bonus amount]])</f>
        <v>174841.4</v>
      </c>
      <c r="S814" t="str">
        <f>IF(AND(TBL_Employees[[#This Row],[Department]]="IT",TBL_Employees[[#This Row],[Gender]]="Female"),"Yes","No")</f>
        <v>No</v>
      </c>
      <c r="T814" s="20" t="str">
        <f>IF(AND(TBL_Employees[[#This Row],[Gender]]="Female",TBL_Employees[[#This Row],[Ethnicity]]="Black"),"Female Black","Other")</f>
        <v>Other</v>
      </c>
    </row>
    <row r="815" spans="1:20" x14ac:dyDescent="0.25">
      <c r="A815" t="s">
        <v>1451</v>
      </c>
      <c r="B815" t="s">
        <v>1452</v>
      </c>
      <c r="C815" t="s">
        <v>56</v>
      </c>
      <c r="D815" t="s">
        <v>27</v>
      </c>
      <c r="E815" t="s">
        <v>16</v>
      </c>
      <c r="F815" t="s">
        <v>28</v>
      </c>
      <c r="G815" t="s">
        <v>18</v>
      </c>
      <c r="H815" t="str">
        <f>IF(TBL_Employees[[#This Row],[Gender]]="Female","F","M")</f>
        <v>M</v>
      </c>
      <c r="I815">
        <v>26</v>
      </c>
      <c r="J815" s="7">
        <v>43656</v>
      </c>
      <c r="K815" s="1">
        <v>69110</v>
      </c>
      <c r="L815" s="2">
        <v>0.05</v>
      </c>
      <c r="M815" t="s">
        <v>19</v>
      </c>
      <c r="N815" t="s">
        <v>20</v>
      </c>
      <c r="O815" s="7" t="s">
        <v>21</v>
      </c>
      <c r="P815" s="15">
        <f>TBL_Employees[[#This Row],[Annual Salary]]*TBL_Employees[[#This Row],[Bonus %]]</f>
        <v>3455.5</v>
      </c>
      <c r="Q815" s="16">
        <f>TBL_Employees[[#This Row],[Annual Salary]]+TBL_Employees[[#This Row],[Bonus %]]*TBL_Employees[[#This Row],[Annual Salary]]</f>
        <v>72565.5</v>
      </c>
      <c r="R815" s="15">
        <f>SUM(TBL_Employees[[#This Row],[Annual Salary]],TBL_Employees[[#This Row],[Bonus amount]])</f>
        <v>72565.5</v>
      </c>
      <c r="S815" t="str">
        <f>IF(AND(TBL_Employees[[#This Row],[Department]]="IT",TBL_Employees[[#This Row],[Gender]]="Female"),"Yes","No")</f>
        <v>No</v>
      </c>
      <c r="T815" s="20" t="str">
        <f>IF(AND(TBL_Employees[[#This Row],[Gender]]="Female",TBL_Employees[[#This Row],[Ethnicity]]="Black"),"Female Black","Other")</f>
        <v>Other</v>
      </c>
    </row>
    <row r="816" spans="1:20" x14ac:dyDescent="0.25">
      <c r="A816" t="s">
        <v>1634</v>
      </c>
      <c r="B816" t="s">
        <v>409</v>
      </c>
      <c r="C816" t="s">
        <v>68</v>
      </c>
      <c r="D816" t="s">
        <v>43</v>
      </c>
      <c r="E816" t="s">
        <v>16</v>
      </c>
      <c r="F816" t="s">
        <v>17</v>
      </c>
      <c r="G816" t="s">
        <v>18</v>
      </c>
      <c r="H816" t="str">
        <f>IF(TBL_Employees[[#This Row],[Gender]]="Female","F","M")</f>
        <v>F</v>
      </c>
      <c r="I816">
        <v>43</v>
      </c>
      <c r="J816" s="7">
        <v>43659</v>
      </c>
      <c r="K816" s="1">
        <v>41545</v>
      </c>
      <c r="L816" s="2">
        <v>0</v>
      </c>
      <c r="M816" t="s">
        <v>19</v>
      </c>
      <c r="N816" t="s">
        <v>45</v>
      </c>
      <c r="O816" s="7" t="s">
        <v>21</v>
      </c>
      <c r="P816" s="15">
        <f>TBL_Employees[[#This Row],[Annual Salary]]*TBL_Employees[[#This Row],[Bonus %]]</f>
        <v>0</v>
      </c>
      <c r="Q816" s="16">
        <f>TBL_Employees[[#This Row],[Annual Salary]]+TBL_Employees[[#This Row],[Bonus %]]*TBL_Employees[[#This Row],[Annual Salary]]</f>
        <v>41545</v>
      </c>
      <c r="R816" s="15">
        <f>SUM(TBL_Employees[[#This Row],[Annual Salary]],TBL_Employees[[#This Row],[Bonus amount]])</f>
        <v>41545</v>
      </c>
      <c r="S816" t="str">
        <f>IF(AND(TBL_Employees[[#This Row],[Department]]="IT",TBL_Employees[[#This Row],[Gender]]="Female"),"Yes","No")</f>
        <v>No</v>
      </c>
      <c r="T816" s="20" t="str">
        <f>IF(AND(TBL_Employees[[#This Row],[Gender]]="Female",TBL_Employees[[#This Row],[Ethnicity]]="Black"),"Female Black","Other")</f>
        <v>Other</v>
      </c>
    </row>
    <row r="817" spans="1:20" x14ac:dyDescent="0.25">
      <c r="A817" t="s">
        <v>371</v>
      </c>
      <c r="B817" t="s">
        <v>1919</v>
      </c>
      <c r="C817" t="s">
        <v>64</v>
      </c>
      <c r="D817" t="s">
        <v>65</v>
      </c>
      <c r="E817" t="s">
        <v>32</v>
      </c>
      <c r="F817" t="s">
        <v>28</v>
      </c>
      <c r="G817" t="s">
        <v>24</v>
      </c>
      <c r="H817" t="str">
        <f>IF(TBL_Employees[[#This Row],[Gender]]="Female","F","M")</f>
        <v>M</v>
      </c>
      <c r="I817">
        <v>49</v>
      </c>
      <c r="J817" s="7">
        <v>43671</v>
      </c>
      <c r="K817" s="1">
        <v>50883</v>
      </c>
      <c r="L817" s="2">
        <v>0</v>
      </c>
      <c r="M817" t="s">
        <v>33</v>
      </c>
      <c r="N817" t="s">
        <v>80</v>
      </c>
      <c r="O817" s="7">
        <v>44257</v>
      </c>
      <c r="P817" s="15">
        <f>TBL_Employees[[#This Row],[Annual Salary]]*TBL_Employees[[#This Row],[Bonus %]]</f>
        <v>0</v>
      </c>
      <c r="Q817" s="16">
        <f>TBL_Employees[[#This Row],[Annual Salary]]+TBL_Employees[[#This Row],[Bonus %]]*TBL_Employees[[#This Row],[Annual Salary]]</f>
        <v>50883</v>
      </c>
      <c r="R817" s="15">
        <f>SUM(TBL_Employees[[#This Row],[Annual Salary]],TBL_Employees[[#This Row],[Bonus amount]])</f>
        <v>50883</v>
      </c>
      <c r="S817" t="str">
        <f>IF(AND(TBL_Employees[[#This Row],[Department]]="IT",TBL_Employees[[#This Row],[Gender]]="Female"),"Yes","No")</f>
        <v>No</v>
      </c>
      <c r="T817" s="20" t="str">
        <f>IF(AND(TBL_Employees[[#This Row],[Gender]]="Female",TBL_Employees[[#This Row],[Ethnicity]]="Black"),"Female Black","Other")</f>
        <v>Other</v>
      </c>
    </row>
    <row r="818" spans="1:20" x14ac:dyDescent="0.25">
      <c r="A818" t="s">
        <v>836</v>
      </c>
      <c r="B818" t="s">
        <v>837</v>
      </c>
      <c r="C818" t="s">
        <v>14</v>
      </c>
      <c r="D818" t="s">
        <v>23</v>
      </c>
      <c r="E818" t="s">
        <v>16</v>
      </c>
      <c r="F818" t="s">
        <v>17</v>
      </c>
      <c r="G818" t="s">
        <v>47</v>
      </c>
      <c r="H818" t="str">
        <f>IF(TBL_Employees[[#This Row],[Gender]]="Female","F","M")</f>
        <v>F</v>
      </c>
      <c r="I818">
        <v>34</v>
      </c>
      <c r="J818" s="7">
        <v>43673</v>
      </c>
      <c r="K818" s="1">
        <v>220937</v>
      </c>
      <c r="L818" s="2">
        <v>0.38</v>
      </c>
      <c r="M818" t="s">
        <v>19</v>
      </c>
      <c r="N818" t="s">
        <v>25</v>
      </c>
      <c r="O818" s="7" t="s">
        <v>21</v>
      </c>
      <c r="P818" s="15">
        <f>TBL_Employees[[#This Row],[Annual Salary]]*TBL_Employees[[#This Row],[Bonus %]]</f>
        <v>83956.06</v>
      </c>
      <c r="Q818" s="16">
        <f>TBL_Employees[[#This Row],[Annual Salary]]+TBL_Employees[[#This Row],[Bonus %]]*TBL_Employees[[#This Row],[Annual Salary]]</f>
        <v>304893.06</v>
      </c>
      <c r="R818" s="15">
        <f>SUM(TBL_Employees[[#This Row],[Annual Salary]],TBL_Employees[[#This Row],[Bonus amount]])</f>
        <v>304893.06</v>
      </c>
      <c r="S818" t="str">
        <f>IF(AND(TBL_Employees[[#This Row],[Department]]="IT",TBL_Employees[[#This Row],[Gender]]="Female"),"Yes","No")</f>
        <v>No</v>
      </c>
      <c r="T818" s="20" t="str">
        <f>IF(AND(TBL_Employees[[#This Row],[Gender]]="Female",TBL_Employees[[#This Row],[Ethnicity]]="Black"),"Female Black","Other")</f>
        <v>Female Black</v>
      </c>
    </row>
    <row r="819" spans="1:20" x14ac:dyDescent="0.25">
      <c r="A819" t="s">
        <v>1318</v>
      </c>
      <c r="B819" t="s">
        <v>1319</v>
      </c>
      <c r="C819" t="s">
        <v>61</v>
      </c>
      <c r="D819" t="s">
        <v>15</v>
      </c>
      <c r="E819" t="s">
        <v>44</v>
      </c>
      <c r="F819" t="s">
        <v>28</v>
      </c>
      <c r="G819" t="s">
        <v>51</v>
      </c>
      <c r="H819" t="str">
        <f>IF(TBL_Employees[[#This Row],[Gender]]="Female","F","M")</f>
        <v>M</v>
      </c>
      <c r="I819">
        <v>44</v>
      </c>
      <c r="J819" s="7">
        <v>43685</v>
      </c>
      <c r="K819" s="1">
        <v>130133</v>
      </c>
      <c r="L819" s="2">
        <v>0.15</v>
      </c>
      <c r="M819" t="s">
        <v>19</v>
      </c>
      <c r="N819" t="s">
        <v>25</v>
      </c>
      <c r="O819" s="7">
        <v>44699</v>
      </c>
      <c r="P819" s="15">
        <f>TBL_Employees[[#This Row],[Annual Salary]]*TBL_Employees[[#This Row],[Bonus %]]</f>
        <v>19519.95</v>
      </c>
      <c r="Q819" s="16">
        <f>TBL_Employees[[#This Row],[Annual Salary]]+TBL_Employees[[#This Row],[Bonus %]]*TBL_Employees[[#This Row],[Annual Salary]]</f>
        <v>149652.95000000001</v>
      </c>
      <c r="R819" s="15">
        <f>SUM(TBL_Employees[[#This Row],[Annual Salary]],TBL_Employees[[#This Row],[Bonus amount]])</f>
        <v>149652.95000000001</v>
      </c>
      <c r="S819" t="str">
        <f>IF(AND(TBL_Employees[[#This Row],[Department]]="IT",TBL_Employees[[#This Row],[Gender]]="Female"),"Yes","No")</f>
        <v>No</v>
      </c>
      <c r="T819" s="20" t="str">
        <f>IF(AND(TBL_Employees[[#This Row],[Gender]]="Female",TBL_Employees[[#This Row],[Ethnicity]]="Black"),"Female Black","Other")</f>
        <v>Other</v>
      </c>
    </row>
    <row r="820" spans="1:20" x14ac:dyDescent="0.25">
      <c r="A820" t="s">
        <v>122</v>
      </c>
      <c r="B820" t="s">
        <v>1074</v>
      </c>
      <c r="C820" t="s">
        <v>61</v>
      </c>
      <c r="D820" t="s">
        <v>43</v>
      </c>
      <c r="E820" t="s">
        <v>44</v>
      </c>
      <c r="F820" t="s">
        <v>17</v>
      </c>
      <c r="G820" t="s">
        <v>24</v>
      </c>
      <c r="H820" t="str">
        <f>IF(TBL_Employees[[#This Row],[Gender]]="Female","F","M")</f>
        <v>F</v>
      </c>
      <c r="I820">
        <v>31</v>
      </c>
      <c r="J820" s="7">
        <v>43695</v>
      </c>
      <c r="K820" s="1">
        <v>126353</v>
      </c>
      <c r="L820" s="2">
        <v>0.12</v>
      </c>
      <c r="M820" t="s">
        <v>33</v>
      </c>
      <c r="N820" t="s">
        <v>74</v>
      </c>
      <c r="O820" s="7" t="s">
        <v>21</v>
      </c>
      <c r="P820" s="15">
        <f>TBL_Employees[[#This Row],[Annual Salary]]*TBL_Employees[[#This Row],[Bonus %]]</f>
        <v>15162.359999999999</v>
      </c>
      <c r="Q820" s="16">
        <f>TBL_Employees[[#This Row],[Annual Salary]]+TBL_Employees[[#This Row],[Bonus %]]*TBL_Employees[[#This Row],[Annual Salary]]</f>
        <v>141515.35999999999</v>
      </c>
      <c r="R820" s="15">
        <f>SUM(TBL_Employees[[#This Row],[Annual Salary]],TBL_Employees[[#This Row],[Bonus amount]])</f>
        <v>141515.35999999999</v>
      </c>
      <c r="S820" t="str">
        <f>IF(AND(TBL_Employees[[#This Row],[Department]]="IT",TBL_Employees[[#This Row],[Gender]]="Female"),"Yes","No")</f>
        <v>No</v>
      </c>
      <c r="T820" s="20" t="str">
        <f>IF(AND(TBL_Employees[[#This Row],[Gender]]="Female",TBL_Employees[[#This Row],[Ethnicity]]="Black"),"Female Black","Other")</f>
        <v>Other</v>
      </c>
    </row>
    <row r="821" spans="1:20" x14ac:dyDescent="0.25">
      <c r="A821" t="s">
        <v>1521</v>
      </c>
      <c r="B821" t="s">
        <v>1522</v>
      </c>
      <c r="C821" t="s">
        <v>94</v>
      </c>
      <c r="D821" t="s">
        <v>50</v>
      </c>
      <c r="E821" t="s">
        <v>32</v>
      </c>
      <c r="F821" t="s">
        <v>17</v>
      </c>
      <c r="G821" t="s">
        <v>47</v>
      </c>
      <c r="H821" t="str">
        <f>IF(TBL_Employees[[#This Row],[Gender]]="Female","F","M")</f>
        <v>F</v>
      </c>
      <c r="I821">
        <v>26</v>
      </c>
      <c r="J821" s="7">
        <v>43698</v>
      </c>
      <c r="K821" s="1">
        <v>66084</v>
      </c>
      <c r="L821" s="2">
        <v>0</v>
      </c>
      <c r="M821" t="s">
        <v>19</v>
      </c>
      <c r="N821" t="s">
        <v>63</v>
      </c>
      <c r="O821" s="7" t="s">
        <v>21</v>
      </c>
      <c r="P821" s="15">
        <f>TBL_Employees[[#This Row],[Annual Salary]]*TBL_Employees[[#This Row],[Bonus %]]</f>
        <v>0</v>
      </c>
      <c r="Q821" s="16">
        <f>TBL_Employees[[#This Row],[Annual Salary]]+TBL_Employees[[#This Row],[Bonus %]]*TBL_Employees[[#This Row],[Annual Salary]]</f>
        <v>66084</v>
      </c>
      <c r="R821" s="15">
        <f>SUM(TBL_Employees[[#This Row],[Annual Salary]],TBL_Employees[[#This Row],[Bonus amount]])</f>
        <v>66084</v>
      </c>
      <c r="S821" t="str">
        <f>IF(AND(TBL_Employees[[#This Row],[Department]]="IT",TBL_Employees[[#This Row],[Gender]]="Female"),"Yes","No")</f>
        <v>No</v>
      </c>
      <c r="T821" s="20" t="str">
        <f>IF(AND(TBL_Employees[[#This Row],[Gender]]="Female",TBL_Employees[[#This Row],[Ethnicity]]="Black"),"Female Black","Other")</f>
        <v>Female Black</v>
      </c>
    </row>
    <row r="822" spans="1:20" x14ac:dyDescent="0.25">
      <c r="A822" t="s">
        <v>1119</v>
      </c>
      <c r="B822" t="s">
        <v>1120</v>
      </c>
      <c r="C822" t="s">
        <v>68</v>
      </c>
      <c r="D822" t="s">
        <v>65</v>
      </c>
      <c r="E822" t="s">
        <v>32</v>
      </c>
      <c r="F822" t="s">
        <v>17</v>
      </c>
      <c r="G822" t="s">
        <v>24</v>
      </c>
      <c r="H822" t="str">
        <f>IF(TBL_Employees[[#This Row],[Gender]]="Female","F","M")</f>
        <v>F</v>
      </c>
      <c r="I822">
        <v>27</v>
      </c>
      <c r="J822" s="7">
        <v>43701</v>
      </c>
      <c r="K822" s="1">
        <v>50809</v>
      </c>
      <c r="L822" s="2">
        <v>0</v>
      </c>
      <c r="M822" t="s">
        <v>33</v>
      </c>
      <c r="N822" t="s">
        <v>80</v>
      </c>
      <c r="O822" s="7" t="s">
        <v>21</v>
      </c>
      <c r="P822" s="15">
        <f>TBL_Employees[[#This Row],[Annual Salary]]*TBL_Employees[[#This Row],[Bonus %]]</f>
        <v>0</v>
      </c>
      <c r="Q822" s="16">
        <f>TBL_Employees[[#This Row],[Annual Salary]]+TBL_Employees[[#This Row],[Bonus %]]*TBL_Employees[[#This Row],[Annual Salary]]</f>
        <v>50809</v>
      </c>
      <c r="R822" s="15">
        <f>SUM(TBL_Employees[[#This Row],[Annual Salary]],TBL_Employees[[#This Row],[Bonus amount]])</f>
        <v>50809</v>
      </c>
      <c r="S822" t="str">
        <f>IF(AND(TBL_Employees[[#This Row],[Department]]="IT",TBL_Employees[[#This Row],[Gender]]="Female"),"Yes","No")</f>
        <v>No</v>
      </c>
      <c r="T822" s="20" t="str">
        <f>IF(AND(TBL_Employees[[#This Row],[Gender]]="Female",TBL_Employees[[#This Row],[Ethnicity]]="Black"),"Female Black","Other")</f>
        <v>Other</v>
      </c>
    </row>
    <row r="823" spans="1:20" x14ac:dyDescent="0.25">
      <c r="A823" t="s">
        <v>163</v>
      </c>
      <c r="B823" t="s">
        <v>1772</v>
      </c>
      <c r="C823" t="s">
        <v>26</v>
      </c>
      <c r="D823" t="s">
        <v>27</v>
      </c>
      <c r="E823" t="s">
        <v>44</v>
      </c>
      <c r="F823" t="s">
        <v>28</v>
      </c>
      <c r="G823" t="s">
        <v>18</v>
      </c>
      <c r="H823" t="str">
        <f>IF(TBL_Employees[[#This Row],[Gender]]="Female","F","M")</f>
        <v>M</v>
      </c>
      <c r="I823">
        <v>61</v>
      </c>
      <c r="J823" s="7">
        <v>43703</v>
      </c>
      <c r="K823" s="1">
        <v>75780</v>
      </c>
      <c r="L823" s="2">
        <v>0</v>
      </c>
      <c r="M823" t="s">
        <v>19</v>
      </c>
      <c r="N823" t="s">
        <v>63</v>
      </c>
      <c r="O823" s="7" t="s">
        <v>21</v>
      </c>
      <c r="P823" s="15">
        <f>TBL_Employees[[#This Row],[Annual Salary]]*TBL_Employees[[#This Row],[Bonus %]]</f>
        <v>0</v>
      </c>
      <c r="Q823" s="16">
        <f>TBL_Employees[[#This Row],[Annual Salary]]+TBL_Employees[[#This Row],[Bonus %]]*TBL_Employees[[#This Row],[Annual Salary]]</f>
        <v>75780</v>
      </c>
      <c r="R823" s="15">
        <f>SUM(TBL_Employees[[#This Row],[Annual Salary]],TBL_Employees[[#This Row],[Bonus amount]])</f>
        <v>75780</v>
      </c>
      <c r="S823" t="str">
        <f>IF(AND(TBL_Employees[[#This Row],[Department]]="IT",TBL_Employees[[#This Row],[Gender]]="Female"),"Yes","No")</f>
        <v>No</v>
      </c>
      <c r="T823" s="20" t="str">
        <f>IF(AND(TBL_Employees[[#This Row],[Gender]]="Female",TBL_Employees[[#This Row],[Ethnicity]]="Black"),"Female Black","Other")</f>
        <v>Other</v>
      </c>
    </row>
    <row r="824" spans="1:20" x14ac:dyDescent="0.25">
      <c r="A824" t="s">
        <v>445</v>
      </c>
      <c r="B824" t="s">
        <v>446</v>
      </c>
      <c r="C824" t="s">
        <v>68</v>
      </c>
      <c r="D824" t="s">
        <v>50</v>
      </c>
      <c r="E824" t="s">
        <v>44</v>
      </c>
      <c r="F824" t="s">
        <v>28</v>
      </c>
      <c r="G824" t="s">
        <v>18</v>
      </c>
      <c r="H824" t="str">
        <f>IF(TBL_Employees[[#This Row],[Gender]]="Female","F","M")</f>
        <v>M</v>
      </c>
      <c r="I824">
        <v>37</v>
      </c>
      <c r="J824" s="7">
        <v>43713</v>
      </c>
      <c r="K824" s="1">
        <v>49998</v>
      </c>
      <c r="L824" s="2">
        <v>0</v>
      </c>
      <c r="M824" t="s">
        <v>19</v>
      </c>
      <c r="N824" t="s">
        <v>63</v>
      </c>
      <c r="O824" s="7" t="s">
        <v>21</v>
      </c>
      <c r="P824" s="15">
        <f>TBL_Employees[[#This Row],[Annual Salary]]*TBL_Employees[[#This Row],[Bonus %]]</f>
        <v>0</v>
      </c>
      <c r="Q824" s="16">
        <f>TBL_Employees[[#This Row],[Annual Salary]]+TBL_Employees[[#This Row],[Bonus %]]*TBL_Employees[[#This Row],[Annual Salary]]</f>
        <v>49998</v>
      </c>
      <c r="R824" s="15">
        <f>SUM(TBL_Employees[[#This Row],[Annual Salary]],TBL_Employees[[#This Row],[Bonus amount]])</f>
        <v>49998</v>
      </c>
      <c r="S824" t="str">
        <f>IF(AND(TBL_Employees[[#This Row],[Department]]="IT",TBL_Employees[[#This Row],[Gender]]="Female"),"Yes","No")</f>
        <v>No</v>
      </c>
      <c r="T824" s="20" t="str">
        <f>IF(AND(TBL_Employees[[#This Row],[Gender]]="Female",TBL_Employees[[#This Row],[Ethnicity]]="Black"),"Female Black","Other")</f>
        <v>Other</v>
      </c>
    </row>
    <row r="825" spans="1:20" x14ac:dyDescent="0.25">
      <c r="A825" t="s">
        <v>637</v>
      </c>
      <c r="B825" t="s">
        <v>638</v>
      </c>
      <c r="C825" t="s">
        <v>42</v>
      </c>
      <c r="D825" t="s">
        <v>43</v>
      </c>
      <c r="E825" t="s">
        <v>44</v>
      </c>
      <c r="F825" t="s">
        <v>17</v>
      </c>
      <c r="G825" t="s">
        <v>18</v>
      </c>
      <c r="H825" t="str">
        <f>IF(TBL_Employees[[#This Row],[Gender]]="Female","F","M")</f>
        <v>F</v>
      </c>
      <c r="I825">
        <v>35</v>
      </c>
      <c r="J825" s="7">
        <v>43715</v>
      </c>
      <c r="K825" s="1">
        <v>70992</v>
      </c>
      <c r="L825" s="2">
        <v>0</v>
      </c>
      <c r="M825" t="s">
        <v>19</v>
      </c>
      <c r="N825" t="s">
        <v>25</v>
      </c>
      <c r="O825" s="7" t="s">
        <v>21</v>
      </c>
      <c r="P825" s="15">
        <f>TBL_Employees[[#This Row],[Annual Salary]]*TBL_Employees[[#This Row],[Bonus %]]</f>
        <v>0</v>
      </c>
      <c r="Q825" s="16">
        <f>TBL_Employees[[#This Row],[Annual Salary]]+TBL_Employees[[#This Row],[Bonus %]]*TBL_Employees[[#This Row],[Annual Salary]]</f>
        <v>70992</v>
      </c>
      <c r="R825" s="15">
        <f>SUM(TBL_Employees[[#This Row],[Annual Salary]],TBL_Employees[[#This Row],[Bonus amount]])</f>
        <v>70992</v>
      </c>
      <c r="S825" t="str">
        <f>IF(AND(TBL_Employees[[#This Row],[Department]]="IT",TBL_Employees[[#This Row],[Gender]]="Female"),"Yes","No")</f>
        <v>No</v>
      </c>
      <c r="T825" s="20" t="str">
        <f>IF(AND(TBL_Employees[[#This Row],[Gender]]="Female",TBL_Employees[[#This Row],[Ethnicity]]="Black"),"Female Black","Other")</f>
        <v>Other</v>
      </c>
    </row>
    <row r="826" spans="1:20" x14ac:dyDescent="0.25">
      <c r="A826" t="s">
        <v>1859</v>
      </c>
      <c r="B826" t="s">
        <v>1860</v>
      </c>
      <c r="C826" t="s">
        <v>61</v>
      </c>
      <c r="D826" t="s">
        <v>50</v>
      </c>
      <c r="E826" t="s">
        <v>32</v>
      </c>
      <c r="F826" t="s">
        <v>17</v>
      </c>
      <c r="G826" t="s">
        <v>51</v>
      </c>
      <c r="H826" t="str">
        <f>IF(TBL_Employees[[#This Row],[Gender]]="Female","F","M")</f>
        <v>F</v>
      </c>
      <c r="I826">
        <v>27</v>
      </c>
      <c r="J826" s="7">
        <v>43721</v>
      </c>
      <c r="K826" s="1">
        <v>133297</v>
      </c>
      <c r="L826" s="2">
        <v>0.13</v>
      </c>
      <c r="M826" t="s">
        <v>52</v>
      </c>
      <c r="N826" t="s">
        <v>66</v>
      </c>
      <c r="O826" s="7" t="s">
        <v>21</v>
      </c>
      <c r="P826" s="15">
        <f>TBL_Employees[[#This Row],[Annual Salary]]*TBL_Employees[[#This Row],[Bonus %]]</f>
        <v>17328.61</v>
      </c>
      <c r="Q826" s="16">
        <f>TBL_Employees[[#This Row],[Annual Salary]]+TBL_Employees[[#This Row],[Bonus %]]*TBL_Employees[[#This Row],[Annual Salary]]</f>
        <v>150625.60999999999</v>
      </c>
      <c r="R826" s="15">
        <f>SUM(TBL_Employees[[#This Row],[Annual Salary]],TBL_Employees[[#This Row],[Bonus amount]])</f>
        <v>150625.60999999999</v>
      </c>
      <c r="S826" t="str">
        <f>IF(AND(TBL_Employees[[#This Row],[Department]]="IT",TBL_Employees[[#This Row],[Gender]]="Female"),"Yes","No")</f>
        <v>No</v>
      </c>
      <c r="T826" s="20" t="str">
        <f>IF(AND(TBL_Employees[[#This Row],[Gender]]="Female",TBL_Employees[[#This Row],[Ethnicity]]="Black"),"Female Black","Other")</f>
        <v>Other</v>
      </c>
    </row>
    <row r="827" spans="1:20" x14ac:dyDescent="0.25">
      <c r="A827" t="s">
        <v>213</v>
      </c>
      <c r="B827" t="s">
        <v>1893</v>
      </c>
      <c r="C827" t="s">
        <v>91</v>
      </c>
      <c r="D827" t="s">
        <v>27</v>
      </c>
      <c r="E827" t="s">
        <v>44</v>
      </c>
      <c r="F827" t="s">
        <v>28</v>
      </c>
      <c r="G827" t="s">
        <v>24</v>
      </c>
      <c r="H827" t="str">
        <f>IF(TBL_Employees[[#This Row],[Gender]]="Female","F","M")</f>
        <v>M</v>
      </c>
      <c r="I827">
        <v>34</v>
      </c>
      <c r="J827" s="7">
        <v>43728</v>
      </c>
      <c r="K827" s="1">
        <v>94735</v>
      </c>
      <c r="L827" s="2">
        <v>0</v>
      </c>
      <c r="M827" t="s">
        <v>33</v>
      </c>
      <c r="N827" t="s">
        <v>60</v>
      </c>
      <c r="O827" s="7" t="s">
        <v>21</v>
      </c>
      <c r="P827" s="15">
        <f>TBL_Employees[[#This Row],[Annual Salary]]*TBL_Employees[[#This Row],[Bonus %]]</f>
        <v>0</v>
      </c>
      <c r="Q827" s="16">
        <f>TBL_Employees[[#This Row],[Annual Salary]]+TBL_Employees[[#This Row],[Bonus %]]*TBL_Employees[[#This Row],[Annual Salary]]</f>
        <v>94735</v>
      </c>
      <c r="R827" s="15">
        <f>SUM(TBL_Employees[[#This Row],[Annual Salary]],TBL_Employees[[#This Row],[Bonus amount]])</f>
        <v>94735</v>
      </c>
      <c r="S827" t="str">
        <f>IF(AND(TBL_Employees[[#This Row],[Department]]="IT",TBL_Employees[[#This Row],[Gender]]="Female"),"Yes","No")</f>
        <v>No</v>
      </c>
      <c r="T827" s="20" t="str">
        <f>IF(AND(TBL_Employees[[#This Row],[Gender]]="Female",TBL_Employees[[#This Row],[Ethnicity]]="Black"),"Female Black","Other")</f>
        <v>Other</v>
      </c>
    </row>
    <row r="828" spans="1:20" x14ac:dyDescent="0.25">
      <c r="A828" t="s">
        <v>1320</v>
      </c>
      <c r="B828" t="s">
        <v>237</v>
      </c>
      <c r="C828" t="s">
        <v>62</v>
      </c>
      <c r="D828" t="s">
        <v>43</v>
      </c>
      <c r="E828" t="s">
        <v>36</v>
      </c>
      <c r="F828" t="s">
        <v>17</v>
      </c>
      <c r="G828" t="s">
        <v>24</v>
      </c>
      <c r="H828" t="str">
        <f>IF(TBL_Employees[[#This Row],[Gender]]="Female","F","M")</f>
        <v>F</v>
      </c>
      <c r="I828">
        <v>64</v>
      </c>
      <c r="J828" s="7">
        <v>43729</v>
      </c>
      <c r="K828" s="1">
        <v>108780</v>
      </c>
      <c r="L828" s="2">
        <v>0.06</v>
      </c>
      <c r="M828" t="s">
        <v>33</v>
      </c>
      <c r="N828" t="s">
        <v>74</v>
      </c>
      <c r="O828" s="7" t="s">
        <v>21</v>
      </c>
      <c r="P828" s="15">
        <f>TBL_Employees[[#This Row],[Annual Salary]]*TBL_Employees[[#This Row],[Bonus %]]</f>
        <v>6526.8</v>
      </c>
      <c r="Q828" s="16">
        <f>TBL_Employees[[#This Row],[Annual Salary]]+TBL_Employees[[#This Row],[Bonus %]]*TBL_Employees[[#This Row],[Annual Salary]]</f>
        <v>115306.8</v>
      </c>
      <c r="R828" s="15">
        <f>SUM(TBL_Employees[[#This Row],[Annual Salary]],TBL_Employees[[#This Row],[Bonus amount]])</f>
        <v>115306.8</v>
      </c>
      <c r="S828" t="str">
        <f>IF(AND(TBL_Employees[[#This Row],[Department]]="IT",TBL_Employees[[#This Row],[Gender]]="Female"),"Yes","No")</f>
        <v>No</v>
      </c>
      <c r="T828" s="20" t="str">
        <f>IF(AND(TBL_Employees[[#This Row],[Gender]]="Female",TBL_Employees[[#This Row],[Ethnicity]]="Black"),"Female Black","Other")</f>
        <v>Other</v>
      </c>
    </row>
    <row r="829" spans="1:20" x14ac:dyDescent="0.25">
      <c r="A829" t="s">
        <v>594</v>
      </c>
      <c r="B829" t="s">
        <v>595</v>
      </c>
      <c r="C829" t="s">
        <v>14</v>
      </c>
      <c r="D829" t="s">
        <v>50</v>
      </c>
      <c r="E829" t="s">
        <v>32</v>
      </c>
      <c r="F829" t="s">
        <v>28</v>
      </c>
      <c r="G829" t="s">
        <v>51</v>
      </c>
      <c r="H829" t="str">
        <f>IF(TBL_Employees[[#This Row],[Gender]]="Female","F","M")</f>
        <v>M</v>
      </c>
      <c r="I829">
        <v>61</v>
      </c>
      <c r="J829" s="7">
        <v>43732</v>
      </c>
      <c r="K829" s="1">
        <v>201464</v>
      </c>
      <c r="L829" s="2">
        <v>0.37</v>
      </c>
      <c r="M829" t="s">
        <v>19</v>
      </c>
      <c r="N829" t="s">
        <v>20</v>
      </c>
      <c r="O829" s="7" t="s">
        <v>21</v>
      </c>
      <c r="P829" s="15">
        <f>TBL_Employees[[#This Row],[Annual Salary]]*TBL_Employees[[#This Row],[Bonus %]]</f>
        <v>74541.679999999993</v>
      </c>
      <c r="Q829" s="16">
        <f>TBL_Employees[[#This Row],[Annual Salary]]+TBL_Employees[[#This Row],[Bonus %]]*TBL_Employees[[#This Row],[Annual Salary]]</f>
        <v>276005.68</v>
      </c>
      <c r="R829" s="15">
        <f>SUM(TBL_Employees[[#This Row],[Annual Salary]],TBL_Employees[[#This Row],[Bonus amount]])</f>
        <v>276005.68</v>
      </c>
      <c r="S829" t="str">
        <f>IF(AND(TBL_Employees[[#This Row],[Department]]="IT",TBL_Employees[[#This Row],[Gender]]="Female"),"Yes","No")</f>
        <v>No</v>
      </c>
      <c r="T829" s="20" t="str">
        <f>IF(AND(TBL_Employees[[#This Row],[Gender]]="Female",TBL_Employees[[#This Row],[Ethnicity]]="Black"),"Female Black","Other")</f>
        <v>Other</v>
      </c>
    </row>
    <row r="830" spans="1:20" x14ac:dyDescent="0.25">
      <c r="A830" t="s">
        <v>100</v>
      </c>
      <c r="B830" t="s">
        <v>415</v>
      </c>
      <c r="C830" t="s">
        <v>56</v>
      </c>
      <c r="D830" t="s">
        <v>27</v>
      </c>
      <c r="E830" t="s">
        <v>36</v>
      </c>
      <c r="F830" t="s">
        <v>17</v>
      </c>
      <c r="G830" t="s">
        <v>18</v>
      </c>
      <c r="H830" t="str">
        <f>IF(TBL_Employees[[#This Row],[Gender]]="Female","F","M")</f>
        <v>F</v>
      </c>
      <c r="I830">
        <v>26</v>
      </c>
      <c r="J830" s="7">
        <v>43735</v>
      </c>
      <c r="K830" s="1">
        <v>84913</v>
      </c>
      <c r="L830" s="2">
        <v>7.0000000000000007E-2</v>
      </c>
      <c r="M830" t="s">
        <v>19</v>
      </c>
      <c r="N830" t="s">
        <v>20</v>
      </c>
      <c r="O830" s="7" t="s">
        <v>21</v>
      </c>
      <c r="P830" s="15">
        <f>TBL_Employees[[#This Row],[Annual Salary]]*TBL_Employees[[#This Row],[Bonus %]]</f>
        <v>5943.9100000000008</v>
      </c>
      <c r="Q830" s="16">
        <f>TBL_Employees[[#This Row],[Annual Salary]]+TBL_Employees[[#This Row],[Bonus %]]*TBL_Employees[[#This Row],[Annual Salary]]</f>
        <v>90856.91</v>
      </c>
      <c r="R830" s="15">
        <f>SUM(TBL_Employees[[#This Row],[Annual Salary]],TBL_Employees[[#This Row],[Bonus amount]])</f>
        <v>90856.91</v>
      </c>
      <c r="S830" t="str">
        <f>IF(AND(TBL_Employees[[#This Row],[Department]]="IT",TBL_Employees[[#This Row],[Gender]]="Female"),"Yes","No")</f>
        <v>Yes</v>
      </c>
      <c r="T830" s="20" t="str">
        <f>IF(AND(TBL_Employees[[#This Row],[Gender]]="Female",TBL_Employees[[#This Row],[Ethnicity]]="Black"),"Female Black","Other")</f>
        <v>Other</v>
      </c>
    </row>
    <row r="831" spans="1:20" x14ac:dyDescent="0.25">
      <c r="A831" t="s">
        <v>844</v>
      </c>
      <c r="B831" t="s">
        <v>845</v>
      </c>
      <c r="C831" t="s">
        <v>42</v>
      </c>
      <c r="D831" t="s">
        <v>50</v>
      </c>
      <c r="E831" t="s">
        <v>44</v>
      </c>
      <c r="F831" t="s">
        <v>17</v>
      </c>
      <c r="G831" t="s">
        <v>18</v>
      </c>
      <c r="H831" t="str">
        <f>IF(TBL_Employees[[#This Row],[Gender]]="Female","F","M")</f>
        <v>F</v>
      </c>
      <c r="I831">
        <v>26</v>
      </c>
      <c r="J831" s="7">
        <v>43752</v>
      </c>
      <c r="K831" s="1">
        <v>79356</v>
      </c>
      <c r="L831" s="2">
        <v>0</v>
      </c>
      <c r="M831" t="s">
        <v>19</v>
      </c>
      <c r="N831" t="s">
        <v>39</v>
      </c>
      <c r="O831" s="7" t="s">
        <v>21</v>
      </c>
      <c r="P831" s="15">
        <f>TBL_Employees[[#This Row],[Annual Salary]]*TBL_Employees[[#This Row],[Bonus %]]</f>
        <v>0</v>
      </c>
      <c r="Q831" s="16">
        <f>TBL_Employees[[#This Row],[Annual Salary]]+TBL_Employees[[#This Row],[Bonus %]]*TBL_Employees[[#This Row],[Annual Salary]]</f>
        <v>79356</v>
      </c>
      <c r="R831" s="15">
        <f>SUM(TBL_Employees[[#This Row],[Annual Salary]],TBL_Employees[[#This Row],[Bonus amount]])</f>
        <v>79356</v>
      </c>
      <c r="S831" t="str">
        <f>IF(AND(TBL_Employees[[#This Row],[Department]]="IT",TBL_Employees[[#This Row],[Gender]]="Female"),"Yes","No")</f>
        <v>No</v>
      </c>
      <c r="T831" s="20" t="str">
        <f>IF(AND(TBL_Employees[[#This Row],[Gender]]="Female",TBL_Employees[[#This Row],[Ethnicity]]="Black"),"Female Black","Other")</f>
        <v>Other</v>
      </c>
    </row>
    <row r="832" spans="1:20" x14ac:dyDescent="0.25">
      <c r="A832" t="s">
        <v>1921</v>
      </c>
      <c r="B832" t="s">
        <v>1922</v>
      </c>
      <c r="C832" t="s">
        <v>40</v>
      </c>
      <c r="D832" t="s">
        <v>43</v>
      </c>
      <c r="E832" t="s">
        <v>16</v>
      </c>
      <c r="F832" t="s">
        <v>28</v>
      </c>
      <c r="G832" t="s">
        <v>18</v>
      </c>
      <c r="H832" t="str">
        <f>IF(TBL_Employees[[#This Row],[Gender]]="Female","F","M")</f>
        <v>M</v>
      </c>
      <c r="I832">
        <v>26</v>
      </c>
      <c r="J832" s="7">
        <v>43753</v>
      </c>
      <c r="K832" s="1">
        <v>151556</v>
      </c>
      <c r="L832" s="2">
        <v>0.2</v>
      </c>
      <c r="M832" t="s">
        <v>19</v>
      </c>
      <c r="N832" t="s">
        <v>45</v>
      </c>
      <c r="O832" s="7" t="s">
        <v>21</v>
      </c>
      <c r="P832" s="15">
        <f>TBL_Employees[[#This Row],[Annual Salary]]*TBL_Employees[[#This Row],[Bonus %]]</f>
        <v>30311.200000000001</v>
      </c>
      <c r="Q832" s="16">
        <f>TBL_Employees[[#This Row],[Annual Salary]]+TBL_Employees[[#This Row],[Bonus %]]*TBL_Employees[[#This Row],[Annual Salary]]</f>
        <v>181867.2</v>
      </c>
      <c r="R832" s="15">
        <f>SUM(TBL_Employees[[#This Row],[Annual Salary]],TBL_Employees[[#This Row],[Bonus amount]])</f>
        <v>181867.2</v>
      </c>
      <c r="S832" t="str">
        <f>IF(AND(TBL_Employees[[#This Row],[Department]]="IT",TBL_Employees[[#This Row],[Gender]]="Female"),"Yes","No")</f>
        <v>No</v>
      </c>
      <c r="T832" s="20" t="str">
        <f>IF(AND(TBL_Employees[[#This Row],[Gender]]="Female",TBL_Employees[[#This Row],[Ethnicity]]="Black"),"Female Black","Other")</f>
        <v>Other</v>
      </c>
    </row>
    <row r="833" spans="1:20" x14ac:dyDescent="0.25">
      <c r="A833" t="s">
        <v>708</v>
      </c>
      <c r="B833" t="s">
        <v>709</v>
      </c>
      <c r="C833" t="s">
        <v>91</v>
      </c>
      <c r="D833" t="s">
        <v>27</v>
      </c>
      <c r="E833" t="s">
        <v>16</v>
      </c>
      <c r="F833" t="s">
        <v>28</v>
      </c>
      <c r="G833" t="s">
        <v>51</v>
      </c>
      <c r="H833" t="str">
        <f>IF(TBL_Employees[[#This Row],[Gender]]="Female","F","M")</f>
        <v>M</v>
      </c>
      <c r="I833">
        <v>29</v>
      </c>
      <c r="J833" s="7">
        <v>43753</v>
      </c>
      <c r="K833" s="1">
        <v>66819</v>
      </c>
      <c r="L833" s="2">
        <v>0</v>
      </c>
      <c r="M833" t="s">
        <v>52</v>
      </c>
      <c r="N833" t="s">
        <v>66</v>
      </c>
      <c r="O833" s="7" t="s">
        <v>21</v>
      </c>
      <c r="P833" s="15">
        <f>TBL_Employees[[#This Row],[Annual Salary]]*TBL_Employees[[#This Row],[Bonus %]]</f>
        <v>0</v>
      </c>
      <c r="Q833" s="16">
        <f>TBL_Employees[[#This Row],[Annual Salary]]+TBL_Employees[[#This Row],[Bonus %]]*TBL_Employees[[#This Row],[Annual Salary]]</f>
        <v>66819</v>
      </c>
      <c r="R833" s="15">
        <f>SUM(TBL_Employees[[#This Row],[Annual Salary]],TBL_Employees[[#This Row],[Bonus amount]])</f>
        <v>66819</v>
      </c>
      <c r="S833" t="str">
        <f>IF(AND(TBL_Employees[[#This Row],[Department]]="IT",TBL_Employees[[#This Row],[Gender]]="Female"),"Yes","No")</f>
        <v>No</v>
      </c>
      <c r="T833" s="20" t="str">
        <f>IF(AND(TBL_Employees[[#This Row],[Gender]]="Female",TBL_Employees[[#This Row],[Ethnicity]]="Black"),"Female Black","Other")</f>
        <v>Other</v>
      </c>
    </row>
    <row r="834" spans="1:20" x14ac:dyDescent="0.25">
      <c r="A834" t="s">
        <v>1066</v>
      </c>
      <c r="B834" t="s">
        <v>1073</v>
      </c>
      <c r="C834" t="s">
        <v>61</v>
      </c>
      <c r="D834" t="s">
        <v>15</v>
      </c>
      <c r="E834" t="s">
        <v>16</v>
      </c>
      <c r="F834" t="s">
        <v>17</v>
      </c>
      <c r="G834" t="s">
        <v>51</v>
      </c>
      <c r="H834" t="str">
        <f>IF(TBL_Employees[[#This Row],[Gender]]="Female","F","M")</f>
        <v>F</v>
      </c>
      <c r="I834">
        <v>39</v>
      </c>
      <c r="J834" s="7">
        <v>43756</v>
      </c>
      <c r="K834" s="1">
        <v>122829</v>
      </c>
      <c r="L834" s="2">
        <v>0.11</v>
      </c>
      <c r="M834" t="s">
        <v>19</v>
      </c>
      <c r="N834" t="s">
        <v>20</v>
      </c>
      <c r="O834" s="7" t="s">
        <v>21</v>
      </c>
      <c r="P834" s="15">
        <f>TBL_Employees[[#This Row],[Annual Salary]]*TBL_Employees[[#This Row],[Bonus %]]</f>
        <v>13511.19</v>
      </c>
      <c r="Q834" s="16">
        <f>TBL_Employees[[#This Row],[Annual Salary]]+TBL_Employees[[#This Row],[Bonus %]]*TBL_Employees[[#This Row],[Annual Salary]]</f>
        <v>136340.19</v>
      </c>
      <c r="R834" s="15">
        <f>SUM(TBL_Employees[[#This Row],[Annual Salary]],TBL_Employees[[#This Row],[Bonus amount]])</f>
        <v>136340.19</v>
      </c>
      <c r="S834" t="str">
        <f>IF(AND(TBL_Employees[[#This Row],[Department]]="IT",TBL_Employees[[#This Row],[Gender]]="Female"),"Yes","No")</f>
        <v>No</v>
      </c>
      <c r="T834" s="20" t="str">
        <f>IF(AND(TBL_Employees[[#This Row],[Gender]]="Female",TBL_Employees[[#This Row],[Ethnicity]]="Black"),"Female Black","Other")</f>
        <v>Other</v>
      </c>
    </row>
    <row r="835" spans="1:20" x14ac:dyDescent="0.25">
      <c r="A835" t="s">
        <v>467</v>
      </c>
      <c r="B835" t="s">
        <v>468</v>
      </c>
      <c r="C835" t="s">
        <v>14</v>
      </c>
      <c r="D835" t="s">
        <v>43</v>
      </c>
      <c r="E835" t="s">
        <v>16</v>
      </c>
      <c r="F835" t="s">
        <v>28</v>
      </c>
      <c r="G835" t="s">
        <v>18</v>
      </c>
      <c r="H835" t="str">
        <f>IF(TBL_Employees[[#This Row],[Gender]]="Female","F","M")</f>
        <v>M</v>
      </c>
      <c r="I835">
        <v>27</v>
      </c>
      <c r="J835" s="7">
        <v>43758</v>
      </c>
      <c r="K835" s="1">
        <v>256420</v>
      </c>
      <c r="L835" s="2">
        <v>0.3</v>
      </c>
      <c r="M835" t="s">
        <v>19</v>
      </c>
      <c r="N835" t="s">
        <v>39</v>
      </c>
      <c r="O835" s="7" t="s">
        <v>21</v>
      </c>
      <c r="P835" s="15">
        <f>TBL_Employees[[#This Row],[Annual Salary]]*TBL_Employees[[#This Row],[Bonus %]]</f>
        <v>76926</v>
      </c>
      <c r="Q835" s="16">
        <f>TBL_Employees[[#This Row],[Annual Salary]]+TBL_Employees[[#This Row],[Bonus %]]*TBL_Employees[[#This Row],[Annual Salary]]</f>
        <v>333346</v>
      </c>
      <c r="R835" s="15">
        <f>SUM(TBL_Employees[[#This Row],[Annual Salary]],TBL_Employees[[#This Row],[Bonus amount]])</f>
        <v>333346</v>
      </c>
      <c r="S835" t="str">
        <f>IF(AND(TBL_Employees[[#This Row],[Department]]="IT",TBL_Employees[[#This Row],[Gender]]="Female"),"Yes","No")</f>
        <v>No</v>
      </c>
      <c r="T835" s="20" t="str">
        <f>IF(AND(TBL_Employees[[#This Row],[Gender]]="Female",TBL_Employees[[#This Row],[Ethnicity]]="Black"),"Female Black","Other")</f>
        <v>Other</v>
      </c>
    </row>
    <row r="836" spans="1:20" x14ac:dyDescent="0.25">
      <c r="A836" t="s">
        <v>1409</v>
      </c>
      <c r="B836" t="s">
        <v>1410</v>
      </c>
      <c r="C836" t="s">
        <v>61</v>
      </c>
      <c r="D836" t="s">
        <v>15</v>
      </c>
      <c r="E836" t="s">
        <v>36</v>
      </c>
      <c r="F836" t="s">
        <v>17</v>
      </c>
      <c r="G836" t="s">
        <v>47</v>
      </c>
      <c r="H836" t="str">
        <f>IF(TBL_Employees[[#This Row],[Gender]]="Female","F","M")</f>
        <v>F</v>
      </c>
      <c r="I836">
        <v>33</v>
      </c>
      <c r="J836" s="7">
        <v>43763</v>
      </c>
      <c r="K836" s="1">
        <v>131652</v>
      </c>
      <c r="L836" s="2">
        <v>0.11</v>
      </c>
      <c r="M836" t="s">
        <v>19</v>
      </c>
      <c r="N836" t="s">
        <v>63</v>
      </c>
      <c r="O836" s="7" t="s">
        <v>21</v>
      </c>
      <c r="P836" s="15">
        <f>TBL_Employees[[#This Row],[Annual Salary]]*TBL_Employees[[#This Row],[Bonus %]]</f>
        <v>14481.72</v>
      </c>
      <c r="Q836" s="16">
        <f>TBL_Employees[[#This Row],[Annual Salary]]+TBL_Employees[[#This Row],[Bonus %]]*TBL_Employees[[#This Row],[Annual Salary]]</f>
        <v>146133.72</v>
      </c>
      <c r="R836" s="15">
        <f>SUM(TBL_Employees[[#This Row],[Annual Salary]],TBL_Employees[[#This Row],[Bonus amount]])</f>
        <v>146133.72</v>
      </c>
      <c r="S836" t="str">
        <f>IF(AND(TBL_Employees[[#This Row],[Department]]="IT",TBL_Employees[[#This Row],[Gender]]="Female"),"Yes","No")</f>
        <v>No</v>
      </c>
      <c r="T836" s="20" t="str">
        <f>IF(AND(TBL_Employees[[#This Row],[Gender]]="Female",TBL_Employees[[#This Row],[Ethnicity]]="Black"),"Female Black","Other")</f>
        <v>Female Black</v>
      </c>
    </row>
    <row r="837" spans="1:20" x14ac:dyDescent="0.25">
      <c r="A837" t="s">
        <v>939</v>
      </c>
      <c r="B837" t="s">
        <v>940</v>
      </c>
      <c r="C837" t="s">
        <v>76</v>
      </c>
      <c r="D837" t="s">
        <v>27</v>
      </c>
      <c r="E837" t="s">
        <v>16</v>
      </c>
      <c r="F837" t="s">
        <v>17</v>
      </c>
      <c r="G837" t="s">
        <v>24</v>
      </c>
      <c r="H837" t="str">
        <f>IF(TBL_Employees[[#This Row],[Gender]]="Female","F","M")</f>
        <v>F</v>
      </c>
      <c r="I837">
        <v>28</v>
      </c>
      <c r="J837" s="7">
        <v>43763</v>
      </c>
      <c r="K837" s="1">
        <v>50111</v>
      </c>
      <c r="L837" s="2">
        <v>0</v>
      </c>
      <c r="M837" t="s">
        <v>33</v>
      </c>
      <c r="N837" t="s">
        <v>34</v>
      </c>
      <c r="O837" s="7" t="s">
        <v>21</v>
      </c>
      <c r="P837" s="15">
        <f>TBL_Employees[[#This Row],[Annual Salary]]*TBL_Employees[[#This Row],[Bonus %]]</f>
        <v>0</v>
      </c>
      <c r="Q837" s="16">
        <f>TBL_Employees[[#This Row],[Annual Salary]]+TBL_Employees[[#This Row],[Bonus %]]*TBL_Employees[[#This Row],[Annual Salary]]</f>
        <v>50111</v>
      </c>
      <c r="R837" s="15">
        <f>SUM(TBL_Employees[[#This Row],[Annual Salary]],TBL_Employees[[#This Row],[Bonus amount]])</f>
        <v>50111</v>
      </c>
      <c r="S837" t="str">
        <f>IF(AND(TBL_Employees[[#This Row],[Department]]="IT",TBL_Employees[[#This Row],[Gender]]="Female"),"Yes","No")</f>
        <v>Yes</v>
      </c>
      <c r="T837" s="20" t="str">
        <f>IF(AND(TBL_Employees[[#This Row],[Gender]]="Female",TBL_Employees[[#This Row],[Ethnicity]]="Black"),"Female Black","Other")</f>
        <v>Other</v>
      </c>
    </row>
    <row r="838" spans="1:20" x14ac:dyDescent="0.25">
      <c r="A838" t="s">
        <v>1925</v>
      </c>
      <c r="B838" t="s">
        <v>1926</v>
      </c>
      <c r="C838" t="s">
        <v>40</v>
      </c>
      <c r="D838" t="s">
        <v>23</v>
      </c>
      <c r="E838" t="s">
        <v>44</v>
      </c>
      <c r="F838" t="s">
        <v>28</v>
      </c>
      <c r="G838" t="s">
        <v>24</v>
      </c>
      <c r="H838" t="str">
        <f>IF(TBL_Employees[[#This Row],[Gender]]="Female","F","M")</f>
        <v>M</v>
      </c>
      <c r="I838">
        <v>47</v>
      </c>
      <c r="J838" s="7">
        <v>43772</v>
      </c>
      <c r="K838" s="1">
        <v>195385</v>
      </c>
      <c r="L838" s="2">
        <v>0.21</v>
      </c>
      <c r="M838" t="s">
        <v>33</v>
      </c>
      <c r="N838" t="s">
        <v>34</v>
      </c>
      <c r="O838" s="7" t="s">
        <v>21</v>
      </c>
      <c r="P838" s="15">
        <f>TBL_Employees[[#This Row],[Annual Salary]]*TBL_Employees[[#This Row],[Bonus %]]</f>
        <v>41030.85</v>
      </c>
      <c r="Q838" s="16">
        <f>TBL_Employees[[#This Row],[Annual Salary]]+TBL_Employees[[#This Row],[Bonus %]]*TBL_Employees[[#This Row],[Annual Salary]]</f>
        <v>236415.85</v>
      </c>
      <c r="R838" s="15">
        <f>SUM(TBL_Employees[[#This Row],[Annual Salary]],TBL_Employees[[#This Row],[Bonus amount]])</f>
        <v>236415.85</v>
      </c>
      <c r="S838" t="str">
        <f>IF(AND(TBL_Employees[[#This Row],[Department]]="IT",TBL_Employees[[#This Row],[Gender]]="Female"),"Yes","No")</f>
        <v>No</v>
      </c>
      <c r="T838" s="20" t="str">
        <f>IF(AND(TBL_Employees[[#This Row],[Gender]]="Female",TBL_Employees[[#This Row],[Ethnicity]]="Black"),"Female Black","Other")</f>
        <v>Other</v>
      </c>
    </row>
    <row r="839" spans="1:20" x14ac:dyDescent="0.25">
      <c r="A839" t="s">
        <v>1448</v>
      </c>
      <c r="B839" t="s">
        <v>1449</v>
      </c>
      <c r="C839" t="s">
        <v>42</v>
      </c>
      <c r="D839" t="s">
        <v>50</v>
      </c>
      <c r="E839" t="s">
        <v>16</v>
      </c>
      <c r="F839" t="s">
        <v>28</v>
      </c>
      <c r="G839" t="s">
        <v>18</v>
      </c>
      <c r="H839" t="str">
        <f>IF(TBL_Employees[[#This Row],[Gender]]="Female","F","M")</f>
        <v>M</v>
      </c>
      <c r="I839">
        <v>30</v>
      </c>
      <c r="J839" s="7">
        <v>43773</v>
      </c>
      <c r="K839" s="1">
        <v>96092</v>
      </c>
      <c r="L839" s="2">
        <v>0</v>
      </c>
      <c r="M839" t="s">
        <v>19</v>
      </c>
      <c r="N839" t="s">
        <v>25</v>
      </c>
      <c r="O839" s="7" t="s">
        <v>21</v>
      </c>
      <c r="P839" s="15">
        <f>TBL_Employees[[#This Row],[Annual Salary]]*TBL_Employees[[#This Row],[Bonus %]]</f>
        <v>0</v>
      </c>
      <c r="Q839" s="16">
        <f>TBL_Employees[[#This Row],[Annual Salary]]+TBL_Employees[[#This Row],[Bonus %]]*TBL_Employees[[#This Row],[Annual Salary]]</f>
        <v>96092</v>
      </c>
      <c r="R839" s="15">
        <f>SUM(TBL_Employees[[#This Row],[Annual Salary]],TBL_Employees[[#This Row],[Bonus amount]])</f>
        <v>96092</v>
      </c>
      <c r="S839" t="str">
        <f>IF(AND(TBL_Employees[[#This Row],[Department]]="IT",TBL_Employees[[#This Row],[Gender]]="Female"),"Yes","No")</f>
        <v>No</v>
      </c>
      <c r="T839" s="20" t="str">
        <f>IF(AND(TBL_Employees[[#This Row],[Gender]]="Female",TBL_Employees[[#This Row],[Ethnicity]]="Black"),"Female Black","Other")</f>
        <v>Other</v>
      </c>
    </row>
    <row r="840" spans="1:20" x14ac:dyDescent="0.25">
      <c r="A840" t="s">
        <v>1737</v>
      </c>
      <c r="B840" t="s">
        <v>145</v>
      </c>
      <c r="C840" t="s">
        <v>40</v>
      </c>
      <c r="D840" t="s">
        <v>50</v>
      </c>
      <c r="E840" t="s">
        <v>16</v>
      </c>
      <c r="F840" t="s">
        <v>28</v>
      </c>
      <c r="G840" t="s">
        <v>24</v>
      </c>
      <c r="H840" t="str">
        <f>IF(TBL_Employees[[#This Row],[Gender]]="Female","F","M")</f>
        <v>M</v>
      </c>
      <c r="I840">
        <v>27</v>
      </c>
      <c r="J840" s="7">
        <v>43776</v>
      </c>
      <c r="K840" s="1">
        <v>174607</v>
      </c>
      <c r="L840" s="2">
        <v>0.28999999999999998</v>
      </c>
      <c r="M840" t="s">
        <v>19</v>
      </c>
      <c r="N840" t="s">
        <v>29</v>
      </c>
      <c r="O840" s="7" t="s">
        <v>21</v>
      </c>
      <c r="P840" s="15">
        <f>TBL_Employees[[#This Row],[Annual Salary]]*TBL_Employees[[#This Row],[Bonus %]]</f>
        <v>50636.03</v>
      </c>
      <c r="Q840" s="16">
        <f>TBL_Employees[[#This Row],[Annual Salary]]+TBL_Employees[[#This Row],[Bonus %]]*TBL_Employees[[#This Row],[Annual Salary]]</f>
        <v>225243.03</v>
      </c>
      <c r="R840" s="15">
        <f>SUM(TBL_Employees[[#This Row],[Annual Salary]],TBL_Employees[[#This Row],[Bonus amount]])</f>
        <v>225243.03</v>
      </c>
      <c r="S840" t="str">
        <f>IF(AND(TBL_Employees[[#This Row],[Department]]="IT",TBL_Employees[[#This Row],[Gender]]="Female"),"Yes","No")</f>
        <v>No</v>
      </c>
      <c r="T840" s="20" t="str">
        <f>IF(AND(TBL_Employees[[#This Row],[Gender]]="Female",TBL_Employees[[#This Row],[Ethnicity]]="Black"),"Female Black","Other")</f>
        <v>Other</v>
      </c>
    </row>
    <row r="841" spans="1:20" x14ac:dyDescent="0.25">
      <c r="A841" t="s">
        <v>1647</v>
      </c>
      <c r="B841" t="s">
        <v>1418</v>
      </c>
      <c r="C841" t="s">
        <v>86</v>
      </c>
      <c r="D841" t="s">
        <v>31</v>
      </c>
      <c r="E841" t="s">
        <v>36</v>
      </c>
      <c r="F841" t="s">
        <v>17</v>
      </c>
      <c r="G841" t="s">
        <v>24</v>
      </c>
      <c r="H841" t="str">
        <f>IF(TBL_Employees[[#This Row],[Gender]]="Female","F","M")</f>
        <v>F</v>
      </c>
      <c r="I841">
        <v>29</v>
      </c>
      <c r="J841" s="7">
        <v>43778</v>
      </c>
      <c r="K841" s="1">
        <v>75012</v>
      </c>
      <c r="L841" s="2">
        <v>0</v>
      </c>
      <c r="M841" t="s">
        <v>19</v>
      </c>
      <c r="N841" t="s">
        <v>20</v>
      </c>
      <c r="O841" s="7" t="s">
        <v>21</v>
      </c>
      <c r="P841" s="15">
        <f>TBL_Employees[[#This Row],[Annual Salary]]*TBL_Employees[[#This Row],[Bonus %]]</f>
        <v>0</v>
      </c>
      <c r="Q841" s="16">
        <f>TBL_Employees[[#This Row],[Annual Salary]]+TBL_Employees[[#This Row],[Bonus %]]*TBL_Employees[[#This Row],[Annual Salary]]</f>
        <v>75012</v>
      </c>
      <c r="R841" s="15">
        <f>SUM(TBL_Employees[[#This Row],[Annual Salary]],TBL_Employees[[#This Row],[Bonus amount]])</f>
        <v>75012</v>
      </c>
      <c r="S841" t="str">
        <f>IF(AND(TBL_Employees[[#This Row],[Department]]="IT",TBL_Employees[[#This Row],[Gender]]="Female"),"Yes","No")</f>
        <v>No</v>
      </c>
      <c r="T841" s="20" t="str">
        <f>IF(AND(TBL_Employees[[#This Row],[Gender]]="Female",TBL_Employees[[#This Row],[Ethnicity]]="Black"),"Female Black","Other")</f>
        <v>Other</v>
      </c>
    </row>
    <row r="842" spans="1:20" x14ac:dyDescent="0.25">
      <c r="A842" t="s">
        <v>160</v>
      </c>
      <c r="B842" t="s">
        <v>1592</v>
      </c>
      <c r="C842" t="s">
        <v>22</v>
      </c>
      <c r="D842" t="s">
        <v>23</v>
      </c>
      <c r="E842" t="s">
        <v>16</v>
      </c>
      <c r="F842" t="s">
        <v>28</v>
      </c>
      <c r="G842" t="s">
        <v>18</v>
      </c>
      <c r="H842" t="str">
        <f>IF(TBL_Employees[[#This Row],[Gender]]="Female","F","M")</f>
        <v>M</v>
      </c>
      <c r="I842">
        <v>38</v>
      </c>
      <c r="J842" s="7">
        <v>43798</v>
      </c>
      <c r="K842" s="1">
        <v>69647</v>
      </c>
      <c r="L842" s="2">
        <v>0</v>
      </c>
      <c r="M842" t="s">
        <v>19</v>
      </c>
      <c r="N842" t="s">
        <v>45</v>
      </c>
      <c r="O842" s="7">
        <v>44671</v>
      </c>
      <c r="P842" s="15">
        <f>TBL_Employees[[#This Row],[Annual Salary]]*TBL_Employees[[#This Row],[Bonus %]]</f>
        <v>0</v>
      </c>
      <c r="Q842" s="16">
        <f>TBL_Employees[[#This Row],[Annual Salary]]+TBL_Employees[[#This Row],[Bonus %]]*TBL_Employees[[#This Row],[Annual Salary]]</f>
        <v>69647</v>
      </c>
      <c r="R842" s="15">
        <f>SUM(TBL_Employees[[#This Row],[Annual Salary]],TBL_Employees[[#This Row],[Bonus amount]])</f>
        <v>69647</v>
      </c>
      <c r="S842" t="str">
        <f>IF(AND(TBL_Employees[[#This Row],[Department]]="IT",TBL_Employees[[#This Row],[Gender]]="Female"),"Yes","No")</f>
        <v>No</v>
      </c>
      <c r="T842" s="20" t="str">
        <f>IF(AND(TBL_Employees[[#This Row],[Gender]]="Female",TBL_Employees[[#This Row],[Ethnicity]]="Black"),"Female Black","Other")</f>
        <v>Other</v>
      </c>
    </row>
    <row r="843" spans="1:20" x14ac:dyDescent="0.25">
      <c r="A843" t="s">
        <v>137</v>
      </c>
      <c r="B843" t="s">
        <v>1186</v>
      </c>
      <c r="C843" t="s">
        <v>14</v>
      </c>
      <c r="D843" t="s">
        <v>43</v>
      </c>
      <c r="E843" t="s">
        <v>16</v>
      </c>
      <c r="F843" t="s">
        <v>28</v>
      </c>
      <c r="G843" t="s">
        <v>24</v>
      </c>
      <c r="H843" t="str">
        <f>IF(TBL_Employees[[#This Row],[Gender]]="Female","F","M")</f>
        <v>M</v>
      </c>
      <c r="I843">
        <v>39</v>
      </c>
      <c r="J843" s="7">
        <v>43804</v>
      </c>
      <c r="K843" s="1">
        <v>254057</v>
      </c>
      <c r="L843" s="2">
        <v>0.39</v>
      </c>
      <c r="M843" t="s">
        <v>33</v>
      </c>
      <c r="N843" t="s">
        <v>74</v>
      </c>
      <c r="O843" s="7" t="s">
        <v>21</v>
      </c>
      <c r="P843" s="15">
        <f>TBL_Employees[[#This Row],[Annual Salary]]*TBL_Employees[[#This Row],[Bonus %]]</f>
        <v>99082.23000000001</v>
      </c>
      <c r="Q843" s="16">
        <f>TBL_Employees[[#This Row],[Annual Salary]]+TBL_Employees[[#This Row],[Bonus %]]*TBL_Employees[[#This Row],[Annual Salary]]</f>
        <v>353139.23</v>
      </c>
      <c r="R843" s="15">
        <f>SUM(TBL_Employees[[#This Row],[Annual Salary]],TBL_Employees[[#This Row],[Bonus amount]])</f>
        <v>353139.23</v>
      </c>
      <c r="S843" t="str">
        <f>IF(AND(TBL_Employees[[#This Row],[Department]]="IT",TBL_Employees[[#This Row],[Gender]]="Female"),"Yes","No")</f>
        <v>No</v>
      </c>
      <c r="T843" s="20" t="str">
        <f>IF(AND(TBL_Employees[[#This Row],[Gender]]="Female",TBL_Employees[[#This Row],[Ethnicity]]="Black"),"Female Black","Other")</f>
        <v>Other</v>
      </c>
    </row>
    <row r="844" spans="1:20" x14ac:dyDescent="0.25">
      <c r="A844" t="s">
        <v>389</v>
      </c>
      <c r="B844" t="s">
        <v>1154</v>
      </c>
      <c r="C844" t="s">
        <v>40</v>
      </c>
      <c r="D844" t="s">
        <v>31</v>
      </c>
      <c r="E844" t="s">
        <v>32</v>
      </c>
      <c r="F844" t="s">
        <v>28</v>
      </c>
      <c r="G844" t="s">
        <v>51</v>
      </c>
      <c r="H844" t="str">
        <f>IF(TBL_Employees[[#This Row],[Gender]]="Female","F","M")</f>
        <v>M</v>
      </c>
      <c r="I844">
        <v>48</v>
      </c>
      <c r="J844" s="7">
        <v>43809</v>
      </c>
      <c r="K844" s="1">
        <v>183113</v>
      </c>
      <c r="L844" s="2">
        <v>0.24</v>
      </c>
      <c r="M844" t="s">
        <v>52</v>
      </c>
      <c r="N844" t="s">
        <v>66</v>
      </c>
      <c r="O844" s="7" t="s">
        <v>21</v>
      </c>
      <c r="P844" s="15">
        <f>TBL_Employees[[#This Row],[Annual Salary]]*TBL_Employees[[#This Row],[Bonus %]]</f>
        <v>43947.119999999995</v>
      </c>
      <c r="Q844" s="16">
        <f>TBL_Employees[[#This Row],[Annual Salary]]+TBL_Employees[[#This Row],[Bonus %]]*TBL_Employees[[#This Row],[Annual Salary]]</f>
        <v>227060.12</v>
      </c>
      <c r="R844" s="15">
        <f>SUM(TBL_Employees[[#This Row],[Annual Salary]],TBL_Employees[[#This Row],[Bonus amount]])</f>
        <v>227060.12</v>
      </c>
      <c r="S844" t="str">
        <f>IF(AND(TBL_Employees[[#This Row],[Department]]="IT",TBL_Employees[[#This Row],[Gender]]="Female"),"Yes","No")</f>
        <v>No</v>
      </c>
      <c r="T844" s="20" t="str">
        <f>IF(AND(TBL_Employees[[#This Row],[Gender]]="Female",TBL_Employees[[#This Row],[Ethnicity]]="Black"),"Female Black","Other")</f>
        <v>Other</v>
      </c>
    </row>
    <row r="845" spans="1:20" x14ac:dyDescent="0.25">
      <c r="A845" t="s">
        <v>1536</v>
      </c>
      <c r="B845" t="s">
        <v>1537</v>
      </c>
      <c r="C845" t="s">
        <v>40</v>
      </c>
      <c r="D845" t="s">
        <v>43</v>
      </c>
      <c r="E845" t="s">
        <v>44</v>
      </c>
      <c r="F845" t="s">
        <v>17</v>
      </c>
      <c r="G845" t="s">
        <v>24</v>
      </c>
      <c r="H845" t="str">
        <f>IF(TBL_Employees[[#This Row],[Gender]]="Female","F","M")</f>
        <v>F</v>
      </c>
      <c r="I845">
        <v>28</v>
      </c>
      <c r="J845" s="7">
        <v>43810</v>
      </c>
      <c r="K845" s="1">
        <v>182321</v>
      </c>
      <c r="L845" s="2">
        <v>0.28000000000000003</v>
      </c>
      <c r="M845" t="s">
        <v>33</v>
      </c>
      <c r="N845" t="s">
        <v>60</v>
      </c>
      <c r="O845" s="7" t="s">
        <v>21</v>
      </c>
      <c r="P845" s="15">
        <f>TBL_Employees[[#This Row],[Annual Salary]]*TBL_Employees[[#This Row],[Bonus %]]</f>
        <v>51049.880000000005</v>
      </c>
      <c r="Q845" s="16">
        <f>TBL_Employees[[#This Row],[Annual Salary]]+TBL_Employees[[#This Row],[Bonus %]]*TBL_Employees[[#This Row],[Annual Salary]]</f>
        <v>233370.88</v>
      </c>
      <c r="R845" s="15">
        <f>SUM(TBL_Employees[[#This Row],[Annual Salary]],TBL_Employees[[#This Row],[Bonus amount]])</f>
        <v>233370.88</v>
      </c>
      <c r="S845" t="str">
        <f>IF(AND(TBL_Employees[[#This Row],[Department]]="IT",TBL_Employees[[#This Row],[Gender]]="Female"),"Yes","No")</f>
        <v>No</v>
      </c>
      <c r="T845" s="20" t="str">
        <f>IF(AND(TBL_Employees[[#This Row],[Gender]]="Female",TBL_Employees[[#This Row],[Ethnicity]]="Black"),"Female Black","Other")</f>
        <v>Other</v>
      </c>
    </row>
    <row r="846" spans="1:20" x14ac:dyDescent="0.25">
      <c r="A846" t="s">
        <v>466</v>
      </c>
      <c r="B846" t="s">
        <v>72</v>
      </c>
      <c r="C846" t="s">
        <v>84</v>
      </c>
      <c r="D846" t="s">
        <v>31</v>
      </c>
      <c r="E846" t="s">
        <v>36</v>
      </c>
      <c r="F846" t="s">
        <v>17</v>
      </c>
      <c r="G846" t="s">
        <v>24</v>
      </c>
      <c r="H846" t="str">
        <f>IF(TBL_Employees[[#This Row],[Gender]]="Female","F","M")</f>
        <v>F</v>
      </c>
      <c r="I846">
        <v>34</v>
      </c>
      <c r="J846" s="7">
        <v>43815</v>
      </c>
      <c r="K846" s="1">
        <v>99989</v>
      </c>
      <c r="L846" s="2">
        <v>0</v>
      </c>
      <c r="M846" t="s">
        <v>33</v>
      </c>
      <c r="N846" t="s">
        <v>34</v>
      </c>
      <c r="O846" s="7" t="s">
        <v>21</v>
      </c>
      <c r="P846" s="15">
        <f>TBL_Employees[[#This Row],[Annual Salary]]*TBL_Employees[[#This Row],[Bonus %]]</f>
        <v>0</v>
      </c>
      <c r="Q846" s="16">
        <f>TBL_Employees[[#This Row],[Annual Salary]]+TBL_Employees[[#This Row],[Bonus %]]*TBL_Employees[[#This Row],[Annual Salary]]</f>
        <v>99989</v>
      </c>
      <c r="R846" s="15">
        <f>SUM(TBL_Employees[[#This Row],[Annual Salary]],TBL_Employees[[#This Row],[Bonus amount]])</f>
        <v>99989</v>
      </c>
      <c r="S846" t="str">
        <f>IF(AND(TBL_Employees[[#This Row],[Department]]="IT",TBL_Employees[[#This Row],[Gender]]="Female"),"Yes","No")</f>
        <v>No</v>
      </c>
      <c r="T846" s="20" t="str">
        <f>IF(AND(TBL_Employees[[#This Row],[Gender]]="Female",TBL_Employees[[#This Row],[Ethnicity]]="Black"),"Female Black","Other")</f>
        <v>Other</v>
      </c>
    </row>
    <row r="847" spans="1:20" x14ac:dyDescent="0.25">
      <c r="A847" t="s">
        <v>727</v>
      </c>
      <c r="B847" t="s">
        <v>728</v>
      </c>
      <c r="C847" t="s">
        <v>82</v>
      </c>
      <c r="D847" t="s">
        <v>27</v>
      </c>
      <c r="E847" t="s">
        <v>36</v>
      </c>
      <c r="F847" t="s">
        <v>17</v>
      </c>
      <c r="G847" t="s">
        <v>51</v>
      </c>
      <c r="H847" t="str">
        <f>IF(TBL_Employees[[#This Row],[Gender]]="Female","F","M")</f>
        <v>F</v>
      </c>
      <c r="I847">
        <v>36</v>
      </c>
      <c r="J847" s="7">
        <v>43818</v>
      </c>
      <c r="K847" s="1">
        <v>91954</v>
      </c>
      <c r="L847" s="2">
        <v>0</v>
      </c>
      <c r="M847" t="s">
        <v>19</v>
      </c>
      <c r="N847" t="s">
        <v>29</v>
      </c>
      <c r="O847" s="7" t="s">
        <v>21</v>
      </c>
      <c r="P847" s="15">
        <f>TBL_Employees[[#This Row],[Annual Salary]]*TBL_Employees[[#This Row],[Bonus %]]</f>
        <v>0</v>
      </c>
      <c r="Q847" s="16">
        <f>TBL_Employees[[#This Row],[Annual Salary]]+TBL_Employees[[#This Row],[Bonus %]]*TBL_Employees[[#This Row],[Annual Salary]]</f>
        <v>91954</v>
      </c>
      <c r="R847" s="15">
        <f>SUM(TBL_Employees[[#This Row],[Annual Salary]],TBL_Employees[[#This Row],[Bonus amount]])</f>
        <v>91954</v>
      </c>
      <c r="S847" t="str">
        <f>IF(AND(TBL_Employees[[#This Row],[Department]]="IT",TBL_Employees[[#This Row],[Gender]]="Female"),"Yes","No")</f>
        <v>Yes</v>
      </c>
      <c r="T847" s="20" t="str">
        <f>IF(AND(TBL_Employees[[#This Row],[Gender]]="Female",TBL_Employees[[#This Row],[Ethnicity]]="Black"),"Female Black","Other")</f>
        <v>Other</v>
      </c>
    </row>
    <row r="848" spans="1:20" x14ac:dyDescent="0.25">
      <c r="A848" t="s">
        <v>572</v>
      </c>
      <c r="B848" t="s">
        <v>1276</v>
      </c>
      <c r="C848" t="s">
        <v>64</v>
      </c>
      <c r="D848" t="s">
        <v>15</v>
      </c>
      <c r="E848" t="s">
        <v>44</v>
      </c>
      <c r="F848" t="s">
        <v>17</v>
      </c>
      <c r="G848" t="s">
        <v>18</v>
      </c>
      <c r="H848" t="str">
        <f>IF(TBL_Employees[[#This Row],[Gender]]="Female","F","M")</f>
        <v>F</v>
      </c>
      <c r="I848">
        <v>52</v>
      </c>
      <c r="J848" s="7">
        <v>43819</v>
      </c>
      <c r="K848" s="1">
        <v>61026</v>
      </c>
      <c r="L848" s="2">
        <v>0</v>
      </c>
      <c r="M848" t="s">
        <v>19</v>
      </c>
      <c r="N848" t="s">
        <v>39</v>
      </c>
      <c r="O848" s="7" t="s">
        <v>21</v>
      </c>
      <c r="P848" s="15">
        <f>TBL_Employees[[#This Row],[Annual Salary]]*TBL_Employees[[#This Row],[Bonus %]]</f>
        <v>0</v>
      </c>
      <c r="Q848" s="16">
        <f>TBL_Employees[[#This Row],[Annual Salary]]+TBL_Employees[[#This Row],[Bonus %]]*TBL_Employees[[#This Row],[Annual Salary]]</f>
        <v>61026</v>
      </c>
      <c r="R848" s="15">
        <f>SUM(TBL_Employees[[#This Row],[Annual Salary]],TBL_Employees[[#This Row],[Bonus amount]])</f>
        <v>61026</v>
      </c>
      <c r="S848" t="str">
        <f>IF(AND(TBL_Employees[[#This Row],[Department]]="IT",TBL_Employees[[#This Row],[Gender]]="Female"),"Yes","No")</f>
        <v>No</v>
      </c>
      <c r="T848" s="20" t="str">
        <f>IF(AND(TBL_Employees[[#This Row],[Gender]]="Female",TBL_Employees[[#This Row],[Ethnicity]]="Black"),"Female Black","Other")</f>
        <v>Other</v>
      </c>
    </row>
    <row r="849" spans="1:20" x14ac:dyDescent="0.25">
      <c r="A849" t="s">
        <v>1107</v>
      </c>
      <c r="B849" t="s">
        <v>1108</v>
      </c>
      <c r="C849" t="s">
        <v>68</v>
      </c>
      <c r="D849" t="s">
        <v>65</v>
      </c>
      <c r="E849" t="s">
        <v>44</v>
      </c>
      <c r="F849" t="s">
        <v>17</v>
      </c>
      <c r="G849" t="s">
        <v>18</v>
      </c>
      <c r="H849" t="str">
        <f>IF(TBL_Employees[[#This Row],[Gender]]="Female","F","M")</f>
        <v>F</v>
      </c>
      <c r="I849">
        <v>56</v>
      </c>
      <c r="J849" s="7">
        <v>43824</v>
      </c>
      <c r="K849" s="1">
        <v>54829</v>
      </c>
      <c r="L849" s="2">
        <v>0</v>
      </c>
      <c r="M849" t="s">
        <v>19</v>
      </c>
      <c r="N849" t="s">
        <v>39</v>
      </c>
      <c r="O849" s="7" t="s">
        <v>21</v>
      </c>
      <c r="P849" s="15">
        <f>TBL_Employees[[#This Row],[Annual Salary]]*TBL_Employees[[#This Row],[Bonus %]]</f>
        <v>0</v>
      </c>
      <c r="Q849" s="16">
        <f>TBL_Employees[[#This Row],[Annual Salary]]+TBL_Employees[[#This Row],[Bonus %]]*TBL_Employees[[#This Row],[Annual Salary]]</f>
        <v>54829</v>
      </c>
      <c r="R849" s="15">
        <f>SUM(TBL_Employees[[#This Row],[Annual Salary]],TBL_Employees[[#This Row],[Bonus amount]])</f>
        <v>54829</v>
      </c>
      <c r="S849" t="str">
        <f>IF(AND(TBL_Employees[[#This Row],[Department]]="IT",TBL_Employees[[#This Row],[Gender]]="Female"),"Yes","No")</f>
        <v>No</v>
      </c>
      <c r="T849" s="20" t="str">
        <f>IF(AND(TBL_Employees[[#This Row],[Gender]]="Female",TBL_Employees[[#This Row],[Ethnicity]]="Black"),"Female Black","Other")</f>
        <v>Other</v>
      </c>
    </row>
    <row r="850" spans="1:20" x14ac:dyDescent="0.25">
      <c r="A850" t="s">
        <v>519</v>
      </c>
      <c r="B850" t="s">
        <v>520</v>
      </c>
      <c r="C850" t="s">
        <v>38</v>
      </c>
      <c r="D850" t="s">
        <v>27</v>
      </c>
      <c r="E850" t="s">
        <v>44</v>
      </c>
      <c r="F850" t="s">
        <v>17</v>
      </c>
      <c r="G850" t="s">
        <v>24</v>
      </c>
      <c r="H850" t="str">
        <f>IF(TBL_Employees[[#This Row],[Gender]]="Female","F","M")</f>
        <v>F</v>
      </c>
      <c r="I850">
        <v>32</v>
      </c>
      <c r="J850" s="7">
        <v>43835</v>
      </c>
      <c r="K850" s="1">
        <v>78844</v>
      </c>
      <c r="L850" s="2">
        <v>0</v>
      </c>
      <c r="M850" t="s">
        <v>19</v>
      </c>
      <c r="N850" t="s">
        <v>63</v>
      </c>
      <c r="O850" s="7" t="s">
        <v>21</v>
      </c>
      <c r="P850" s="15">
        <f>TBL_Employees[[#This Row],[Annual Salary]]*TBL_Employees[[#This Row],[Bonus %]]</f>
        <v>0</v>
      </c>
      <c r="Q850" s="16">
        <f>TBL_Employees[[#This Row],[Annual Salary]]+TBL_Employees[[#This Row],[Bonus %]]*TBL_Employees[[#This Row],[Annual Salary]]</f>
        <v>78844</v>
      </c>
      <c r="R850" s="15">
        <f>SUM(TBL_Employees[[#This Row],[Annual Salary]],TBL_Employees[[#This Row],[Bonus amount]])</f>
        <v>78844</v>
      </c>
      <c r="S850" t="str">
        <f>IF(AND(TBL_Employees[[#This Row],[Department]]="IT",TBL_Employees[[#This Row],[Gender]]="Female"),"Yes","No")</f>
        <v>Yes</v>
      </c>
      <c r="T850" s="20" t="str">
        <f>IF(AND(TBL_Employees[[#This Row],[Gender]]="Female",TBL_Employees[[#This Row],[Ethnicity]]="Black"),"Female Black","Other")</f>
        <v>Other</v>
      </c>
    </row>
    <row r="851" spans="1:20" x14ac:dyDescent="0.25">
      <c r="A851" t="s">
        <v>1472</v>
      </c>
      <c r="B851" t="s">
        <v>1473</v>
      </c>
      <c r="C851" t="s">
        <v>14</v>
      </c>
      <c r="D851" t="s">
        <v>65</v>
      </c>
      <c r="E851" t="s">
        <v>32</v>
      </c>
      <c r="F851" t="s">
        <v>17</v>
      </c>
      <c r="G851" t="s">
        <v>18</v>
      </c>
      <c r="H851" t="str">
        <f>IF(TBL_Employees[[#This Row],[Gender]]="Female","F","M")</f>
        <v>F</v>
      </c>
      <c r="I851">
        <v>36</v>
      </c>
      <c r="J851" s="7">
        <v>43843</v>
      </c>
      <c r="K851" s="1">
        <v>253294</v>
      </c>
      <c r="L851" s="2">
        <v>0.4</v>
      </c>
      <c r="M851" t="s">
        <v>19</v>
      </c>
      <c r="N851" t="s">
        <v>45</v>
      </c>
      <c r="O851" s="7" t="s">
        <v>21</v>
      </c>
      <c r="P851" s="15">
        <f>TBL_Employees[[#This Row],[Annual Salary]]*TBL_Employees[[#This Row],[Bonus %]]</f>
        <v>101317.6</v>
      </c>
      <c r="Q851" s="16">
        <f>TBL_Employees[[#This Row],[Annual Salary]]+TBL_Employees[[#This Row],[Bonus %]]*TBL_Employees[[#This Row],[Annual Salary]]</f>
        <v>354611.6</v>
      </c>
      <c r="R851" s="15">
        <f>SUM(TBL_Employees[[#This Row],[Annual Salary]],TBL_Employees[[#This Row],[Bonus amount]])</f>
        <v>354611.6</v>
      </c>
      <c r="S851" t="str">
        <f>IF(AND(TBL_Employees[[#This Row],[Department]]="IT",TBL_Employees[[#This Row],[Gender]]="Female"),"Yes","No")</f>
        <v>No</v>
      </c>
      <c r="T851" s="20" t="str">
        <f>IF(AND(TBL_Employees[[#This Row],[Gender]]="Female",TBL_Employees[[#This Row],[Ethnicity]]="Black"),"Female Black","Other")</f>
        <v>Other</v>
      </c>
    </row>
    <row r="852" spans="1:20" x14ac:dyDescent="0.25">
      <c r="A852" t="s">
        <v>900</v>
      </c>
      <c r="B852" t="s">
        <v>901</v>
      </c>
      <c r="C852" t="s">
        <v>40</v>
      </c>
      <c r="D852" t="s">
        <v>15</v>
      </c>
      <c r="E852" t="s">
        <v>44</v>
      </c>
      <c r="F852" t="s">
        <v>28</v>
      </c>
      <c r="G852" t="s">
        <v>18</v>
      </c>
      <c r="H852" t="str">
        <f>IF(TBL_Employees[[#This Row],[Gender]]="Female","F","M")</f>
        <v>M</v>
      </c>
      <c r="I852">
        <v>25</v>
      </c>
      <c r="J852" s="7">
        <v>43844</v>
      </c>
      <c r="K852" s="1">
        <v>168014</v>
      </c>
      <c r="L852" s="2">
        <v>0.27</v>
      </c>
      <c r="M852" t="s">
        <v>19</v>
      </c>
      <c r="N852" t="s">
        <v>20</v>
      </c>
      <c r="O852" s="7">
        <v>44404</v>
      </c>
      <c r="P852" s="15">
        <f>TBL_Employees[[#This Row],[Annual Salary]]*TBL_Employees[[#This Row],[Bonus %]]</f>
        <v>45363.780000000006</v>
      </c>
      <c r="Q852" s="16">
        <f>TBL_Employees[[#This Row],[Annual Salary]]+TBL_Employees[[#This Row],[Bonus %]]*TBL_Employees[[#This Row],[Annual Salary]]</f>
        <v>213377.78</v>
      </c>
      <c r="R852" s="15">
        <f>SUM(TBL_Employees[[#This Row],[Annual Salary]],TBL_Employees[[#This Row],[Bonus amount]])</f>
        <v>213377.78</v>
      </c>
      <c r="S852" t="str">
        <f>IF(AND(TBL_Employees[[#This Row],[Department]]="IT",TBL_Employees[[#This Row],[Gender]]="Female"),"Yes","No")</f>
        <v>No</v>
      </c>
      <c r="T852" s="20" t="str">
        <f>IF(AND(TBL_Employees[[#This Row],[Gender]]="Female",TBL_Employees[[#This Row],[Ethnicity]]="Black"),"Female Black","Other")</f>
        <v>Other</v>
      </c>
    </row>
    <row r="853" spans="1:20" x14ac:dyDescent="0.25">
      <c r="A853" t="s">
        <v>1489</v>
      </c>
      <c r="B853" t="s">
        <v>356</v>
      </c>
      <c r="C853" t="s">
        <v>68</v>
      </c>
      <c r="D853" t="s">
        <v>43</v>
      </c>
      <c r="E853" t="s">
        <v>44</v>
      </c>
      <c r="F853" t="s">
        <v>17</v>
      </c>
      <c r="G853" t="s">
        <v>18</v>
      </c>
      <c r="H853" t="str">
        <f>IF(TBL_Employees[[#This Row],[Gender]]="Female","F","M")</f>
        <v>F</v>
      </c>
      <c r="I853">
        <v>28</v>
      </c>
      <c r="J853" s="7">
        <v>43847</v>
      </c>
      <c r="K853" s="1">
        <v>45061</v>
      </c>
      <c r="L853" s="2">
        <v>0</v>
      </c>
      <c r="M853" t="s">
        <v>19</v>
      </c>
      <c r="N853" t="s">
        <v>45</v>
      </c>
      <c r="O853" s="7" t="s">
        <v>21</v>
      </c>
      <c r="P853" s="15">
        <f>TBL_Employees[[#This Row],[Annual Salary]]*TBL_Employees[[#This Row],[Bonus %]]</f>
        <v>0</v>
      </c>
      <c r="Q853" s="16">
        <f>TBL_Employees[[#This Row],[Annual Salary]]+TBL_Employees[[#This Row],[Bonus %]]*TBL_Employees[[#This Row],[Annual Salary]]</f>
        <v>45061</v>
      </c>
      <c r="R853" s="15">
        <f>SUM(TBL_Employees[[#This Row],[Annual Salary]],TBL_Employees[[#This Row],[Bonus amount]])</f>
        <v>45061</v>
      </c>
      <c r="S853" t="str">
        <f>IF(AND(TBL_Employees[[#This Row],[Department]]="IT",TBL_Employees[[#This Row],[Gender]]="Female"),"Yes","No")</f>
        <v>No</v>
      </c>
      <c r="T853" s="20" t="str">
        <f>IF(AND(TBL_Employees[[#This Row],[Gender]]="Female",TBL_Employees[[#This Row],[Ethnicity]]="Black"),"Female Black","Other")</f>
        <v>Other</v>
      </c>
    </row>
    <row r="854" spans="1:20" x14ac:dyDescent="0.25">
      <c r="A854" t="s">
        <v>327</v>
      </c>
      <c r="B854" t="s">
        <v>735</v>
      </c>
      <c r="C854" t="s">
        <v>86</v>
      </c>
      <c r="D854" t="s">
        <v>31</v>
      </c>
      <c r="E854" t="s">
        <v>36</v>
      </c>
      <c r="F854" t="s">
        <v>17</v>
      </c>
      <c r="G854" t="s">
        <v>18</v>
      </c>
      <c r="H854" t="str">
        <f>IF(TBL_Employees[[#This Row],[Gender]]="Female","F","M")</f>
        <v>F</v>
      </c>
      <c r="I854">
        <v>25</v>
      </c>
      <c r="J854" s="7">
        <v>43850</v>
      </c>
      <c r="K854" s="1">
        <v>71359</v>
      </c>
      <c r="L854" s="2">
        <v>0</v>
      </c>
      <c r="M854" t="s">
        <v>19</v>
      </c>
      <c r="N854" t="s">
        <v>39</v>
      </c>
      <c r="O854" s="7" t="s">
        <v>21</v>
      </c>
      <c r="P854" s="15">
        <f>TBL_Employees[[#This Row],[Annual Salary]]*TBL_Employees[[#This Row],[Bonus %]]</f>
        <v>0</v>
      </c>
      <c r="Q854" s="16">
        <f>TBL_Employees[[#This Row],[Annual Salary]]+TBL_Employees[[#This Row],[Bonus %]]*TBL_Employees[[#This Row],[Annual Salary]]</f>
        <v>71359</v>
      </c>
      <c r="R854" s="15">
        <f>SUM(TBL_Employees[[#This Row],[Annual Salary]],TBL_Employees[[#This Row],[Bonus amount]])</f>
        <v>71359</v>
      </c>
      <c r="S854" t="str">
        <f>IF(AND(TBL_Employees[[#This Row],[Department]]="IT",TBL_Employees[[#This Row],[Gender]]="Female"),"Yes","No")</f>
        <v>No</v>
      </c>
      <c r="T854" s="20" t="str">
        <f>IF(AND(TBL_Employees[[#This Row],[Gender]]="Female",TBL_Employees[[#This Row],[Ethnicity]]="Black"),"Female Black","Other")</f>
        <v>Other</v>
      </c>
    </row>
    <row r="855" spans="1:20" x14ac:dyDescent="0.25">
      <c r="A855" t="s">
        <v>320</v>
      </c>
      <c r="B855" t="s">
        <v>928</v>
      </c>
      <c r="C855" t="s">
        <v>62</v>
      </c>
      <c r="D855" t="s">
        <v>43</v>
      </c>
      <c r="E855" t="s">
        <v>32</v>
      </c>
      <c r="F855" t="s">
        <v>28</v>
      </c>
      <c r="G855" t="s">
        <v>24</v>
      </c>
      <c r="H855" t="str">
        <f>IF(TBL_Employees[[#This Row],[Gender]]="Female","F","M")</f>
        <v>M</v>
      </c>
      <c r="I855">
        <v>28</v>
      </c>
      <c r="J855" s="7">
        <v>43863</v>
      </c>
      <c r="K855" s="1">
        <v>115417</v>
      </c>
      <c r="L855" s="2">
        <v>0.06</v>
      </c>
      <c r="M855" t="s">
        <v>33</v>
      </c>
      <c r="N855" t="s">
        <v>74</v>
      </c>
      <c r="O855" s="7" t="s">
        <v>21</v>
      </c>
      <c r="P855" s="15">
        <f>TBL_Employees[[#This Row],[Annual Salary]]*TBL_Employees[[#This Row],[Bonus %]]</f>
        <v>6925.0199999999995</v>
      </c>
      <c r="Q855" s="16">
        <f>TBL_Employees[[#This Row],[Annual Salary]]+TBL_Employees[[#This Row],[Bonus %]]*TBL_Employees[[#This Row],[Annual Salary]]</f>
        <v>122342.02</v>
      </c>
      <c r="R855" s="15">
        <f>SUM(TBL_Employees[[#This Row],[Annual Salary]],TBL_Employees[[#This Row],[Bonus amount]])</f>
        <v>122342.02</v>
      </c>
      <c r="S855" t="str">
        <f>IF(AND(TBL_Employees[[#This Row],[Department]]="IT",TBL_Employees[[#This Row],[Gender]]="Female"),"Yes","No")</f>
        <v>No</v>
      </c>
      <c r="T855" s="20" t="str">
        <f>IF(AND(TBL_Employees[[#This Row],[Gender]]="Female",TBL_Employees[[#This Row],[Ethnicity]]="Black"),"Female Black","Other")</f>
        <v>Other</v>
      </c>
    </row>
    <row r="856" spans="1:20" x14ac:dyDescent="0.25">
      <c r="A856" t="s">
        <v>1849</v>
      </c>
      <c r="B856" t="s">
        <v>1850</v>
      </c>
      <c r="C856" t="s">
        <v>49</v>
      </c>
      <c r="D856" t="s">
        <v>50</v>
      </c>
      <c r="E856" t="s">
        <v>44</v>
      </c>
      <c r="F856" t="s">
        <v>28</v>
      </c>
      <c r="G856" t="s">
        <v>18</v>
      </c>
      <c r="H856" t="str">
        <f>IF(TBL_Employees[[#This Row],[Gender]]="Female","F","M")</f>
        <v>M</v>
      </c>
      <c r="I856">
        <v>32</v>
      </c>
      <c r="J856" s="7">
        <v>43864</v>
      </c>
      <c r="K856" s="1">
        <v>96598</v>
      </c>
      <c r="L856" s="2">
        <v>0</v>
      </c>
      <c r="M856" t="s">
        <v>19</v>
      </c>
      <c r="N856" t="s">
        <v>39</v>
      </c>
      <c r="O856" s="7" t="s">
        <v>21</v>
      </c>
      <c r="P856" s="15">
        <f>TBL_Employees[[#This Row],[Annual Salary]]*TBL_Employees[[#This Row],[Bonus %]]</f>
        <v>0</v>
      </c>
      <c r="Q856" s="16">
        <f>TBL_Employees[[#This Row],[Annual Salary]]+TBL_Employees[[#This Row],[Bonus %]]*TBL_Employees[[#This Row],[Annual Salary]]</f>
        <v>96598</v>
      </c>
      <c r="R856" s="15">
        <f>SUM(TBL_Employees[[#This Row],[Annual Salary]],TBL_Employees[[#This Row],[Bonus amount]])</f>
        <v>96598</v>
      </c>
      <c r="S856" t="str">
        <f>IF(AND(TBL_Employees[[#This Row],[Department]]="IT",TBL_Employees[[#This Row],[Gender]]="Female"),"Yes","No")</f>
        <v>No</v>
      </c>
      <c r="T856" s="20" t="str">
        <f>IF(AND(TBL_Employees[[#This Row],[Gender]]="Female",TBL_Employees[[#This Row],[Ethnicity]]="Black"),"Female Black","Other")</f>
        <v>Other</v>
      </c>
    </row>
    <row r="857" spans="1:20" x14ac:dyDescent="0.25">
      <c r="A857" t="s">
        <v>196</v>
      </c>
      <c r="B857" t="s">
        <v>1442</v>
      </c>
      <c r="C857" t="s">
        <v>38</v>
      </c>
      <c r="D857" t="s">
        <v>27</v>
      </c>
      <c r="E857" t="s">
        <v>36</v>
      </c>
      <c r="F857" t="s">
        <v>17</v>
      </c>
      <c r="G857" t="s">
        <v>18</v>
      </c>
      <c r="H857" t="str">
        <f>IF(TBL_Employees[[#This Row],[Gender]]="Female","F","M")</f>
        <v>F</v>
      </c>
      <c r="I857">
        <v>30</v>
      </c>
      <c r="J857" s="7">
        <v>43864</v>
      </c>
      <c r="K857" s="1">
        <v>94652</v>
      </c>
      <c r="L857" s="2">
        <v>0</v>
      </c>
      <c r="M857" t="s">
        <v>19</v>
      </c>
      <c r="N857" t="s">
        <v>63</v>
      </c>
      <c r="O857" s="7" t="s">
        <v>21</v>
      </c>
      <c r="P857" s="15">
        <f>TBL_Employees[[#This Row],[Annual Salary]]*TBL_Employees[[#This Row],[Bonus %]]</f>
        <v>0</v>
      </c>
      <c r="Q857" s="16">
        <f>TBL_Employees[[#This Row],[Annual Salary]]+TBL_Employees[[#This Row],[Bonus %]]*TBL_Employees[[#This Row],[Annual Salary]]</f>
        <v>94652</v>
      </c>
      <c r="R857" s="15">
        <f>SUM(TBL_Employees[[#This Row],[Annual Salary]],TBL_Employees[[#This Row],[Bonus amount]])</f>
        <v>94652</v>
      </c>
      <c r="S857" t="str">
        <f>IF(AND(TBL_Employees[[#This Row],[Department]]="IT",TBL_Employees[[#This Row],[Gender]]="Female"),"Yes","No")</f>
        <v>Yes</v>
      </c>
      <c r="T857" s="20" t="str">
        <f>IF(AND(TBL_Employees[[#This Row],[Gender]]="Female",TBL_Employees[[#This Row],[Ethnicity]]="Black"),"Female Black","Other")</f>
        <v>Other</v>
      </c>
    </row>
    <row r="858" spans="1:20" x14ac:dyDescent="0.25">
      <c r="A858" t="s">
        <v>1100</v>
      </c>
      <c r="B858" t="s">
        <v>1101</v>
      </c>
      <c r="C858" t="s">
        <v>38</v>
      </c>
      <c r="D858" t="s">
        <v>27</v>
      </c>
      <c r="E858" t="s">
        <v>32</v>
      </c>
      <c r="F858" t="s">
        <v>17</v>
      </c>
      <c r="G858" t="s">
        <v>18</v>
      </c>
      <c r="H858" t="str">
        <f>IF(TBL_Employees[[#This Row],[Gender]]="Female","F","M")</f>
        <v>F</v>
      </c>
      <c r="I858">
        <v>42</v>
      </c>
      <c r="J858" s="7">
        <v>43866</v>
      </c>
      <c r="K858" s="1">
        <v>96636</v>
      </c>
      <c r="L858" s="2">
        <v>0</v>
      </c>
      <c r="M858" t="s">
        <v>19</v>
      </c>
      <c r="N858" t="s">
        <v>29</v>
      </c>
      <c r="O858" s="7" t="s">
        <v>21</v>
      </c>
      <c r="P858" s="15">
        <f>TBL_Employees[[#This Row],[Annual Salary]]*TBL_Employees[[#This Row],[Bonus %]]</f>
        <v>0</v>
      </c>
      <c r="Q858" s="16">
        <f>TBL_Employees[[#This Row],[Annual Salary]]+TBL_Employees[[#This Row],[Bonus %]]*TBL_Employees[[#This Row],[Annual Salary]]</f>
        <v>96636</v>
      </c>
      <c r="R858" s="15">
        <f>SUM(TBL_Employees[[#This Row],[Annual Salary]],TBL_Employees[[#This Row],[Bonus amount]])</f>
        <v>96636</v>
      </c>
      <c r="S858" t="str">
        <f>IF(AND(TBL_Employees[[#This Row],[Department]]="IT",TBL_Employees[[#This Row],[Gender]]="Female"),"Yes","No")</f>
        <v>Yes</v>
      </c>
      <c r="T858" s="20" t="str">
        <f>IF(AND(TBL_Employees[[#This Row],[Gender]]="Female",TBL_Employees[[#This Row],[Ethnicity]]="Black"),"Female Black","Other")</f>
        <v>Other</v>
      </c>
    </row>
    <row r="859" spans="1:20" x14ac:dyDescent="0.25">
      <c r="A859" t="s">
        <v>1586</v>
      </c>
      <c r="B859" t="s">
        <v>1587</v>
      </c>
      <c r="C859" t="s">
        <v>40</v>
      </c>
      <c r="D859" t="s">
        <v>31</v>
      </c>
      <c r="E859" t="s">
        <v>44</v>
      </c>
      <c r="F859" t="s">
        <v>28</v>
      </c>
      <c r="G859" t="s">
        <v>51</v>
      </c>
      <c r="H859" t="str">
        <f>IF(TBL_Employees[[#This Row],[Gender]]="Female","F","M")</f>
        <v>M</v>
      </c>
      <c r="I859">
        <v>40</v>
      </c>
      <c r="J859" s="7">
        <v>43868</v>
      </c>
      <c r="K859" s="1">
        <v>187187</v>
      </c>
      <c r="L859" s="2">
        <v>0.18</v>
      </c>
      <c r="M859" t="s">
        <v>52</v>
      </c>
      <c r="N859" t="s">
        <v>81</v>
      </c>
      <c r="O859" s="7" t="s">
        <v>21</v>
      </c>
      <c r="P859" s="15">
        <f>TBL_Employees[[#This Row],[Annual Salary]]*TBL_Employees[[#This Row],[Bonus %]]</f>
        <v>33693.659999999996</v>
      </c>
      <c r="Q859" s="16">
        <f>TBL_Employees[[#This Row],[Annual Salary]]+TBL_Employees[[#This Row],[Bonus %]]*TBL_Employees[[#This Row],[Annual Salary]]</f>
        <v>220880.66</v>
      </c>
      <c r="R859" s="15">
        <f>SUM(TBL_Employees[[#This Row],[Annual Salary]],TBL_Employees[[#This Row],[Bonus amount]])</f>
        <v>220880.66</v>
      </c>
      <c r="S859" t="str">
        <f>IF(AND(TBL_Employees[[#This Row],[Department]]="IT",TBL_Employees[[#This Row],[Gender]]="Female"),"Yes","No")</f>
        <v>No</v>
      </c>
      <c r="T859" s="20" t="str">
        <f>IF(AND(TBL_Employees[[#This Row],[Gender]]="Female",TBL_Employees[[#This Row],[Ethnicity]]="Black"),"Female Black","Other")</f>
        <v>Other</v>
      </c>
    </row>
    <row r="860" spans="1:20" x14ac:dyDescent="0.25">
      <c r="A860" t="s">
        <v>1444</v>
      </c>
      <c r="B860" t="s">
        <v>1445</v>
      </c>
      <c r="C860" t="s">
        <v>64</v>
      </c>
      <c r="D860" t="s">
        <v>50</v>
      </c>
      <c r="E860" t="s">
        <v>44</v>
      </c>
      <c r="F860" t="s">
        <v>28</v>
      </c>
      <c r="G860" t="s">
        <v>24</v>
      </c>
      <c r="H860" t="str">
        <f>IF(TBL_Employees[[#This Row],[Gender]]="Female","F","M")</f>
        <v>M</v>
      </c>
      <c r="I860">
        <v>31</v>
      </c>
      <c r="J860" s="7">
        <v>43878</v>
      </c>
      <c r="K860" s="1">
        <v>67171</v>
      </c>
      <c r="L860" s="2">
        <v>0</v>
      </c>
      <c r="M860" t="s">
        <v>33</v>
      </c>
      <c r="N860" t="s">
        <v>80</v>
      </c>
      <c r="O860" s="7">
        <v>44317</v>
      </c>
      <c r="P860" s="15">
        <f>TBL_Employees[[#This Row],[Annual Salary]]*TBL_Employees[[#This Row],[Bonus %]]</f>
        <v>0</v>
      </c>
      <c r="Q860" s="16">
        <f>TBL_Employees[[#This Row],[Annual Salary]]+TBL_Employees[[#This Row],[Bonus %]]*TBL_Employees[[#This Row],[Annual Salary]]</f>
        <v>67171</v>
      </c>
      <c r="R860" s="15">
        <f>SUM(TBL_Employees[[#This Row],[Annual Salary]],TBL_Employees[[#This Row],[Bonus amount]])</f>
        <v>67171</v>
      </c>
      <c r="S860" t="str">
        <f>IF(AND(TBL_Employees[[#This Row],[Department]]="IT",TBL_Employees[[#This Row],[Gender]]="Female"),"Yes","No")</f>
        <v>No</v>
      </c>
      <c r="T860" s="20" t="str">
        <f>IF(AND(TBL_Employees[[#This Row],[Gender]]="Female",TBL_Employees[[#This Row],[Ethnicity]]="Black"),"Female Black","Other")</f>
        <v>Other</v>
      </c>
    </row>
    <row r="861" spans="1:20" x14ac:dyDescent="0.25">
      <c r="A861" t="s">
        <v>1923</v>
      </c>
      <c r="B861" t="s">
        <v>1924</v>
      </c>
      <c r="C861" t="s">
        <v>86</v>
      </c>
      <c r="D861" t="s">
        <v>31</v>
      </c>
      <c r="E861" t="s">
        <v>16</v>
      </c>
      <c r="F861" t="s">
        <v>17</v>
      </c>
      <c r="G861" t="s">
        <v>24</v>
      </c>
      <c r="H861" t="str">
        <f>IF(TBL_Employees[[#This Row],[Gender]]="Female","F","M")</f>
        <v>F</v>
      </c>
      <c r="I861">
        <v>37</v>
      </c>
      <c r="J861" s="7">
        <v>43898</v>
      </c>
      <c r="K861" s="1">
        <v>80659</v>
      </c>
      <c r="L861" s="2">
        <v>0</v>
      </c>
      <c r="M861" t="s">
        <v>19</v>
      </c>
      <c r="N861" t="s">
        <v>39</v>
      </c>
      <c r="O861" s="7" t="s">
        <v>21</v>
      </c>
      <c r="P861" s="15">
        <f>TBL_Employees[[#This Row],[Annual Salary]]*TBL_Employees[[#This Row],[Bonus %]]</f>
        <v>0</v>
      </c>
      <c r="Q861" s="16">
        <f>TBL_Employees[[#This Row],[Annual Salary]]+TBL_Employees[[#This Row],[Bonus %]]*TBL_Employees[[#This Row],[Annual Salary]]</f>
        <v>80659</v>
      </c>
      <c r="R861" s="15">
        <f>SUM(TBL_Employees[[#This Row],[Annual Salary]],TBL_Employees[[#This Row],[Bonus amount]])</f>
        <v>80659</v>
      </c>
      <c r="S861" t="str">
        <f>IF(AND(TBL_Employees[[#This Row],[Department]]="IT",TBL_Employees[[#This Row],[Gender]]="Female"),"Yes","No")</f>
        <v>No</v>
      </c>
      <c r="T861" s="20" t="str">
        <f>IF(AND(TBL_Employees[[#This Row],[Gender]]="Female",TBL_Employees[[#This Row],[Ethnicity]]="Black"),"Female Black","Other")</f>
        <v>Other</v>
      </c>
    </row>
    <row r="862" spans="1:20" x14ac:dyDescent="0.2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 t="str">
        <f>IF(TBL_Employees[[#This Row],[Gender]]="Female","F","M")</f>
        <v>F</v>
      </c>
      <c r="I862">
        <v>51</v>
      </c>
      <c r="J862" s="7">
        <v>43903</v>
      </c>
      <c r="K862" s="1">
        <v>107195</v>
      </c>
      <c r="L862" s="2">
        <v>0.09</v>
      </c>
      <c r="M862" t="s">
        <v>19</v>
      </c>
      <c r="N862" t="s">
        <v>25</v>
      </c>
      <c r="O862" s="7" t="s">
        <v>21</v>
      </c>
      <c r="P862" s="15">
        <f>TBL_Employees[[#This Row],[Annual Salary]]*TBL_Employees[[#This Row],[Bonus %]]</f>
        <v>9647.5499999999993</v>
      </c>
      <c r="Q862" s="16">
        <f>TBL_Employees[[#This Row],[Annual Salary]]+TBL_Employees[[#This Row],[Bonus %]]*TBL_Employees[[#This Row],[Annual Salary]]</f>
        <v>116842.55</v>
      </c>
      <c r="R862" s="15">
        <f>SUM(TBL_Employees[[#This Row],[Annual Salary]],TBL_Employees[[#This Row],[Bonus amount]])</f>
        <v>116842.55</v>
      </c>
      <c r="S862" t="str">
        <f>IF(AND(TBL_Employees[[#This Row],[Department]]="IT",TBL_Employees[[#This Row],[Gender]]="Female"),"Yes","No")</f>
        <v>Yes</v>
      </c>
      <c r="T862" s="20" t="str">
        <f>IF(AND(TBL_Employees[[#This Row],[Gender]]="Female",TBL_Employees[[#This Row],[Ethnicity]]="Black"),"Female Black","Other")</f>
        <v>Other</v>
      </c>
    </row>
    <row r="863" spans="1:20" x14ac:dyDescent="0.25">
      <c r="A863" t="s">
        <v>93</v>
      </c>
      <c r="B863" t="s">
        <v>1293</v>
      </c>
      <c r="C863" t="s">
        <v>64</v>
      </c>
      <c r="D863" t="s">
        <v>43</v>
      </c>
      <c r="E863" t="s">
        <v>36</v>
      </c>
      <c r="F863" t="s">
        <v>17</v>
      </c>
      <c r="G863" t="s">
        <v>18</v>
      </c>
      <c r="H863" t="str">
        <f>IF(TBL_Employees[[#This Row],[Gender]]="Female","F","M")</f>
        <v>F</v>
      </c>
      <c r="I863">
        <v>33</v>
      </c>
      <c r="J863" s="7">
        <v>43904</v>
      </c>
      <c r="K863" s="1">
        <v>68846</v>
      </c>
      <c r="L863" s="2">
        <v>0</v>
      </c>
      <c r="M863" t="s">
        <v>19</v>
      </c>
      <c r="N863" t="s">
        <v>20</v>
      </c>
      <c r="O863" s="7" t="s">
        <v>21</v>
      </c>
      <c r="P863" s="15">
        <f>TBL_Employees[[#This Row],[Annual Salary]]*TBL_Employees[[#This Row],[Bonus %]]</f>
        <v>0</v>
      </c>
      <c r="Q863" s="16">
        <f>TBL_Employees[[#This Row],[Annual Salary]]+TBL_Employees[[#This Row],[Bonus %]]*TBL_Employees[[#This Row],[Annual Salary]]</f>
        <v>68846</v>
      </c>
      <c r="R863" s="15">
        <f>SUM(TBL_Employees[[#This Row],[Annual Salary]],TBL_Employees[[#This Row],[Bonus amount]])</f>
        <v>68846</v>
      </c>
      <c r="S863" t="str">
        <f>IF(AND(TBL_Employees[[#This Row],[Department]]="IT",TBL_Employees[[#This Row],[Gender]]="Female"),"Yes","No")</f>
        <v>No</v>
      </c>
      <c r="T863" s="20" t="str">
        <f>IF(AND(TBL_Employees[[#This Row],[Gender]]="Female",TBL_Employees[[#This Row],[Ethnicity]]="Black"),"Female Black","Other")</f>
        <v>Other</v>
      </c>
    </row>
    <row r="864" spans="1:20" x14ac:dyDescent="0.25">
      <c r="A864" t="s">
        <v>1198</v>
      </c>
      <c r="B864" t="s">
        <v>1199</v>
      </c>
      <c r="C864" t="s">
        <v>61</v>
      </c>
      <c r="D864" t="s">
        <v>43</v>
      </c>
      <c r="E864" t="s">
        <v>16</v>
      </c>
      <c r="F864" t="s">
        <v>17</v>
      </c>
      <c r="G864" t="s">
        <v>24</v>
      </c>
      <c r="H864" t="str">
        <f>IF(TBL_Employees[[#This Row],[Gender]]="Female","F","M")</f>
        <v>F</v>
      </c>
      <c r="I864">
        <v>25</v>
      </c>
      <c r="J864" s="7">
        <v>43930</v>
      </c>
      <c r="K864" s="1">
        <v>157057</v>
      </c>
      <c r="L864" s="2">
        <v>0.1</v>
      </c>
      <c r="M864" t="s">
        <v>19</v>
      </c>
      <c r="N864" t="s">
        <v>29</v>
      </c>
      <c r="O864" s="7" t="s">
        <v>21</v>
      </c>
      <c r="P864" s="15">
        <f>TBL_Employees[[#This Row],[Annual Salary]]*TBL_Employees[[#This Row],[Bonus %]]</f>
        <v>15705.7</v>
      </c>
      <c r="Q864" s="16">
        <f>TBL_Employees[[#This Row],[Annual Salary]]+TBL_Employees[[#This Row],[Bonus %]]*TBL_Employees[[#This Row],[Annual Salary]]</f>
        <v>172762.7</v>
      </c>
      <c r="R864" s="15">
        <f>SUM(TBL_Employees[[#This Row],[Annual Salary]],TBL_Employees[[#This Row],[Bonus amount]])</f>
        <v>172762.7</v>
      </c>
      <c r="S864" t="str">
        <f>IF(AND(TBL_Employees[[#This Row],[Department]]="IT",TBL_Employees[[#This Row],[Gender]]="Female"),"Yes","No")</f>
        <v>No</v>
      </c>
      <c r="T864" s="20" t="str">
        <f>IF(AND(TBL_Employees[[#This Row],[Gender]]="Female",TBL_Employees[[#This Row],[Ethnicity]]="Black"),"Female Black","Other")</f>
        <v>Other</v>
      </c>
    </row>
    <row r="865" spans="1:20" x14ac:dyDescent="0.25">
      <c r="A865" t="s">
        <v>1485</v>
      </c>
      <c r="B865" t="s">
        <v>1486</v>
      </c>
      <c r="C865" t="s">
        <v>62</v>
      </c>
      <c r="D865" t="s">
        <v>15</v>
      </c>
      <c r="E865" t="s">
        <v>36</v>
      </c>
      <c r="F865" t="s">
        <v>17</v>
      </c>
      <c r="G865" t="s">
        <v>18</v>
      </c>
      <c r="H865" t="str">
        <f>IF(TBL_Employees[[#This Row],[Gender]]="Female","F","M")</f>
        <v>F</v>
      </c>
      <c r="I865">
        <v>37</v>
      </c>
      <c r="J865" s="7">
        <v>43935</v>
      </c>
      <c r="K865" s="1">
        <v>103524</v>
      </c>
      <c r="L865" s="2">
        <v>0.09</v>
      </c>
      <c r="M865" t="s">
        <v>19</v>
      </c>
      <c r="N865" t="s">
        <v>39</v>
      </c>
      <c r="O865" s="7" t="s">
        <v>21</v>
      </c>
      <c r="P865" s="15">
        <f>TBL_Employees[[#This Row],[Annual Salary]]*TBL_Employees[[#This Row],[Bonus %]]</f>
        <v>9317.16</v>
      </c>
      <c r="Q865" s="16">
        <f>TBL_Employees[[#This Row],[Annual Salary]]+TBL_Employees[[#This Row],[Bonus %]]*TBL_Employees[[#This Row],[Annual Salary]]</f>
        <v>112841.16</v>
      </c>
      <c r="R865" s="15">
        <f>SUM(TBL_Employees[[#This Row],[Annual Salary]],TBL_Employees[[#This Row],[Bonus amount]])</f>
        <v>112841.16</v>
      </c>
      <c r="S865" t="str">
        <f>IF(AND(TBL_Employees[[#This Row],[Department]]="IT",TBL_Employees[[#This Row],[Gender]]="Female"),"Yes","No")</f>
        <v>No</v>
      </c>
      <c r="T865" s="20" t="str">
        <f>IF(AND(TBL_Employees[[#This Row],[Gender]]="Female",TBL_Employees[[#This Row],[Ethnicity]]="Black"),"Female Black","Other")</f>
        <v>Other</v>
      </c>
    </row>
    <row r="866" spans="1:20" x14ac:dyDescent="0.25">
      <c r="A866" t="s">
        <v>399</v>
      </c>
      <c r="B866" t="s">
        <v>1903</v>
      </c>
      <c r="C866" t="s">
        <v>62</v>
      </c>
      <c r="D866" t="s">
        <v>15</v>
      </c>
      <c r="E866" t="s">
        <v>36</v>
      </c>
      <c r="F866" t="s">
        <v>28</v>
      </c>
      <c r="G866" t="s">
        <v>18</v>
      </c>
      <c r="H866" t="str">
        <f>IF(TBL_Employees[[#This Row],[Gender]]="Female","F","M")</f>
        <v>M</v>
      </c>
      <c r="I866">
        <v>32</v>
      </c>
      <c r="J866" s="7">
        <v>43936</v>
      </c>
      <c r="K866" s="1">
        <v>126671</v>
      </c>
      <c r="L866" s="2">
        <v>0.09</v>
      </c>
      <c r="M866" t="s">
        <v>19</v>
      </c>
      <c r="N866" t="s">
        <v>45</v>
      </c>
      <c r="O866" s="7" t="s">
        <v>21</v>
      </c>
      <c r="P866" s="15">
        <f>TBL_Employees[[#This Row],[Annual Salary]]*TBL_Employees[[#This Row],[Bonus %]]</f>
        <v>11400.39</v>
      </c>
      <c r="Q866" s="16">
        <f>TBL_Employees[[#This Row],[Annual Salary]]+TBL_Employees[[#This Row],[Bonus %]]*TBL_Employees[[#This Row],[Annual Salary]]</f>
        <v>138071.39000000001</v>
      </c>
      <c r="R866" s="15">
        <f>SUM(TBL_Employees[[#This Row],[Annual Salary]],TBL_Employees[[#This Row],[Bonus amount]])</f>
        <v>138071.39000000001</v>
      </c>
      <c r="S866" t="str">
        <f>IF(AND(TBL_Employees[[#This Row],[Department]]="IT",TBL_Employees[[#This Row],[Gender]]="Female"),"Yes","No")</f>
        <v>No</v>
      </c>
      <c r="T866" s="20" t="str">
        <f>IF(AND(TBL_Employees[[#This Row],[Gender]]="Female",TBL_Employees[[#This Row],[Ethnicity]]="Black"),"Female Black","Other")</f>
        <v>Other</v>
      </c>
    </row>
    <row r="867" spans="1:20" x14ac:dyDescent="0.25">
      <c r="A867" t="s">
        <v>617</v>
      </c>
      <c r="B867" t="s">
        <v>618</v>
      </c>
      <c r="C867" t="s">
        <v>129</v>
      </c>
      <c r="D867" t="s">
        <v>31</v>
      </c>
      <c r="E867" t="s">
        <v>44</v>
      </c>
      <c r="F867" t="s">
        <v>28</v>
      </c>
      <c r="G867" t="s">
        <v>24</v>
      </c>
      <c r="H867" t="str">
        <f>IF(TBL_Employees[[#This Row],[Gender]]="Female","F","M")</f>
        <v>M</v>
      </c>
      <c r="I867">
        <v>27</v>
      </c>
      <c r="J867" s="7">
        <v>43937</v>
      </c>
      <c r="K867" s="1">
        <v>71864</v>
      </c>
      <c r="L867" s="2">
        <v>0</v>
      </c>
      <c r="M867" t="s">
        <v>33</v>
      </c>
      <c r="N867" t="s">
        <v>34</v>
      </c>
      <c r="O867" s="7" t="s">
        <v>21</v>
      </c>
      <c r="P867" s="15">
        <f>TBL_Employees[[#This Row],[Annual Salary]]*TBL_Employees[[#This Row],[Bonus %]]</f>
        <v>0</v>
      </c>
      <c r="Q867" s="16">
        <f>TBL_Employees[[#This Row],[Annual Salary]]+TBL_Employees[[#This Row],[Bonus %]]*TBL_Employees[[#This Row],[Annual Salary]]</f>
        <v>71864</v>
      </c>
      <c r="R867" s="15">
        <f>SUM(TBL_Employees[[#This Row],[Annual Salary]],TBL_Employees[[#This Row],[Bonus amount]])</f>
        <v>71864</v>
      </c>
      <c r="S867" t="str">
        <f>IF(AND(TBL_Employees[[#This Row],[Department]]="IT",TBL_Employees[[#This Row],[Gender]]="Female"),"Yes","No")</f>
        <v>No</v>
      </c>
      <c r="T867" s="20" t="str">
        <f>IF(AND(TBL_Employees[[#This Row],[Gender]]="Female",TBL_Employees[[#This Row],[Ethnicity]]="Black"),"Female Black","Other")</f>
        <v>Other</v>
      </c>
    </row>
    <row r="868" spans="1:20" x14ac:dyDescent="0.25">
      <c r="A868" t="s">
        <v>284</v>
      </c>
      <c r="B868" t="s">
        <v>1380</v>
      </c>
      <c r="C868" t="s">
        <v>88</v>
      </c>
      <c r="D868" t="s">
        <v>27</v>
      </c>
      <c r="E868" t="s">
        <v>44</v>
      </c>
      <c r="F868" t="s">
        <v>17</v>
      </c>
      <c r="G868" t="s">
        <v>51</v>
      </c>
      <c r="H868" t="str">
        <f>IF(TBL_Employees[[#This Row],[Gender]]="Female","F","M")</f>
        <v>F</v>
      </c>
      <c r="I868">
        <v>45</v>
      </c>
      <c r="J868" s="7">
        <v>43937</v>
      </c>
      <c r="K868" s="1">
        <v>66958</v>
      </c>
      <c r="L868" s="2">
        <v>0</v>
      </c>
      <c r="M868" t="s">
        <v>19</v>
      </c>
      <c r="N868" t="s">
        <v>45</v>
      </c>
      <c r="O868" s="7" t="s">
        <v>21</v>
      </c>
      <c r="P868" s="15">
        <f>TBL_Employees[[#This Row],[Annual Salary]]*TBL_Employees[[#This Row],[Bonus %]]</f>
        <v>0</v>
      </c>
      <c r="Q868" s="16">
        <f>TBL_Employees[[#This Row],[Annual Salary]]+TBL_Employees[[#This Row],[Bonus %]]*TBL_Employees[[#This Row],[Annual Salary]]</f>
        <v>66958</v>
      </c>
      <c r="R868" s="15">
        <f>SUM(TBL_Employees[[#This Row],[Annual Salary]],TBL_Employees[[#This Row],[Bonus amount]])</f>
        <v>66958</v>
      </c>
      <c r="S868" t="str">
        <f>IF(AND(TBL_Employees[[#This Row],[Department]]="IT",TBL_Employees[[#This Row],[Gender]]="Female"),"Yes","No")</f>
        <v>Yes</v>
      </c>
      <c r="T868" s="20" t="str">
        <f>IF(AND(TBL_Employees[[#This Row],[Gender]]="Female",TBL_Employees[[#This Row],[Ethnicity]]="Black"),"Female Black","Other")</f>
        <v>Other</v>
      </c>
    </row>
    <row r="869" spans="1:20" x14ac:dyDescent="0.25">
      <c r="A869" t="s">
        <v>217</v>
      </c>
      <c r="B869" t="s">
        <v>1818</v>
      </c>
      <c r="C869" t="s">
        <v>88</v>
      </c>
      <c r="D869" t="s">
        <v>27</v>
      </c>
      <c r="E869" t="s">
        <v>44</v>
      </c>
      <c r="F869" t="s">
        <v>17</v>
      </c>
      <c r="G869" t="s">
        <v>24</v>
      </c>
      <c r="H869" t="str">
        <f>IF(TBL_Employees[[#This Row],[Gender]]="Female","F","M")</f>
        <v>F</v>
      </c>
      <c r="I869">
        <v>39</v>
      </c>
      <c r="J869" s="7">
        <v>43943</v>
      </c>
      <c r="K869" s="1">
        <v>90535</v>
      </c>
      <c r="L869" s="2">
        <v>0</v>
      </c>
      <c r="M869" t="s">
        <v>19</v>
      </c>
      <c r="N869" t="s">
        <v>45</v>
      </c>
      <c r="O869" s="7" t="s">
        <v>21</v>
      </c>
      <c r="P869" s="15">
        <f>TBL_Employees[[#This Row],[Annual Salary]]*TBL_Employees[[#This Row],[Bonus %]]</f>
        <v>0</v>
      </c>
      <c r="Q869" s="16">
        <f>TBL_Employees[[#This Row],[Annual Salary]]+TBL_Employees[[#This Row],[Bonus %]]*TBL_Employees[[#This Row],[Annual Salary]]</f>
        <v>90535</v>
      </c>
      <c r="R869" s="15">
        <f>SUM(TBL_Employees[[#This Row],[Annual Salary]],TBL_Employees[[#This Row],[Bonus amount]])</f>
        <v>90535</v>
      </c>
      <c r="S869" t="str">
        <f>IF(AND(TBL_Employees[[#This Row],[Department]]="IT",TBL_Employees[[#This Row],[Gender]]="Female"),"Yes","No")</f>
        <v>Yes</v>
      </c>
      <c r="T869" s="20" t="str">
        <f>IF(AND(TBL_Employees[[#This Row],[Gender]]="Female",TBL_Employees[[#This Row],[Ethnicity]]="Black"),"Female Black","Other")</f>
        <v>Other</v>
      </c>
    </row>
    <row r="870" spans="1:20" x14ac:dyDescent="0.25">
      <c r="A870" t="s">
        <v>949</v>
      </c>
      <c r="B870" t="s">
        <v>950</v>
      </c>
      <c r="C870" t="s">
        <v>76</v>
      </c>
      <c r="D870" t="s">
        <v>27</v>
      </c>
      <c r="E870" t="s">
        <v>32</v>
      </c>
      <c r="F870" t="s">
        <v>28</v>
      </c>
      <c r="G870" t="s">
        <v>18</v>
      </c>
      <c r="H870" t="str">
        <f>IF(TBL_Employees[[#This Row],[Gender]]="Female","F","M")</f>
        <v>M</v>
      </c>
      <c r="I870">
        <v>47</v>
      </c>
      <c r="J870" s="7">
        <v>43944</v>
      </c>
      <c r="K870" s="1">
        <v>50069</v>
      </c>
      <c r="L870" s="2">
        <v>0</v>
      </c>
      <c r="M870" t="s">
        <v>19</v>
      </c>
      <c r="N870" t="s">
        <v>63</v>
      </c>
      <c r="O870" s="7" t="s">
        <v>21</v>
      </c>
      <c r="P870" s="15">
        <f>TBL_Employees[[#This Row],[Annual Salary]]*TBL_Employees[[#This Row],[Bonus %]]</f>
        <v>0</v>
      </c>
      <c r="Q870" s="16">
        <f>TBL_Employees[[#This Row],[Annual Salary]]+TBL_Employees[[#This Row],[Bonus %]]*TBL_Employees[[#This Row],[Annual Salary]]</f>
        <v>50069</v>
      </c>
      <c r="R870" s="15">
        <f>SUM(TBL_Employees[[#This Row],[Annual Salary]],TBL_Employees[[#This Row],[Bonus amount]])</f>
        <v>50069</v>
      </c>
      <c r="S870" t="str">
        <f>IF(AND(TBL_Employees[[#This Row],[Department]]="IT",TBL_Employees[[#This Row],[Gender]]="Female"),"Yes","No")</f>
        <v>No</v>
      </c>
      <c r="T870" s="20" t="str">
        <f>IF(AND(TBL_Employees[[#This Row],[Gender]]="Female",TBL_Employees[[#This Row],[Ethnicity]]="Black"),"Female Black","Other")</f>
        <v>Other</v>
      </c>
    </row>
    <row r="871" spans="1:20" x14ac:dyDescent="0.25">
      <c r="A871" t="s">
        <v>1020</v>
      </c>
      <c r="B871" t="s">
        <v>1021</v>
      </c>
      <c r="C871" t="s">
        <v>62</v>
      </c>
      <c r="D871" t="s">
        <v>27</v>
      </c>
      <c r="E871" t="s">
        <v>16</v>
      </c>
      <c r="F871" t="s">
        <v>17</v>
      </c>
      <c r="G871" t="s">
        <v>18</v>
      </c>
      <c r="H871" t="str">
        <f>IF(TBL_Employees[[#This Row],[Gender]]="Female","F","M")</f>
        <v>F</v>
      </c>
      <c r="I871">
        <v>57</v>
      </c>
      <c r="J871" s="7">
        <v>43948</v>
      </c>
      <c r="K871" s="1">
        <v>103058</v>
      </c>
      <c r="L871" s="2">
        <v>7.0000000000000007E-2</v>
      </c>
      <c r="M871" t="s">
        <v>19</v>
      </c>
      <c r="N871" t="s">
        <v>29</v>
      </c>
      <c r="O871" s="7" t="s">
        <v>21</v>
      </c>
      <c r="P871" s="15">
        <f>TBL_Employees[[#This Row],[Annual Salary]]*TBL_Employees[[#This Row],[Bonus %]]</f>
        <v>7214.06</v>
      </c>
      <c r="Q871" s="16">
        <f>TBL_Employees[[#This Row],[Annual Salary]]+TBL_Employees[[#This Row],[Bonus %]]*TBL_Employees[[#This Row],[Annual Salary]]</f>
        <v>110272.06</v>
      </c>
      <c r="R871" s="15">
        <f>SUM(TBL_Employees[[#This Row],[Annual Salary]],TBL_Employees[[#This Row],[Bonus amount]])</f>
        <v>110272.06</v>
      </c>
      <c r="S871" t="str">
        <f>IF(AND(TBL_Employees[[#This Row],[Department]]="IT",TBL_Employees[[#This Row],[Gender]]="Female"),"Yes","No")</f>
        <v>Yes</v>
      </c>
      <c r="T871" s="20" t="str">
        <f>IF(AND(TBL_Employees[[#This Row],[Gender]]="Female",TBL_Employees[[#This Row],[Ethnicity]]="Black"),"Female Black","Other")</f>
        <v>Other</v>
      </c>
    </row>
    <row r="872" spans="1:20" x14ac:dyDescent="0.25">
      <c r="A872" t="s">
        <v>1378</v>
      </c>
      <c r="B872" t="s">
        <v>1379</v>
      </c>
      <c r="C872" t="s">
        <v>14</v>
      </c>
      <c r="D872" t="s">
        <v>27</v>
      </c>
      <c r="E872" t="s">
        <v>16</v>
      </c>
      <c r="F872" t="s">
        <v>28</v>
      </c>
      <c r="G872" t="s">
        <v>24</v>
      </c>
      <c r="H872" t="str">
        <f>IF(TBL_Employees[[#This Row],[Gender]]="Female","F","M")</f>
        <v>M</v>
      </c>
      <c r="I872">
        <v>26</v>
      </c>
      <c r="J872" s="7">
        <v>43960</v>
      </c>
      <c r="K872" s="1">
        <v>256561</v>
      </c>
      <c r="L872" s="2">
        <v>0.39</v>
      </c>
      <c r="M872" t="s">
        <v>19</v>
      </c>
      <c r="N872" t="s">
        <v>25</v>
      </c>
      <c r="O872" s="7" t="s">
        <v>21</v>
      </c>
      <c r="P872" s="15">
        <f>TBL_Employees[[#This Row],[Annual Salary]]*TBL_Employees[[#This Row],[Bonus %]]</f>
        <v>100058.79000000001</v>
      </c>
      <c r="Q872" s="16">
        <f>TBL_Employees[[#This Row],[Annual Salary]]+TBL_Employees[[#This Row],[Bonus %]]*TBL_Employees[[#This Row],[Annual Salary]]</f>
        <v>356619.79000000004</v>
      </c>
      <c r="R872" s="15">
        <f>SUM(TBL_Employees[[#This Row],[Annual Salary]],TBL_Employees[[#This Row],[Bonus amount]])</f>
        <v>356619.79000000004</v>
      </c>
      <c r="S872" t="str">
        <f>IF(AND(TBL_Employees[[#This Row],[Department]]="IT",TBL_Employees[[#This Row],[Gender]]="Female"),"Yes","No")</f>
        <v>No</v>
      </c>
      <c r="T872" s="20" t="str">
        <f>IF(AND(TBL_Employees[[#This Row],[Gender]]="Female",TBL_Employees[[#This Row],[Ethnicity]]="Black"),"Female Black","Other")</f>
        <v>Other</v>
      </c>
    </row>
    <row r="873" spans="1:20" x14ac:dyDescent="0.25">
      <c r="A873" t="s">
        <v>126</v>
      </c>
      <c r="B873" t="s">
        <v>1511</v>
      </c>
      <c r="C873" t="s">
        <v>61</v>
      </c>
      <c r="D873" t="s">
        <v>43</v>
      </c>
      <c r="E873" t="s">
        <v>44</v>
      </c>
      <c r="F873" t="s">
        <v>17</v>
      </c>
      <c r="G873" t="s">
        <v>51</v>
      </c>
      <c r="H873" t="str">
        <f>IF(TBL_Employees[[#This Row],[Gender]]="Female","F","M")</f>
        <v>F</v>
      </c>
      <c r="I873">
        <v>29</v>
      </c>
      <c r="J873" s="7">
        <v>43966</v>
      </c>
      <c r="K873" s="1">
        <v>137106</v>
      </c>
      <c r="L873" s="2">
        <v>0.12</v>
      </c>
      <c r="M873" t="s">
        <v>52</v>
      </c>
      <c r="N873" t="s">
        <v>53</v>
      </c>
      <c r="O873" s="7" t="s">
        <v>21</v>
      </c>
      <c r="P873" s="15">
        <f>TBL_Employees[[#This Row],[Annual Salary]]*TBL_Employees[[#This Row],[Bonus %]]</f>
        <v>16452.72</v>
      </c>
      <c r="Q873" s="16">
        <f>TBL_Employees[[#This Row],[Annual Salary]]+TBL_Employees[[#This Row],[Bonus %]]*TBL_Employees[[#This Row],[Annual Salary]]</f>
        <v>153558.72</v>
      </c>
      <c r="R873" s="15">
        <f>SUM(TBL_Employees[[#This Row],[Annual Salary]],TBL_Employees[[#This Row],[Bonus amount]])</f>
        <v>153558.72</v>
      </c>
      <c r="S873" t="str">
        <f>IF(AND(TBL_Employees[[#This Row],[Department]]="IT",TBL_Employees[[#This Row],[Gender]]="Female"),"Yes","No")</f>
        <v>No</v>
      </c>
      <c r="T873" s="20" t="str">
        <f>IF(AND(TBL_Employees[[#This Row],[Gender]]="Female",TBL_Employees[[#This Row],[Ethnicity]]="Black"),"Female Black","Other")</f>
        <v>Other</v>
      </c>
    </row>
    <row r="874" spans="1:20" x14ac:dyDescent="0.25">
      <c r="A874" t="s">
        <v>296</v>
      </c>
      <c r="B874" t="s">
        <v>419</v>
      </c>
      <c r="C874" t="s">
        <v>68</v>
      </c>
      <c r="D874" t="s">
        <v>15</v>
      </c>
      <c r="E874" t="s">
        <v>36</v>
      </c>
      <c r="F874" t="s">
        <v>28</v>
      </c>
      <c r="G874" t="s">
        <v>47</v>
      </c>
      <c r="H874" t="str">
        <f>IF(TBL_Employees[[#This Row],[Gender]]="Female","F","M")</f>
        <v>M</v>
      </c>
      <c r="I874">
        <v>25</v>
      </c>
      <c r="J874" s="7">
        <v>43967</v>
      </c>
      <c r="K874" s="1">
        <v>41336</v>
      </c>
      <c r="L874" s="2">
        <v>0</v>
      </c>
      <c r="M874" t="s">
        <v>19</v>
      </c>
      <c r="N874" t="s">
        <v>45</v>
      </c>
      <c r="O874" s="7">
        <v>44336</v>
      </c>
      <c r="P874" s="15">
        <f>TBL_Employees[[#This Row],[Annual Salary]]*TBL_Employees[[#This Row],[Bonus %]]</f>
        <v>0</v>
      </c>
      <c r="Q874" s="16">
        <f>TBL_Employees[[#This Row],[Annual Salary]]+TBL_Employees[[#This Row],[Bonus %]]*TBL_Employees[[#This Row],[Annual Salary]]</f>
        <v>41336</v>
      </c>
      <c r="R874" s="15">
        <f>SUM(TBL_Employees[[#This Row],[Annual Salary]],TBL_Employees[[#This Row],[Bonus amount]])</f>
        <v>41336</v>
      </c>
      <c r="S874" t="str">
        <f>IF(AND(TBL_Employees[[#This Row],[Department]]="IT",TBL_Employees[[#This Row],[Gender]]="Female"),"Yes","No")</f>
        <v>No</v>
      </c>
      <c r="T874" s="20" t="str">
        <f>IF(AND(TBL_Employees[[#This Row],[Gender]]="Female",TBL_Employees[[#This Row],[Ethnicity]]="Black"),"Female Black","Other")</f>
        <v>Other</v>
      </c>
    </row>
    <row r="875" spans="1:20" x14ac:dyDescent="0.25">
      <c r="A875" t="s">
        <v>1503</v>
      </c>
      <c r="B875" t="s">
        <v>191</v>
      </c>
      <c r="C875" t="s">
        <v>42</v>
      </c>
      <c r="D875" t="s">
        <v>50</v>
      </c>
      <c r="E875" t="s">
        <v>16</v>
      </c>
      <c r="F875" t="s">
        <v>17</v>
      </c>
      <c r="G875" t="s">
        <v>24</v>
      </c>
      <c r="H875" t="str">
        <f>IF(TBL_Employees[[#This Row],[Gender]]="Female","F","M")</f>
        <v>F</v>
      </c>
      <c r="I875">
        <v>62</v>
      </c>
      <c r="J875" s="7">
        <v>43969</v>
      </c>
      <c r="K875" s="1">
        <v>97830</v>
      </c>
      <c r="L875" s="2">
        <v>0</v>
      </c>
      <c r="M875" t="s">
        <v>19</v>
      </c>
      <c r="N875" t="s">
        <v>25</v>
      </c>
      <c r="O875" s="7" t="s">
        <v>21</v>
      </c>
      <c r="P875" s="15">
        <f>TBL_Employees[[#This Row],[Annual Salary]]*TBL_Employees[[#This Row],[Bonus %]]</f>
        <v>0</v>
      </c>
      <c r="Q875" s="16">
        <f>TBL_Employees[[#This Row],[Annual Salary]]+TBL_Employees[[#This Row],[Bonus %]]*TBL_Employees[[#This Row],[Annual Salary]]</f>
        <v>97830</v>
      </c>
      <c r="R875" s="15">
        <f>SUM(TBL_Employees[[#This Row],[Annual Salary]],TBL_Employees[[#This Row],[Bonus amount]])</f>
        <v>97830</v>
      </c>
      <c r="S875" t="str">
        <f>IF(AND(TBL_Employees[[#This Row],[Department]]="IT",TBL_Employees[[#This Row],[Gender]]="Female"),"Yes","No")</f>
        <v>No</v>
      </c>
      <c r="T875" s="20" t="str">
        <f>IF(AND(TBL_Employees[[#This Row],[Gender]]="Female",TBL_Employees[[#This Row],[Ethnicity]]="Black"),"Female Black","Other")</f>
        <v>Other</v>
      </c>
    </row>
    <row r="876" spans="1:20" x14ac:dyDescent="0.25">
      <c r="A876" t="s">
        <v>1508</v>
      </c>
      <c r="B876" t="s">
        <v>1509</v>
      </c>
      <c r="C876" t="s">
        <v>40</v>
      </c>
      <c r="D876" t="s">
        <v>15</v>
      </c>
      <c r="E876" t="s">
        <v>16</v>
      </c>
      <c r="F876" t="s">
        <v>17</v>
      </c>
      <c r="G876" t="s">
        <v>24</v>
      </c>
      <c r="H876" t="str">
        <f>IF(TBL_Employees[[#This Row],[Gender]]="Female","F","M")</f>
        <v>F</v>
      </c>
      <c r="I876">
        <v>27</v>
      </c>
      <c r="J876" s="7">
        <v>43977</v>
      </c>
      <c r="K876" s="1">
        <v>153628</v>
      </c>
      <c r="L876" s="2">
        <v>0.28999999999999998</v>
      </c>
      <c r="M876" t="s">
        <v>33</v>
      </c>
      <c r="N876" t="s">
        <v>80</v>
      </c>
      <c r="O876" s="7">
        <v>44177</v>
      </c>
      <c r="P876" s="15">
        <f>TBL_Employees[[#This Row],[Annual Salary]]*TBL_Employees[[#This Row],[Bonus %]]</f>
        <v>44552.119999999995</v>
      </c>
      <c r="Q876" s="16">
        <f>TBL_Employees[[#This Row],[Annual Salary]]+TBL_Employees[[#This Row],[Bonus %]]*TBL_Employees[[#This Row],[Annual Salary]]</f>
        <v>198180.12</v>
      </c>
      <c r="R876" s="15">
        <f>SUM(TBL_Employees[[#This Row],[Annual Salary]],TBL_Employees[[#This Row],[Bonus amount]])</f>
        <v>198180.12</v>
      </c>
      <c r="S876" t="str">
        <f>IF(AND(TBL_Employees[[#This Row],[Department]]="IT",TBL_Employees[[#This Row],[Gender]]="Female"),"Yes","No")</f>
        <v>No</v>
      </c>
      <c r="T876" s="20" t="str">
        <f>IF(AND(TBL_Employees[[#This Row],[Gender]]="Female",TBL_Employees[[#This Row],[Ethnicity]]="Black"),"Female Black","Other")</f>
        <v>Other</v>
      </c>
    </row>
    <row r="877" spans="1:20" x14ac:dyDescent="0.25">
      <c r="A877" t="s">
        <v>241</v>
      </c>
      <c r="B877" t="s">
        <v>569</v>
      </c>
      <c r="C877" t="s">
        <v>56</v>
      </c>
      <c r="D877" t="s">
        <v>27</v>
      </c>
      <c r="E877" t="s">
        <v>16</v>
      </c>
      <c r="F877" t="s">
        <v>28</v>
      </c>
      <c r="G877" t="s">
        <v>24</v>
      </c>
      <c r="H877" t="str">
        <f>IF(TBL_Employees[[#This Row],[Gender]]="Female","F","M")</f>
        <v>M</v>
      </c>
      <c r="I877">
        <v>28</v>
      </c>
      <c r="J877" s="7">
        <v>43977</v>
      </c>
      <c r="K877" s="1">
        <v>67925</v>
      </c>
      <c r="L877" s="2">
        <v>0.08</v>
      </c>
      <c r="M877" t="s">
        <v>33</v>
      </c>
      <c r="N877" t="s">
        <v>74</v>
      </c>
      <c r="O877" s="7" t="s">
        <v>21</v>
      </c>
      <c r="P877" s="15">
        <f>TBL_Employees[[#This Row],[Annual Salary]]*TBL_Employees[[#This Row],[Bonus %]]</f>
        <v>5434</v>
      </c>
      <c r="Q877" s="16">
        <f>TBL_Employees[[#This Row],[Annual Salary]]+TBL_Employees[[#This Row],[Bonus %]]*TBL_Employees[[#This Row],[Annual Salary]]</f>
        <v>73359</v>
      </c>
      <c r="R877" s="15">
        <f>SUM(TBL_Employees[[#This Row],[Annual Salary]],TBL_Employees[[#This Row],[Bonus amount]])</f>
        <v>73359</v>
      </c>
      <c r="S877" t="str">
        <f>IF(AND(TBL_Employees[[#This Row],[Department]]="IT",TBL_Employees[[#This Row],[Gender]]="Female"),"Yes","No")</f>
        <v>No</v>
      </c>
      <c r="T877" s="20" t="str">
        <f>IF(AND(TBL_Employees[[#This Row],[Gender]]="Female",TBL_Employees[[#This Row],[Ethnicity]]="Black"),"Female Black","Other")</f>
        <v>Other</v>
      </c>
    </row>
    <row r="878" spans="1:20" x14ac:dyDescent="0.25">
      <c r="A878" t="s">
        <v>1403</v>
      </c>
      <c r="B878" t="s">
        <v>1404</v>
      </c>
      <c r="C878" t="s">
        <v>69</v>
      </c>
      <c r="D878" t="s">
        <v>31</v>
      </c>
      <c r="E878" t="s">
        <v>32</v>
      </c>
      <c r="F878" t="s">
        <v>28</v>
      </c>
      <c r="G878" t="s">
        <v>18</v>
      </c>
      <c r="H878" t="str">
        <f>IF(TBL_Employees[[#This Row],[Gender]]="Female","F","M")</f>
        <v>M</v>
      </c>
      <c r="I878">
        <v>47</v>
      </c>
      <c r="J878" s="7">
        <v>43990</v>
      </c>
      <c r="K878" s="1">
        <v>115765</v>
      </c>
      <c r="L878" s="2">
        <v>0</v>
      </c>
      <c r="M878" t="s">
        <v>19</v>
      </c>
      <c r="N878" t="s">
        <v>45</v>
      </c>
      <c r="O878" s="7">
        <v>44229</v>
      </c>
      <c r="P878" s="15">
        <f>TBL_Employees[[#This Row],[Annual Salary]]*TBL_Employees[[#This Row],[Bonus %]]</f>
        <v>0</v>
      </c>
      <c r="Q878" s="16">
        <f>TBL_Employees[[#This Row],[Annual Salary]]+TBL_Employees[[#This Row],[Bonus %]]*TBL_Employees[[#This Row],[Annual Salary]]</f>
        <v>115765</v>
      </c>
      <c r="R878" s="15">
        <f>SUM(TBL_Employees[[#This Row],[Annual Salary]],TBL_Employees[[#This Row],[Bonus amount]])</f>
        <v>115765</v>
      </c>
      <c r="S878" t="str">
        <f>IF(AND(TBL_Employees[[#This Row],[Department]]="IT",TBL_Employees[[#This Row],[Gender]]="Female"),"Yes","No")</f>
        <v>No</v>
      </c>
      <c r="T878" s="20" t="str">
        <f>IF(AND(TBL_Employees[[#This Row],[Gender]]="Female",TBL_Employees[[#This Row],[Ethnicity]]="Black"),"Female Black","Other")</f>
        <v>Other</v>
      </c>
    </row>
    <row r="879" spans="1:20" x14ac:dyDescent="0.25">
      <c r="A879" t="s">
        <v>1082</v>
      </c>
      <c r="B879" t="s">
        <v>1083</v>
      </c>
      <c r="C879" t="s">
        <v>40</v>
      </c>
      <c r="D879" t="s">
        <v>50</v>
      </c>
      <c r="E879" t="s">
        <v>44</v>
      </c>
      <c r="F879" t="s">
        <v>17</v>
      </c>
      <c r="G879" t="s">
        <v>18</v>
      </c>
      <c r="H879" t="str">
        <f>IF(TBL_Employees[[#This Row],[Gender]]="Female","F","M")</f>
        <v>F</v>
      </c>
      <c r="I879">
        <v>63</v>
      </c>
      <c r="J879" s="7">
        <v>43996</v>
      </c>
      <c r="K879" s="1">
        <v>181216</v>
      </c>
      <c r="L879" s="2">
        <v>0.27</v>
      </c>
      <c r="M879" t="s">
        <v>19</v>
      </c>
      <c r="N879" t="s">
        <v>29</v>
      </c>
      <c r="O879" s="7" t="s">
        <v>21</v>
      </c>
      <c r="P879" s="15">
        <f>TBL_Employees[[#This Row],[Annual Salary]]*TBL_Employees[[#This Row],[Bonus %]]</f>
        <v>48928.32</v>
      </c>
      <c r="Q879" s="16">
        <f>TBL_Employees[[#This Row],[Annual Salary]]+TBL_Employees[[#This Row],[Bonus %]]*TBL_Employees[[#This Row],[Annual Salary]]</f>
        <v>230144.32</v>
      </c>
      <c r="R879" s="15">
        <f>SUM(TBL_Employees[[#This Row],[Annual Salary]],TBL_Employees[[#This Row],[Bonus amount]])</f>
        <v>230144.32</v>
      </c>
      <c r="S879" t="str">
        <f>IF(AND(TBL_Employees[[#This Row],[Department]]="IT",TBL_Employees[[#This Row],[Gender]]="Female"),"Yes","No")</f>
        <v>No</v>
      </c>
      <c r="T879" s="20" t="str">
        <f>IF(AND(TBL_Employees[[#This Row],[Gender]]="Female",TBL_Employees[[#This Row],[Ethnicity]]="Black"),"Female Black","Other")</f>
        <v>Other</v>
      </c>
    </row>
    <row r="880" spans="1:20" x14ac:dyDescent="0.25">
      <c r="A880" t="s">
        <v>337</v>
      </c>
      <c r="B880" t="s">
        <v>1275</v>
      </c>
      <c r="C880" t="s">
        <v>42</v>
      </c>
      <c r="D880" t="s">
        <v>65</v>
      </c>
      <c r="E880" t="s">
        <v>44</v>
      </c>
      <c r="F880" t="s">
        <v>17</v>
      </c>
      <c r="G880" t="s">
        <v>24</v>
      </c>
      <c r="H880" t="str">
        <f>IF(TBL_Employees[[#This Row],[Gender]]="Female","F","M")</f>
        <v>F</v>
      </c>
      <c r="I880">
        <v>45</v>
      </c>
      <c r="J880" s="7">
        <v>43999</v>
      </c>
      <c r="K880" s="1">
        <v>89841</v>
      </c>
      <c r="L880" s="2">
        <v>0</v>
      </c>
      <c r="M880" t="s">
        <v>33</v>
      </c>
      <c r="N880" t="s">
        <v>60</v>
      </c>
      <c r="O880" s="7" t="s">
        <v>21</v>
      </c>
      <c r="P880" s="15">
        <f>TBL_Employees[[#This Row],[Annual Salary]]*TBL_Employees[[#This Row],[Bonus %]]</f>
        <v>0</v>
      </c>
      <c r="Q880" s="16">
        <f>TBL_Employees[[#This Row],[Annual Salary]]+TBL_Employees[[#This Row],[Bonus %]]*TBL_Employees[[#This Row],[Annual Salary]]</f>
        <v>89841</v>
      </c>
      <c r="R880" s="15">
        <f>SUM(TBL_Employees[[#This Row],[Annual Salary]],TBL_Employees[[#This Row],[Bonus amount]])</f>
        <v>89841</v>
      </c>
      <c r="S880" t="str">
        <f>IF(AND(TBL_Employees[[#This Row],[Department]]="IT",TBL_Employees[[#This Row],[Gender]]="Female"),"Yes","No")</f>
        <v>No</v>
      </c>
      <c r="T880" s="20" t="str">
        <f>IF(AND(TBL_Employees[[#This Row],[Gender]]="Female",TBL_Employees[[#This Row],[Ethnicity]]="Black"),"Female Black","Other")</f>
        <v>Other</v>
      </c>
    </row>
    <row r="881" spans="1:20" x14ac:dyDescent="0.25">
      <c r="A881" t="s">
        <v>242</v>
      </c>
      <c r="B881" t="s">
        <v>1706</v>
      </c>
      <c r="C881" t="s">
        <v>76</v>
      </c>
      <c r="D881" t="s">
        <v>27</v>
      </c>
      <c r="E881" t="s">
        <v>16</v>
      </c>
      <c r="F881" t="s">
        <v>28</v>
      </c>
      <c r="G881" t="s">
        <v>51</v>
      </c>
      <c r="H881" t="str">
        <f>IF(TBL_Employees[[#This Row],[Gender]]="Female","F","M")</f>
        <v>M</v>
      </c>
      <c r="I881">
        <v>64</v>
      </c>
      <c r="J881" s="7">
        <v>44009</v>
      </c>
      <c r="K881" s="1">
        <v>40316</v>
      </c>
      <c r="L881" s="2">
        <v>0</v>
      </c>
      <c r="M881" t="s">
        <v>52</v>
      </c>
      <c r="N881" t="s">
        <v>81</v>
      </c>
      <c r="O881" s="7" t="s">
        <v>21</v>
      </c>
      <c r="P881" s="15">
        <f>TBL_Employees[[#This Row],[Annual Salary]]*TBL_Employees[[#This Row],[Bonus %]]</f>
        <v>0</v>
      </c>
      <c r="Q881" s="16">
        <f>TBL_Employees[[#This Row],[Annual Salary]]+TBL_Employees[[#This Row],[Bonus %]]*TBL_Employees[[#This Row],[Annual Salary]]</f>
        <v>40316</v>
      </c>
      <c r="R881" s="15">
        <f>SUM(TBL_Employees[[#This Row],[Annual Salary]],TBL_Employees[[#This Row],[Bonus amount]])</f>
        <v>40316</v>
      </c>
      <c r="S881" t="str">
        <f>IF(AND(TBL_Employees[[#This Row],[Department]]="IT",TBL_Employees[[#This Row],[Gender]]="Female"),"Yes","No")</f>
        <v>No</v>
      </c>
      <c r="T881" s="20" t="str">
        <f>IF(AND(TBL_Employees[[#This Row],[Gender]]="Female",TBL_Employees[[#This Row],[Ethnicity]]="Black"),"Female Black","Other")</f>
        <v>Other</v>
      </c>
    </row>
    <row r="882" spans="1:20" x14ac:dyDescent="0.25">
      <c r="A882" t="s">
        <v>99</v>
      </c>
      <c r="B882" t="s">
        <v>257</v>
      </c>
      <c r="C882" t="s">
        <v>62</v>
      </c>
      <c r="D882" t="s">
        <v>27</v>
      </c>
      <c r="E882" t="s">
        <v>32</v>
      </c>
      <c r="F882" t="s">
        <v>17</v>
      </c>
      <c r="G882" t="s">
        <v>18</v>
      </c>
      <c r="H882" t="str">
        <f>IF(TBL_Employees[[#This Row],[Gender]]="Female","F","M")</f>
        <v>F</v>
      </c>
      <c r="I882">
        <v>27</v>
      </c>
      <c r="J882" s="7">
        <v>44013</v>
      </c>
      <c r="K882" s="1">
        <v>119746</v>
      </c>
      <c r="L882" s="2">
        <v>0.1</v>
      </c>
      <c r="M882" t="s">
        <v>19</v>
      </c>
      <c r="N882" t="s">
        <v>39</v>
      </c>
      <c r="O882" s="7" t="s">
        <v>21</v>
      </c>
      <c r="P882" s="15">
        <f>TBL_Employees[[#This Row],[Annual Salary]]*TBL_Employees[[#This Row],[Bonus %]]</f>
        <v>11974.6</v>
      </c>
      <c r="Q882" s="16">
        <f>TBL_Employees[[#This Row],[Annual Salary]]+TBL_Employees[[#This Row],[Bonus %]]*TBL_Employees[[#This Row],[Annual Salary]]</f>
        <v>131720.6</v>
      </c>
      <c r="R882" s="15">
        <f>SUM(TBL_Employees[[#This Row],[Annual Salary]],TBL_Employees[[#This Row],[Bonus amount]])</f>
        <v>131720.6</v>
      </c>
      <c r="S882" t="str">
        <f>IF(AND(TBL_Employees[[#This Row],[Department]]="IT",TBL_Employees[[#This Row],[Gender]]="Female"),"Yes","No")</f>
        <v>Yes</v>
      </c>
      <c r="T882" s="20" t="str">
        <f>IF(AND(TBL_Employees[[#This Row],[Gender]]="Female",TBL_Employees[[#This Row],[Ethnicity]]="Black"),"Female Black","Other")</f>
        <v>Other</v>
      </c>
    </row>
    <row r="883" spans="1:20" x14ac:dyDescent="0.25">
      <c r="A883" t="s">
        <v>697</v>
      </c>
      <c r="B883" t="s">
        <v>698</v>
      </c>
      <c r="C883" t="s">
        <v>62</v>
      </c>
      <c r="D883" t="s">
        <v>43</v>
      </c>
      <c r="E883" t="s">
        <v>16</v>
      </c>
      <c r="F883" t="s">
        <v>28</v>
      </c>
      <c r="G883" t="s">
        <v>18</v>
      </c>
      <c r="H883" t="str">
        <f>IF(TBL_Employees[[#This Row],[Gender]]="Female","F","M")</f>
        <v>M</v>
      </c>
      <c r="I883">
        <v>51</v>
      </c>
      <c r="J883" s="7">
        <v>44014</v>
      </c>
      <c r="K883" s="1">
        <v>100099</v>
      </c>
      <c r="L883" s="2">
        <v>0.08</v>
      </c>
      <c r="M883" t="s">
        <v>19</v>
      </c>
      <c r="N883" t="s">
        <v>45</v>
      </c>
      <c r="O883" s="7" t="s">
        <v>21</v>
      </c>
      <c r="P883" s="15">
        <f>TBL_Employees[[#This Row],[Annual Salary]]*TBL_Employees[[#This Row],[Bonus %]]</f>
        <v>8007.92</v>
      </c>
      <c r="Q883" s="16">
        <f>TBL_Employees[[#This Row],[Annual Salary]]+TBL_Employees[[#This Row],[Bonus %]]*TBL_Employees[[#This Row],[Annual Salary]]</f>
        <v>108106.92</v>
      </c>
      <c r="R883" s="15">
        <f>SUM(TBL_Employees[[#This Row],[Annual Salary]],TBL_Employees[[#This Row],[Bonus amount]])</f>
        <v>108106.92</v>
      </c>
      <c r="S883" t="str">
        <f>IF(AND(TBL_Employees[[#This Row],[Department]]="IT",TBL_Employees[[#This Row],[Gender]]="Female"),"Yes","No")</f>
        <v>No</v>
      </c>
      <c r="T883" s="20" t="str">
        <f>IF(AND(TBL_Employees[[#This Row],[Gender]]="Female",TBL_Employees[[#This Row],[Ethnicity]]="Black"),"Female Black","Other")</f>
        <v>Other</v>
      </c>
    </row>
    <row r="884" spans="1:20" x14ac:dyDescent="0.25">
      <c r="A884" t="s">
        <v>1310</v>
      </c>
      <c r="B884" t="s">
        <v>1311</v>
      </c>
      <c r="C884" t="s">
        <v>64</v>
      </c>
      <c r="D884" t="s">
        <v>43</v>
      </c>
      <c r="E884" t="s">
        <v>36</v>
      </c>
      <c r="F884" t="s">
        <v>28</v>
      </c>
      <c r="G884" t="s">
        <v>47</v>
      </c>
      <c r="H884" t="str">
        <f>IF(TBL_Employees[[#This Row],[Gender]]="Female","F","M")</f>
        <v>M</v>
      </c>
      <c r="I884">
        <v>35</v>
      </c>
      <c r="J884" s="7">
        <v>44015</v>
      </c>
      <c r="K884" s="1">
        <v>51513</v>
      </c>
      <c r="L884" s="2">
        <v>0</v>
      </c>
      <c r="M884" t="s">
        <v>19</v>
      </c>
      <c r="N884" t="s">
        <v>29</v>
      </c>
      <c r="O884" s="7" t="s">
        <v>21</v>
      </c>
      <c r="P884" s="15">
        <f>TBL_Employees[[#This Row],[Annual Salary]]*TBL_Employees[[#This Row],[Bonus %]]</f>
        <v>0</v>
      </c>
      <c r="Q884" s="16">
        <f>TBL_Employees[[#This Row],[Annual Salary]]+TBL_Employees[[#This Row],[Bonus %]]*TBL_Employees[[#This Row],[Annual Salary]]</f>
        <v>51513</v>
      </c>
      <c r="R884" s="15">
        <f>SUM(TBL_Employees[[#This Row],[Annual Salary]],TBL_Employees[[#This Row],[Bonus amount]])</f>
        <v>51513</v>
      </c>
      <c r="S884" t="str">
        <f>IF(AND(TBL_Employees[[#This Row],[Department]]="IT",TBL_Employees[[#This Row],[Gender]]="Female"),"Yes","No")</f>
        <v>No</v>
      </c>
      <c r="T884" s="20" t="str">
        <f>IF(AND(TBL_Employees[[#This Row],[Gender]]="Female",TBL_Employees[[#This Row],[Ethnicity]]="Black"),"Female Black","Other")</f>
        <v>Other</v>
      </c>
    </row>
    <row r="885" spans="1:20" x14ac:dyDescent="0.25">
      <c r="A885" t="s">
        <v>868</v>
      </c>
      <c r="B885" t="s">
        <v>132</v>
      </c>
      <c r="C885" t="s">
        <v>59</v>
      </c>
      <c r="D885" t="s">
        <v>31</v>
      </c>
      <c r="E885" t="s">
        <v>16</v>
      </c>
      <c r="F885" t="s">
        <v>28</v>
      </c>
      <c r="G885" t="s">
        <v>51</v>
      </c>
      <c r="H885" t="str">
        <f>IF(TBL_Employees[[#This Row],[Gender]]="Female","F","M")</f>
        <v>M</v>
      </c>
      <c r="I885">
        <v>52</v>
      </c>
      <c r="J885" s="7">
        <v>44022</v>
      </c>
      <c r="K885" s="1">
        <v>88272</v>
      </c>
      <c r="L885" s="2">
        <v>0</v>
      </c>
      <c r="M885" t="s">
        <v>52</v>
      </c>
      <c r="N885" t="s">
        <v>53</v>
      </c>
      <c r="O885" s="7" t="s">
        <v>21</v>
      </c>
      <c r="P885" s="15">
        <f>TBL_Employees[[#This Row],[Annual Salary]]*TBL_Employees[[#This Row],[Bonus %]]</f>
        <v>0</v>
      </c>
      <c r="Q885" s="16">
        <f>TBL_Employees[[#This Row],[Annual Salary]]+TBL_Employees[[#This Row],[Bonus %]]*TBL_Employees[[#This Row],[Annual Salary]]</f>
        <v>88272</v>
      </c>
      <c r="R885" s="15">
        <f>SUM(TBL_Employees[[#This Row],[Annual Salary]],TBL_Employees[[#This Row],[Bonus amount]])</f>
        <v>88272</v>
      </c>
      <c r="S885" t="str">
        <f>IF(AND(TBL_Employees[[#This Row],[Department]]="IT",TBL_Employees[[#This Row],[Gender]]="Female"),"Yes","No")</f>
        <v>No</v>
      </c>
      <c r="T885" s="20" t="str">
        <f>IF(AND(TBL_Employees[[#This Row],[Gender]]="Female",TBL_Employees[[#This Row],[Ethnicity]]="Black"),"Female Black","Other")</f>
        <v>Other</v>
      </c>
    </row>
    <row r="886" spans="1:20" x14ac:dyDescent="0.25">
      <c r="A886" t="s">
        <v>1781</v>
      </c>
      <c r="B886" t="s">
        <v>1782</v>
      </c>
      <c r="C886" t="s">
        <v>64</v>
      </c>
      <c r="D886" t="s">
        <v>15</v>
      </c>
      <c r="E886" t="s">
        <v>16</v>
      </c>
      <c r="F886" t="s">
        <v>17</v>
      </c>
      <c r="G886" t="s">
        <v>51</v>
      </c>
      <c r="H886" t="str">
        <f>IF(TBL_Employees[[#This Row],[Gender]]="Female","F","M")</f>
        <v>F</v>
      </c>
      <c r="I886">
        <v>25</v>
      </c>
      <c r="J886" s="7">
        <v>44024</v>
      </c>
      <c r="K886" s="1">
        <v>56565</v>
      </c>
      <c r="L886" s="2">
        <v>0</v>
      </c>
      <c r="M886" t="s">
        <v>52</v>
      </c>
      <c r="N886" t="s">
        <v>53</v>
      </c>
      <c r="O886" s="7" t="s">
        <v>21</v>
      </c>
      <c r="P886" s="15">
        <f>TBL_Employees[[#This Row],[Annual Salary]]*TBL_Employees[[#This Row],[Bonus %]]</f>
        <v>0</v>
      </c>
      <c r="Q886" s="16">
        <f>TBL_Employees[[#This Row],[Annual Salary]]+TBL_Employees[[#This Row],[Bonus %]]*TBL_Employees[[#This Row],[Annual Salary]]</f>
        <v>56565</v>
      </c>
      <c r="R886" s="15">
        <f>SUM(TBL_Employees[[#This Row],[Annual Salary]],TBL_Employees[[#This Row],[Bonus amount]])</f>
        <v>56565</v>
      </c>
      <c r="S886" t="str">
        <f>IF(AND(TBL_Employees[[#This Row],[Department]]="IT",TBL_Employees[[#This Row],[Gender]]="Female"),"Yes","No")</f>
        <v>No</v>
      </c>
      <c r="T886" s="20" t="str">
        <f>IF(AND(TBL_Employees[[#This Row],[Gender]]="Female",TBL_Employees[[#This Row],[Ethnicity]]="Black"),"Female Black","Other")</f>
        <v>Other</v>
      </c>
    </row>
    <row r="887" spans="1:20" x14ac:dyDescent="0.25">
      <c r="A887" t="s">
        <v>1346</v>
      </c>
      <c r="B887" t="s">
        <v>1347</v>
      </c>
      <c r="C887" t="s">
        <v>61</v>
      </c>
      <c r="D887" t="s">
        <v>23</v>
      </c>
      <c r="E887" t="s">
        <v>32</v>
      </c>
      <c r="F887" t="s">
        <v>17</v>
      </c>
      <c r="G887" t="s">
        <v>51</v>
      </c>
      <c r="H887" t="str">
        <f>IF(TBL_Employees[[#This Row],[Gender]]="Female","F","M")</f>
        <v>F</v>
      </c>
      <c r="I887">
        <v>29</v>
      </c>
      <c r="J887" s="7">
        <v>44025</v>
      </c>
      <c r="K887" s="1">
        <v>141555</v>
      </c>
      <c r="L887" s="2">
        <v>0.11</v>
      </c>
      <c r="M887" t="s">
        <v>52</v>
      </c>
      <c r="N887" t="s">
        <v>81</v>
      </c>
      <c r="O887" s="7" t="s">
        <v>21</v>
      </c>
      <c r="P887" s="15">
        <f>TBL_Employees[[#This Row],[Annual Salary]]*TBL_Employees[[#This Row],[Bonus %]]</f>
        <v>15571.05</v>
      </c>
      <c r="Q887" s="16">
        <f>TBL_Employees[[#This Row],[Annual Salary]]+TBL_Employees[[#This Row],[Bonus %]]*TBL_Employees[[#This Row],[Annual Salary]]</f>
        <v>157126.04999999999</v>
      </c>
      <c r="R887" s="15">
        <f>SUM(TBL_Employees[[#This Row],[Annual Salary]],TBL_Employees[[#This Row],[Bonus amount]])</f>
        <v>157126.04999999999</v>
      </c>
      <c r="S887" t="str">
        <f>IF(AND(TBL_Employees[[#This Row],[Department]]="IT",TBL_Employees[[#This Row],[Gender]]="Female"),"Yes","No")</f>
        <v>No</v>
      </c>
      <c r="T887" s="20" t="str">
        <f>IF(AND(TBL_Employees[[#This Row],[Gender]]="Female",TBL_Employees[[#This Row],[Ethnicity]]="Black"),"Female Black","Other")</f>
        <v>Other</v>
      </c>
    </row>
    <row r="888" spans="1:20" x14ac:dyDescent="0.25">
      <c r="A888" t="s">
        <v>878</v>
      </c>
      <c r="B888" t="s">
        <v>879</v>
      </c>
      <c r="C888" t="s">
        <v>61</v>
      </c>
      <c r="D888" t="s">
        <v>43</v>
      </c>
      <c r="E888" t="s">
        <v>44</v>
      </c>
      <c r="F888" t="s">
        <v>28</v>
      </c>
      <c r="G888" t="s">
        <v>18</v>
      </c>
      <c r="H888" t="str">
        <f>IF(TBL_Employees[[#This Row],[Gender]]="Female","F","M")</f>
        <v>M</v>
      </c>
      <c r="I888">
        <v>30</v>
      </c>
      <c r="J888" s="7">
        <v>44030</v>
      </c>
      <c r="K888" s="1">
        <v>148485</v>
      </c>
      <c r="L888" s="2">
        <v>0.15</v>
      </c>
      <c r="M888" t="s">
        <v>19</v>
      </c>
      <c r="N888" t="s">
        <v>45</v>
      </c>
      <c r="O888" s="7" t="s">
        <v>21</v>
      </c>
      <c r="P888" s="15">
        <f>TBL_Employees[[#This Row],[Annual Salary]]*TBL_Employees[[#This Row],[Bonus %]]</f>
        <v>22272.75</v>
      </c>
      <c r="Q888" s="16">
        <f>TBL_Employees[[#This Row],[Annual Salary]]+TBL_Employees[[#This Row],[Bonus %]]*TBL_Employees[[#This Row],[Annual Salary]]</f>
        <v>170757.75</v>
      </c>
      <c r="R888" s="15">
        <f>SUM(TBL_Employees[[#This Row],[Annual Salary]],TBL_Employees[[#This Row],[Bonus amount]])</f>
        <v>170757.75</v>
      </c>
      <c r="S888" t="str">
        <f>IF(AND(TBL_Employees[[#This Row],[Department]]="IT",TBL_Employees[[#This Row],[Gender]]="Female"),"Yes","No")</f>
        <v>No</v>
      </c>
      <c r="T888" s="20" t="str">
        <f>IF(AND(TBL_Employees[[#This Row],[Gender]]="Female",TBL_Employees[[#This Row],[Ethnicity]]="Black"),"Female Black","Other")</f>
        <v>Other</v>
      </c>
    </row>
    <row r="889" spans="1:20" x14ac:dyDescent="0.25">
      <c r="A889" t="s">
        <v>1348</v>
      </c>
      <c r="B889" t="s">
        <v>1349</v>
      </c>
      <c r="C889" t="s">
        <v>40</v>
      </c>
      <c r="D889" t="s">
        <v>15</v>
      </c>
      <c r="E889" t="s">
        <v>44</v>
      </c>
      <c r="F889" t="s">
        <v>17</v>
      </c>
      <c r="G889" t="s">
        <v>24</v>
      </c>
      <c r="H889" t="str">
        <f>IF(TBL_Employees[[#This Row],[Gender]]="Female","F","M")</f>
        <v>F</v>
      </c>
      <c r="I889">
        <v>34</v>
      </c>
      <c r="J889" s="7">
        <v>44032</v>
      </c>
      <c r="K889" s="1">
        <v>184960</v>
      </c>
      <c r="L889" s="2">
        <v>0.18</v>
      </c>
      <c r="M889" t="s">
        <v>19</v>
      </c>
      <c r="N889" t="s">
        <v>63</v>
      </c>
      <c r="O889" s="7" t="s">
        <v>21</v>
      </c>
      <c r="P889" s="15">
        <f>TBL_Employees[[#This Row],[Annual Salary]]*TBL_Employees[[#This Row],[Bonus %]]</f>
        <v>33292.799999999996</v>
      </c>
      <c r="Q889" s="16">
        <f>TBL_Employees[[#This Row],[Annual Salary]]+TBL_Employees[[#This Row],[Bonus %]]*TBL_Employees[[#This Row],[Annual Salary]]</f>
        <v>218252.79999999999</v>
      </c>
      <c r="R889" s="15">
        <f>SUM(TBL_Employees[[#This Row],[Annual Salary]],TBL_Employees[[#This Row],[Bonus amount]])</f>
        <v>218252.79999999999</v>
      </c>
      <c r="S889" t="str">
        <f>IF(AND(TBL_Employees[[#This Row],[Department]]="IT",TBL_Employees[[#This Row],[Gender]]="Female"),"Yes","No")</f>
        <v>No</v>
      </c>
      <c r="T889" s="20" t="str">
        <f>IF(AND(TBL_Employees[[#This Row],[Gender]]="Female",TBL_Employees[[#This Row],[Ethnicity]]="Black"),"Female Black","Other")</f>
        <v>Other</v>
      </c>
    </row>
    <row r="890" spans="1:20" x14ac:dyDescent="0.25">
      <c r="A890" t="s">
        <v>840</v>
      </c>
      <c r="B890" t="s">
        <v>841</v>
      </c>
      <c r="C890" t="s">
        <v>14</v>
      </c>
      <c r="D890" t="s">
        <v>27</v>
      </c>
      <c r="E890" t="s">
        <v>44</v>
      </c>
      <c r="F890" t="s">
        <v>17</v>
      </c>
      <c r="G890" t="s">
        <v>51</v>
      </c>
      <c r="H890" t="str">
        <f>IF(TBL_Employees[[#This Row],[Gender]]="Female","F","M")</f>
        <v>F</v>
      </c>
      <c r="I890">
        <v>32</v>
      </c>
      <c r="J890" s="7">
        <v>44034</v>
      </c>
      <c r="K890" s="1">
        <v>192749</v>
      </c>
      <c r="L890" s="2">
        <v>0.31</v>
      </c>
      <c r="M890" t="s">
        <v>19</v>
      </c>
      <c r="N890" t="s">
        <v>20</v>
      </c>
      <c r="O890" s="7" t="s">
        <v>21</v>
      </c>
      <c r="P890" s="15">
        <f>TBL_Employees[[#This Row],[Annual Salary]]*TBL_Employees[[#This Row],[Bonus %]]</f>
        <v>59752.19</v>
      </c>
      <c r="Q890" s="16">
        <f>TBL_Employees[[#This Row],[Annual Salary]]+TBL_Employees[[#This Row],[Bonus %]]*TBL_Employees[[#This Row],[Annual Salary]]</f>
        <v>252501.19</v>
      </c>
      <c r="R890" s="15">
        <f>SUM(TBL_Employees[[#This Row],[Annual Salary]],TBL_Employees[[#This Row],[Bonus amount]])</f>
        <v>252501.19</v>
      </c>
      <c r="S890" t="str">
        <f>IF(AND(TBL_Employees[[#This Row],[Department]]="IT",TBL_Employees[[#This Row],[Gender]]="Female"),"Yes","No")</f>
        <v>Yes</v>
      </c>
      <c r="T890" s="20" t="str">
        <f>IF(AND(TBL_Employees[[#This Row],[Gender]]="Female",TBL_Employees[[#This Row],[Ethnicity]]="Black"),"Female Black","Other")</f>
        <v>Other</v>
      </c>
    </row>
    <row r="891" spans="1:20" x14ac:dyDescent="0.25">
      <c r="A891" t="s">
        <v>1689</v>
      </c>
      <c r="B891" t="s">
        <v>1690</v>
      </c>
      <c r="C891" t="s">
        <v>42</v>
      </c>
      <c r="D891" t="s">
        <v>65</v>
      </c>
      <c r="E891" t="s">
        <v>44</v>
      </c>
      <c r="F891" t="s">
        <v>17</v>
      </c>
      <c r="G891" t="s">
        <v>18</v>
      </c>
      <c r="H891" t="str">
        <f>IF(TBL_Employees[[#This Row],[Gender]]="Female","F","M")</f>
        <v>F</v>
      </c>
      <c r="I891">
        <v>38</v>
      </c>
      <c r="J891" s="7">
        <v>44036</v>
      </c>
      <c r="K891" s="1">
        <v>89390</v>
      </c>
      <c r="L891" s="2">
        <v>0</v>
      </c>
      <c r="M891" t="s">
        <v>19</v>
      </c>
      <c r="N891" t="s">
        <v>63</v>
      </c>
      <c r="O891" s="7" t="s">
        <v>21</v>
      </c>
      <c r="P891" s="15">
        <f>TBL_Employees[[#This Row],[Annual Salary]]*TBL_Employees[[#This Row],[Bonus %]]</f>
        <v>0</v>
      </c>
      <c r="Q891" s="16">
        <f>TBL_Employees[[#This Row],[Annual Salary]]+TBL_Employees[[#This Row],[Bonus %]]*TBL_Employees[[#This Row],[Annual Salary]]</f>
        <v>89390</v>
      </c>
      <c r="R891" s="15">
        <f>SUM(TBL_Employees[[#This Row],[Annual Salary]],TBL_Employees[[#This Row],[Bonus amount]])</f>
        <v>89390</v>
      </c>
      <c r="S891" t="str">
        <f>IF(AND(TBL_Employees[[#This Row],[Department]]="IT",TBL_Employees[[#This Row],[Gender]]="Female"),"Yes","No")</f>
        <v>No</v>
      </c>
      <c r="T891" s="20" t="str">
        <f>IF(AND(TBL_Employees[[#This Row],[Gender]]="Female",TBL_Employees[[#This Row],[Ethnicity]]="Black"),"Female Black","Other")</f>
        <v>Other</v>
      </c>
    </row>
    <row r="892" spans="1:20" x14ac:dyDescent="0.25">
      <c r="A892" t="s">
        <v>661</v>
      </c>
      <c r="B892" t="s">
        <v>662</v>
      </c>
      <c r="C892" t="s">
        <v>71</v>
      </c>
      <c r="D892" t="s">
        <v>27</v>
      </c>
      <c r="E892" t="s">
        <v>36</v>
      </c>
      <c r="F892" t="s">
        <v>28</v>
      </c>
      <c r="G892" t="s">
        <v>24</v>
      </c>
      <c r="H892" t="str">
        <f>IF(TBL_Employees[[#This Row],[Gender]]="Female","F","M")</f>
        <v>M</v>
      </c>
      <c r="I892">
        <v>33</v>
      </c>
      <c r="J892" s="7">
        <v>44036</v>
      </c>
      <c r="K892" s="1">
        <v>69453</v>
      </c>
      <c r="L892" s="2">
        <v>0</v>
      </c>
      <c r="M892" t="s">
        <v>33</v>
      </c>
      <c r="N892" t="s">
        <v>34</v>
      </c>
      <c r="O892" s="7" t="s">
        <v>21</v>
      </c>
      <c r="P892" s="15">
        <f>TBL_Employees[[#This Row],[Annual Salary]]*TBL_Employees[[#This Row],[Bonus %]]</f>
        <v>0</v>
      </c>
      <c r="Q892" s="16">
        <f>TBL_Employees[[#This Row],[Annual Salary]]+TBL_Employees[[#This Row],[Bonus %]]*TBL_Employees[[#This Row],[Annual Salary]]</f>
        <v>69453</v>
      </c>
      <c r="R892" s="15">
        <f>SUM(TBL_Employees[[#This Row],[Annual Salary]],TBL_Employees[[#This Row],[Bonus amount]])</f>
        <v>69453</v>
      </c>
      <c r="S892" t="str">
        <f>IF(AND(TBL_Employees[[#This Row],[Department]]="IT",TBL_Employees[[#This Row],[Gender]]="Female"),"Yes","No")</f>
        <v>No</v>
      </c>
      <c r="T892" s="20" t="str">
        <f>IF(AND(TBL_Employees[[#This Row],[Gender]]="Female",TBL_Employees[[#This Row],[Ethnicity]]="Black"),"Female Black","Other")</f>
        <v>Other</v>
      </c>
    </row>
    <row r="893" spans="1:20" x14ac:dyDescent="0.25">
      <c r="A893" t="s">
        <v>1981</v>
      </c>
      <c r="B893" t="s">
        <v>1982</v>
      </c>
      <c r="C893" t="s">
        <v>14</v>
      </c>
      <c r="D893" t="s">
        <v>65</v>
      </c>
      <c r="E893" t="s">
        <v>32</v>
      </c>
      <c r="F893" t="s">
        <v>17</v>
      </c>
      <c r="G893" t="s">
        <v>24</v>
      </c>
      <c r="H893" t="str">
        <f>IF(TBL_Employees[[#This Row],[Gender]]="Female","F","M")</f>
        <v>F</v>
      </c>
      <c r="I893">
        <v>63</v>
      </c>
      <c r="J893" s="7">
        <v>44038</v>
      </c>
      <c r="K893" s="1">
        <v>216195</v>
      </c>
      <c r="L893" s="2">
        <v>0.31</v>
      </c>
      <c r="M893" t="s">
        <v>19</v>
      </c>
      <c r="N893" t="s">
        <v>45</v>
      </c>
      <c r="O893" s="7" t="s">
        <v>21</v>
      </c>
      <c r="P893" s="15">
        <f>TBL_Employees[[#This Row],[Annual Salary]]*TBL_Employees[[#This Row],[Bonus %]]</f>
        <v>67020.45</v>
      </c>
      <c r="Q893" s="16">
        <f>TBL_Employees[[#This Row],[Annual Salary]]+TBL_Employees[[#This Row],[Bonus %]]*TBL_Employees[[#This Row],[Annual Salary]]</f>
        <v>283215.45</v>
      </c>
      <c r="R893" s="15">
        <f>SUM(TBL_Employees[[#This Row],[Annual Salary]],TBL_Employees[[#This Row],[Bonus amount]])</f>
        <v>283215.45</v>
      </c>
      <c r="S893" t="str">
        <f>IF(AND(TBL_Employees[[#This Row],[Department]]="IT",TBL_Employees[[#This Row],[Gender]]="Female"),"Yes","No")</f>
        <v>No</v>
      </c>
      <c r="T893" s="20" t="str">
        <f>IF(AND(TBL_Employees[[#This Row],[Gender]]="Female",TBL_Employees[[#This Row],[Ethnicity]]="Black"),"Female Black","Other")</f>
        <v>Other</v>
      </c>
    </row>
    <row r="894" spans="1:20" x14ac:dyDescent="0.25">
      <c r="A894" t="s">
        <v>545</v>
      </c>
      <c r="B894" t="s">
        <v>546</v>
      </c>
      <c r="C894" t="s">
        <v>40</v>
      </c>
      <c r="D894" t="s">
        <v>65</v>
      </c>
      <c r="E894" t="s">
        <v>44</v>
      </c>
      <c r="F894" t="s">
        <v>28</v>
      </c>
      <c r="G894" t="s">
        <v>18</v>
      </c>
      <c r="H894" t="str">
        <f>IF(TBL_Employees[[#This Row],[Gender]]="Female","F","M")</f>
        <v>M</v>
      </c>
      <c r="I894">
        <v>26</v>
      </c>
      <c r="J894" s="7">
        <v>44040</v>
      </c>
      <c r="K894" s="1">
        <v>180664</v>
      </c>
      <c r="L894" s="2">
        <v>0.27</v>
      </c>
      <c r="M894" t="s">
        <v>19</v>
      </c>
      <c r="N894" t="s">
        <v>20</v>
      </c>
      <c r="O894" s="7" t="s">
        <v>21</v>
      </c>
      <c r="P894" s="15">
        <f>TBL_Employees[[#This Row],[Annual Salary]]*TBL_Employees[[#This Row],[Bonus %]]</f>
        <v>48779.280000000006</v>
      </c>
      <c r="Q894" s="16">
        <f>TBL_Employees[[#This Row],[Annual Salary]]+TBL_Employees[[#This Row],[Bonus %]]*TBL_Employees[[#This Row],[Annual Salary]]</f>
        <v>229443.28</v>
      </c>
      <c r="R894" s="15">
        <f>SUM(TBL_Employees[[#This Row],[Annual Salary]],TBL_Employees[[#This Row],[Bonus amount]])</f>
        <v>229443.28</v>
      </c>
      <c r="S894" t="str">
        <f>IF(AND(TBL_Employees[[#This Row],[Department]]="IT",TBL_Employees[[#This Row],[Gender]]="Female"),"Yes","No")</f>
        <v>No</v>
      </c>
      <c r="T894" s="20" t="str">
        <f>IF(AND(TBL_Employees[[#This Row],[Gender]]="Female",TBL_Employees[[#This Row],[Ethnicity]]="Black"),"Female Black","Other")</f>
        <v>Other</v>
      </c>
    </row>
    <row r="895" spans="1:20" x14ac:dyDescent="0.25">
      <c r="A895" t="s">
        <v>391</v>
      </c>
      <c r="B895" t="s">
        <v>1241</v>
      </c>
      <c r="C895" t="s">
        <v>56</v>
      </c>
      <c r="D895" t="s">
        <v>27</v>
      </c>
      <c r="E895" t="s">
        <v>36</v>
      </c>
      <c r="F895" t="s">
        <v>28</v>
      </c>
      <c r="G895" t="s">
        <v>18</v>
      </c>
      <c r="H895" t="str">
        <f>IF(TBL_Employees[[#This Row],[Gender]]="Female","F","M")</f>
        <v>M</v>
      </c>
      <c r="I895">
        <v>28</v>
      </c>
      <c r="J895" s="7">
        <v>44051</v>
      </c>
      <c r="K895" s="1">
        <v>73255</v>
      </c>
      <c r="L895" s="2">
        <v>0.09</v>
      </c>
      <c r="M895" t="s">
        <v>19</v>
      </c>
      <c r="N895" t="s">
        <v>39</v>
      </c>
      <c r="O895" s="7" t="s">
        <v>21</v>
      </c>
      <c r="P895" s="15">
        <f>TBL_Employees[[#This Row],[Annual Salary]]*TBL_Employees[[#This Row],[Bonus %]]</f>
        <v>6592.95</v>
      </c>
      <c r="Q895" s="16">
        <f>TBL_Employees[[#This Row],[Annual Salary]]+TBL_Employees[[#This Row],[Bonus %]]*TBL_Employees[[#This Row],[Annual Salary]]</f>
        <v>79847.95</v>
      </c>
      <c r="R895" s="15">
        <f>SUM(TBL_Employees[[#This Row],[Annual Salary]],TBL_Employees[[#This Row],[Bonus amount]])</f>
        <v>79847.95</v>
      </c>
      <c r="S895" t="str">
        <f>IF(AND(TBL_Employees[[#This Row],[Department]]="IT",TBL_Employees[[#This Row],[Gender]]="Female"),"Yes","No")</f>
        <v>No</v>
      </c>
      <c r="T895" s="20" t="str">
        <f>IF(AND(TBL_Employees[[#This Row],[Gender]]="Female",TBL_Employees[[#This Row],[Ethnicity]]="Black"),"Female Black","Other")</f>
        <v>Other</v>
      </c>
    </row>
    <row r="896" spans="1:20" x14ac:dyDescent="0.25">
      <c r="A896" t="s">
        <v>589</v>
      </c>
      <c r="B896" t="s">
        <v>590</v>
      </c>
      <c r="C896" t="s">
        <v>40</v>
      </c>
      <c r="D896" t="s">
        <v>27</v>
      </c>
      <c r="E896" t="s">
        <v>16</v>
      </c>
      <c r="F896" t="s">
        <v>17</v>
      </c>
      <c r="G896" t="s">
        <v>24</v>
      </c>
      <c r="H896" t="str">
        <f>IF(TBL_Employees[[#This Row],[Gender]]="Female","F","M")</f>
        <v>F</v>
      </c>
      <c r="I896">
        <v>29</v>
      </c>
      <c r="J896" s="7">
        <v>44052</v>
      </c>
      <c r="K896" s="1">
        <v>161203</v>
      </c>
      <c r="L896" s="2">
        <v>0.15</v>
      </c>
      <c r="M896" t="s">
        <v>33</v>
      </c>
      <c r="N896" t="s">
        <v>34</v>
      </c>
      <c r="O896" s="7" t="s">
        <v>21</v>
      </c>
      <c r="P896" s="15">
        <f>TBL_Employees[[#This Row],[Annual Salary]]*TBL_Employees[[#This Row],[Bonus %]]</f>
        <v>24180.45</v>
      </c>
      <c r="Q896" s="16">
        <f>TBL_Employees[[#This Row],[Annual Salary]]+TBL_Employees[[#This Row],[Bonus %]]*TBL_Employees[[#This Row],[Annual Salary]]</f>
        <v>185383.45</v>
      </c>
      <c r="R896" s="15">
        <f>SUM(TBL_Employees[[#This Row],[Annual Salary]],TBL_Employees[[#This Row],[Bonus amount]])</f>
        <v>185383.45</v>
      </c>
      <c r="S896" t="str">
        <f>IF(AND(TBL_Employees[[#This Row],[Department]]="IT",TBL_Employees[[#This Row],[Gender]]="Female"),"Yes","No")</f>
        <v>Yes</v>
      </c>
      <c r="T896" s="20" t="str">
        <f>IF(AND(TBL_Employees[[#This Row],[Gender]]="Female",TBL_Employees[[#This Row],[Ethnicity]]="Black"),"Female Black","Other")</f>
        <v>Other</v>
      </c>
    </row>
    <row r="897" spans="1:20" x14ac:dyDescent="0.25">
      <c r="A897" t="s">
        <v>1798</v>
      </c>
      <c r="B897" t="s">
        <v>1799</v>
      </c>
      <c r="C897" t="s">
        <v>40</v>
      </c>
      <c r="D897" t="s">
        <v>43</v>
      </c>
      <c r="E897" t="s">
        <v>44</v>
      </c>
      <c r="F897" t="s">
        <v>28</v>
      </c>
      <c r="G897" t="s">
        <v>18</v>
      </c>
      <c r="H897" t="str">
        <f>IF(TBL_Employees[[#This Row],[Gender]]="Female","F","M")</f>
        <v>M</v>
      </c>
      <c r="I897">
        <v>25</v>
      </c>
      <c r="J897" s="7">
        <v>44058</v>
      </c>
      <c r="K897" s="1">
        <v>172007</v>
      </c>
      <c r="L897" s="2">
        <v>0.26</v>
      </c>
      <c r="M897" t="s">
        <v>19</v>
      </c>
      <c r="N897" t="s">
        <v>45</v>
      </c>
      <c r="O897" s="7" t="s">
        <v>21</v>
      </c>
      <c r="P897" s="15">
        <f>TBL_Employees[[#This Row],[Annual Salary]]*TBL_Employees[[#This Row],[Bonus %]]</f>
        <v>44721.82</v>
      </c>
      <c r="Q897" s="16">
        <f>TBL_Employees[[#This Row],[Annual Salary]]+TBL_Employees[[#This Row],[Bonus %]]*TBL_Employees[[#This Row],[Annual Salary]]</f>
        <v>216728.82</v>
      </c>
      <c r="R897" s="15">
        <f>SUM(TBL_Employees[[#This Row],[Annual Salary]],TBL_Employees[[#This Row],[Bonus amount]])</f>
        <v>216728.82</v>
      </c>
      <c r="S897" t="str">
        <f>IF(AND(TBL_Employees[[#This Row],[Department]]="IT",TBL_Employees[[#This Row],[Gender]]="Female"),"Yes","No")</f>
        <v>No</v>
      </c>
      <c r="T897" s="20" t="str">
        <f>IF(AND(TBL_Employees[[#This Row],[Gender]]="Female",TBL_Employees[[#This Row],[Ethnicity]]="Black"),"Female Black","Other")</f>
        <v>Other</v>
      </c>
    </row>
    <row r="898" spans="1:20" x14ac:dyDescent="0.25">
      <c r="A898" t="s">
        <v>570</v>
      </c>
      <c r="B898" t="s">
        <v>571</v>
      </c>
      <c r="C898" t="s">
        <v>14</v>
      </c>
      <c r="D898" t="s">
        <v>50</v>
      </c>
      <c r="E898" t="s">
        <v>36</v>
      </c>
      <c r="F898" t="s">
        <v>17</v>
      </c>
      <c r="G898" t="s">
        <v>18</v>
      </c>
      <c r="H898" t="str">
        <f>IF(TBL_Employees[[#This Row],[Gender]]="Female","F","M")</f>
        <v>F</v>
      </c>
      <c r="I898">
        <v>31</v>
      </c>
      <c r="J898" s="7">
        <v>44063</v>
      </c>
      <c r="K898" s="1">
        <v>219693</v>
      </c>
      <c r="L898" s="2">
        <v>0.3</v>
      </c>
      <c r="M898" t="s">
        <v>19</v>
      </c>
      <c r="N898" t="s">
        <v>25</v>
      </c>
      <c r="O898" s="7" t="s">
        <v>21</v>
      </c>
      <c r="P898" s="15">
        <f>TBL_Employees[[#This Row],[Annual Salary]]*TBL_Employees[[#This Row],[Bonus %]]</f>
        <v>65907.899999999994</v>
      </c>
      <c r="Q898" s="16">
        <f>TBL_Employees[[#This Row],[Annual Salary]]+TBL_Employees[[#This Row],[Bonus %]]*TBL_Employees[[#This Row],[Annual Salary]]</f>
        <v>285600.90000000002</v>
      </c>
      <c r="R898" s="15">
        <f>SUM(TBL_Employees[[#This Row],[Annual Salary]],TBL_Employees[[#This Row],[Bonus amount]])</f>
        <v>285600.90000000002</v>
      </c>
      <c r="S898" t="str">
        <f>IF(AND(TBL_Employees[[#This Row],[Department]]="IT",TBL_Employees[[#This Row],[Gender]]="Female"),"Yes","No")</f>
        <v>No</v>
      </c>
      <c r="T898" s="20" t="str">
        <f>IF(AND(TBL_Employees[[#This Row],[Gender]]="Female",TBL_Employees[[#This Row],[Ethnicity]]="Black"),"Female Black","Other")</f>
        <v>Other</v>
      </c>
    </row>
    <row r="899" spans="1:20" x14ac:dyDescent="0.25">
      <c r="A899" t="s">
        <v>108</v>
      </c>
      <c r="B899" t="s">
        <v>800</v>
      </c>
      <c r="C899" t="s">
        <v>40</v>
      </c>
      <c r="D899" t="s">
        <v>31</v>
      </c>
      <c r="E899" t="s">
        <v>16</v>
      </c>
      <c r="F899" t="s">
        <v>28</v>
      </c>
      <c r="G899" t="s">
        <v>51</v>
      </c>
      <c r="H899" t="str">
        <f>IF(TBL_Employees[[#This Row],[Gender]]="Female","F","M")</f>
        <v>M</v>
      </c>
      <c r="I899">
        <v>31</v>
      </c>
      <c r="J899" s="7">
        <v>44069</v>
      </c>
      <c r="K899" s="1">
        <v>189290</v>
      </c>
      <c r="L899" s="2">
        <v>0.22</v>
      </c>
      <c r="M899" t="s">
        <v>52</v>
      </c>
      <c r="N899" t="s">
        <v>53</v>
      </c>
      <c r="O899" s="7">
        <v>44099</v>
      </c>
      <c r="P899" s="15">
        <f>TBL_Employees[[#This Row],[Annual Salary]]*TBL_Employees[[#This Row],[Bonus %]]</f>
        <v>41643.800000000003</v>
      </c>
      <c r="Q899" s="16">
        <f>TBL_Employees[[#This Row],[Annual Salary]]+TBL_Employees[[#This Row],[Bonus %]]*TBL_Employees[[#This Row],[Annual Salary]]</f>
        <v>230933.8</v>
      </c>
      <c r="R899" s="15">
        <f>SUM(TBL_Employees[[#This Row],[Annual Salary]],TBL_Employees[[#This Row],[Bonus amount]])</f>
        <v>230933.8</v>
      </c>
      <c r="S899" t="str">
        <f>IF(AND(TBL_Employees[[#This Row],[Department]]="IT",TBL_Employees[[#This Row],[Gender]]="Female"),"Yes","No")</f>
        <v>No</v>
      </c>
      <c r="T899" s="20" t="str">
        <f>IF(AND(TBL_Employees[[#This Row],[Gender]]="Female",TBL_Employees[[#This Row],[Ethnicity]]="Black"),"Female Black","Other")</f>
        <v>Other</v>
      </c>
    </row>
    <row r="900" spans="1:20" x14ac:dyDescent="0.25">
      <c r="A900" t="s">
        <v>322</v>
      </c>
      <c r="B900" t="s">
        <v>311</v>
      </c>
      <c r="C900" t="s">
        <v>42</v>
      </c>
      <c r="D900" t="s">
        <v>15</v>
      </c>
      <c r="E900" t="s">
        <v>32</v>
      </c>
      <c r="F900" t="s">
        <v>17</v>
      </c>
      <c r="G900" t="s">
        <v>18</v>
      </c>
      <c r="H900" t="str">
        <f>IF(TBL_Employees[[#This Row],[Gender]]="Female","F","M")</f>
        <v>F</v>
      </c>
      <c r="I900">
        <v>28</v>
      </c>
      <c r="J900" s="7">
        <v>44078</v>
      </c>
      <c r="K900" s="1">
        <v>95045</v>
      </c>
      <c r="L900" s="2">
        <v>0</v>
      </c>
      <c r="M900" t="s">
        <v>19</v>
      </c>
      <c r="N900" t="s">
        <v>20</v>
      </c>
      <c r="O900" s="7" t="s">
        <v>21</v>
      </c>
      <c r="P900" s="15">
        <f>TBL_Employees[[#This Row],[Annual Salary]]*TBL_Employees[[#This Row],[Bonus %]]</f>
        <v>0</v>
      </c>
      <c r="Q900" s="16">
        <f>TBL_Employees[[#This Row],[Annual Salary]]+TBL_Employees[[#This Row],[Bonus %]]*TBL_Employees[[#This Row],[Annual Salary]]</f>
        <v>95045</v>
      </c>
      <c r="R900" s="15">
        <f>SUM(TBL_Employees[[#This Row],[Annual Salary]],TBL_Employees[[#This Row],[Bonus amount]])</f>
        <v>95045</v>
      </c>
      <c r="S900" t="str">
        <f>IF(AND(TBL_Employees[[#This Row],[Department]]="IT",TBL_Employees[[#This Row],[Gender]]="Female"),"Yes","No")</f>
        <v>No</v>
      </c>
      <c r="T900" s="20" t="str">
        <f>IF(AND(TBL_Employees[[#This Row],[Gender]]="Female",TBL_Employees[[#This Row],[Ethnicity]]="Black"),"Female Black","Other")</f>
        <v>Other</v>
      </c>
    </row>
    <row r="901" spans="1:20" x14ac:dyDescent="0.25">
      <c r="A901" t="s">
        <v>405</v>
      </c>
      <c r="B901" t="s">
        <v>706</v>
      </c>
      <c r="C901" t="s">
        <v>91</v>
      </c>
      <c r="D901" t="s">
        <v>27</v>
      </c>
      <c r="E901" t="s">
        <v>16</v>
      </c>
      <c r="F901" t="s">
        <v>28</v>
      </c>
      <c r="G901" t="s">
        <v>24</v>
      </c>
      <c r="H901" t="str">
        <f>IF(TBL_Employees[[#This Row],[Gender]]="Female","F","M")</f>
        <v>M</v>
      </c>
      <c r="I901">
        <v>31</v>
      </c>
      <c r="J901" s="7">
        <v>44086</v>
      </c>
      <c r="K901" s="1">
        <v>96567</v>
      </c>
      <c r="L901" s="2">
        <v>0</v>
      </c>
      <c r="M901" t="s">
        <v>33</v>
      </c>
      <c r="N901" t="s">
        <v>74</v>
      </c>
      <c r="O901" s="7" t="s">
        <v>21</v>
      </c>
      <c r="P901" s="15">
        <f>TBL_Employees[[#This Row],[Annual Salary]]*TBL_Employees[[#This Row],[Bonus %]]</f>
        <v>0</v>
      </c>
      <c r="Q901" s="16">
        <f>TBL_Employees[[#This Row],[Annual Salary]]+TBL_Employees[[#This Row],[Bonus %]]*TBL_Employees[[#This Row],[Annual Salary]]</f>
        <v>96567</v>
      </c>
      <c r="R901" s="15">
        <f>SUM(TBL_Employees[[#This Row],[Annual Salary]],TBL_Employees[[#This Row],[Bonus amount]])</f>
        <v>96567</v>
      </c>
      <c r="S901" t="str">
        <f>IF(AND(TBL_Employees[[#This Row],[Department]]="IT",TBL_Employees[[#This Row],[Gender]]="Female"),"Yes","No")</f>
        <v>No</v>
      </c>
      <c r="T901" s="20" t="str">
        <f>IF(AND(TBL_Employees[[#This Row],[Gender]]="Female",TBL_Employees[[#This Row],[Ethnicity]]="Black"),"Female Black","Other")</f>
        <v>Other</v>
      </c>
    </row>
    <row r="902" spans="1:20" x14ac:dyDescent="0.25">
      <c r="A902" t="s">
        <v>95</v>
      </c>
      <c r="B902" t="s">
        <v>1062</v>
      </c>
      <c r="C902" t="s">
        <v>83</v>
      </c>
      <c r="D902" t="s">
        <v>23</v>
      </c>
      <c r="E902" t="s">
        <v>36</v>
      </c>
      <c r="F902" t="s">
        <v>17</v>
      </c>
      <c r="G902" t="s">
        <v>47</v>
      </c>
      <c r="H902" t="str">
        <f>IF(TBL_Employees[[#This Row],[Gender]]="Female","F","M")</f>
        <v>F</v>
      </c>
      <c r="I902">
        <v>42</v>
      </c>
      <c r="J902" s="7">
        <v>44092</v>
      </c>
      <c r="K902" s="1">
        <v>47071</v>
      </c>
      <c r="L902" s="2">
        <v>0</v>
      </c>
      <c r="M902" t="s">
        <v>19</v>
      </c>
      <c r="N902" t="s">
        <v>29</v>
      </c>
      <c r="O902" s="7" t="s">
        <v>21</v>
      </c>
      <c r="P902" s="15">
        <f>TBL_Employees[[#This Row],[Annual Salary]]*TBL_Employees[[#This Row],[Bonus %]]</f>
        <v>0</v>
      </c>
      <c r="Q902" s="16">
        <f>TBL_Employees[[#This Row],[Annual Salary]]+TBL_Employees[[#This Row],[Bonus %]]*TBL_Employees[[#This Row],[Annual Salary]]</f>
        <v>47071</v>
      </c>
      <c r="R902" s="15">
        <f>SUM(TBL_Employees[[#This Row],[Annual Salary]],TBL_Employees[[#This Row],[Bonus amount]])</f>
        <v>47071</v>
      </c>
      <c r="S902" t="str">
        <f>IF(AND(TBL_Employees[[#This Row],[Department]]="IT",TBL_Employees[[#This Row],[Gender]]="Female"),"Yes","No")</f>
        <v>No</v>
      </c>
      <c r="T902" s="20" t="str">
        <f>IF(AND(TBL_Employees[[#This Row],[Gender]]="Female",TBL_Employees[[#This Row],[Ethnicity]]="Black"),"Female Black","Other")</f>
        <v>Female Black</v>
      </c>
    </row>
    <row r="903" spans="1:20" x14ac:dyDescent="0.25">
      <c r="A903" t="s">
        <v>1843</v>
      </c>
      <c r="B903" t="s">
        <v>1844</v>
      </c>
      <c r="C903" t="s">
        <v>40</v>
      </c>
      <c r="D903" t="s">
        <v>23</v>
      </c>
      <c r="E903" t="s">
        <v>44</v>
      </c>
      <c r="F903" t="s">
        <v>17</v>
      </c>
      <c r="G903" t="s">
        <v>51</v>
      </c>
      <c r="H903" t="str">
        <f>IF(TBL_Employees[[#This Row],[Gender]]="Female","F","M")</f>
        <v>F</v>
      </c>
      <c r="I903">
        <v>40</v>
      </c>
      <c r="J903" s="7">
        <v>44094</v>
      </c>
      <c r="K903" s="1">
        <v>198176</v>
      </c>
      <c r="L903" s="2">
        <v>0.17</v>
      </c>
      <c r="M903" t="s">
        <v>52</v>
      </c>
      <c r="N903" t="s">
        <v>81</v>
      </c>
      <c r="O903" s="7" t="s">
        <v>21</v>
      </c>
      <c r="P903" s="15">
        <f>TBL_Employees[[#This Row],[Annual Salary]]*TBL_Employees[[#This Row],[Bonus %]]</f>
        <v>33689.920000000006</v>
      </c>
      <c r="Q903" s="16">
        <f>TBL_Employees[[#This Row],[Annual Salary]]+TBL_Employees[[#This Row],[Bonus %]]*TBL_Employees[[#This Row],[Annual Salary]]</f>
        <v>231865.92</v>
      </c>
      <c r="R903" s="15">
        <f>SUM(TBL_Employees[[#This Row],[Annual Salary]],TBL_Employees[[#This Row],[Bonus amount]])</f>
        <v>231865.92</v>
      </c>
      <c r="S903" t="str">
        <f>IF(AND(TBL_Employees[[#This Row],[Department]]="IT",TBL_Employees[[#This Row],[Gender]]="Female"),"Yes","No")</f>
        <v>No</v>
      </c>
      <c r="T903" s="20" t="str">
        <f>IF(AND(TBL_Employees[[#This Row],[Gender]]="Female",TBL_Employees[[#This Row],[Ethnicity]]="Black"),"Female Black","Other")</f>
        <v>Other</v>
      </c>
    </row>
    <row r="904" spans="1:20" x14ac:dyDescent="0.25">
      <c r="A904" t="s">
        <v>1823</v>
      </c>
      <c r="B904" t="s">
        <v>392</v>
      </c>
      <c r="C904" t="s">
        <v>83</v>
      </c>
      <c r="D904" t="s">
        <v>23</v>
      </c>
      <c r="E904" t="s">
        <v>16</v>
      </c>
      <c r="F904" t="s">
        <v>28</v>
      </c>
      <c r="G904" t="s">
        <v>47</v>
      </c>
      <c r="H904" t="str">
        <f>IF(TBL_Employees[[#This Row],[Gender]]="Female","F","M")</f>
        <v>M</v>
      </c>
      <c r="I904">
        <v>48</v>
      </c>
      <c r="J904" s="7">
        <v>44095</v>
      </c>
      <c r="K904" s="1">
        <v>54654</v>
      </c>
      <c r="L904" s="2">
        <v>0</v>
      </c>
      <c r="M904" t="s">
        <v>19</v>
      </c>
      <c r="N904" t="s">
        <v>39</v>
      </c>
      <c r="O904" s="7" t="s">
        <v>21</v>
      </c>
      <c r="P904" s="15">
        <f>TBL_Employees[[#This Row],[Annual Salary]]*TBL_Employees[[#This Row],[Bonus %]]</f>
        <v>0</v>
      </c>
      <c r="Q904" s="16">
        <f>TBL_Employees[[#This Row],[Annual Salary]]+TBL_Employees[[#This Row],[Bonus %]]*TBL_Employees[[#This Row],[Annual Salary]]</f>
        <v>54654</v>
      </c>
      <c r="R904" s="15">
        <f>SUM(TBL_Employees[[#This Row],[Annual Salary]],TBL_Employees[[#This Row],[Bonus amount]])</f>
        <v>54654</v>
      </c>
      <c r="S904" t="str">
        <f>IF(AND(TBL_Employees[[#This Row],[Department]]="IT",TBL_Employees[[#This Row],[Gender]]="Female"),"Yes","No")</f>
        <v>No</v>
      </c>
      <c r="T904" s="20" t="str">
        <f>IF(AND(TBL_Employees[[#This Row],[Gender]]="Female",TBL_Employees[[#This Row],[Ethnicity]]="Black"),"Female Black","Other")</f>
        <v>Other</v>
      </c>
    </row>
    <row r="905" spans="1:20" x14ac:dyDescent="0.25">
      <c r="A905" t="s">
        <v>314</v>
      </c>
      <c r="B905" t="s">
        <v>1688</v>
      </c>
      <c r="C905" t="s">
        <v>40</v>
      </c>
      <c r="D905" t="s">
        <v>50</v>
      </c>
      <c r="E905" t="s">
        <v>32</v>
      </c>
      <c r="F905" t="s">
        <v>28</v>
      </c>
      <c r="G905" t="s">
        <v>51</v>
      </c>
      <c r="H905" t="str">
        <f>IF(TBL_Employees[[#This Row],[Gender]]="Female","F","M")</f>
        <v>M</v>
      </c>
      <c r="I905">
        <v>52</v>
      </c>
      <c r="J905" s="7">
        <v>44099</v>
      </c>
      <c r="K905" s="1">
        <v>163143</v>
      </c>
      <c r="L905" s="2">
        <v>0.28000000000000003</v>
      </c>
      <c r="M905" t="s">
        <v>52</v>
      </c>
      <c r="N905" t="s">
        <v>53</v>
      </c>
      <c r="O905" s="7" t="s">
        <v>21</v>
      </c>
      <c r="P905" s="15">
        <f>TBL_Employees[[#This Row],[Annual Salary]]*TBL_Employees[[#This Row],[Bonus %]]</f>
        <v>45680.04</v>
      </c>
      <c r="Q905" s="16">
        <f>TBL_Employees[[#This Row],[Annual Salary]]+TBL_Employees[[#This Row],[Bonus %]]*TBL_Employees[[#This Row],[Annual Salary]]</f>
        <v>208823.04000000001</v>
      </c>
      <c r="R905" s="15">
        <f>SUM(TBL_Employees[[#This Row],[Annual Salary]],TBL_Employees[[#This Row],[Bonus amount]])</f>
        <v>208823.04000000001</v>
      </c>
      <c r="S905" t="str">
        <f>IF(AND(TBL_Employees[[#This Row],[Department]]="IT",TBL_Employees[[#This Row],[Gender]]="Female"),"Yes","No")</f>
        <v>No</v>
      </c>
      <c r="T905" s="20" t="str">
        <f>IF(AND(TBL_Employees[[#This Row],[Gender]]="Female",TBL_Employees[[#This Row],[Ethnicity]]="Black"),"Female Black","Other")</f>
        <v>Other</v>
      </c>
    </row>
    <row r="906" spans="1:20" x14ac:dyDescent="0.25">
      <c r="A906" t="s">
        <v>1611</v>
      </c>
      <c r="B906" t="s">
        <v>1678</v>
      </c>
      <c r="C906" t="s">
        <v>69</v>
      </c>
      <c r="D906" t="s">
        <v>31</v>
      </c>
      <c r="E906" t="s">
        <v>44</v>
      </c>
      <c r="F906" t="s">
        <v>17</v>
      </c>
      <c r="G906" t="s">
        <v>51</v>
      </c>
      <c r="H906" t="str">
        <f>IF(TBL_Employees[[#This Row],[Gender]]="Female","F","M")</f>
        <v>F</v>
      </c>
      <c r="I906">
        <v>29</v>
      </c>
      <c r="J906" s="7">
        <v>44099</v>
      </c>
      <c r="K906" s="1">
        <v>123588</v>
      </c>
      <c r="L906" s="2">
        <v>0</v>
      </c>
      <c r="M906" t="s">
        <v>52</v>
      </c>
      <c r="N906" t="s">
        <v>53</v>
      </c>
      <c r="O906" s="7" t="s">
        <v>21</v>
      </c>
      <c r="P906" s="15">
        <f>TBL_Employees[[#This Row],[Annual Salary]]*TBL_Employees[[#This Row],[Bonus %]]</f>
        <v>0</v>
      </c>
      <c r="Q906" s="16">
        <f>TBL_Employees[[#This Row],[Annual Salary]]+TBL_Employees[[#This Row],[Bonus %]]*TBL_Employees[[#This Row],[Annual Salary]]</f>
        <v>123588</v>
      </c>
      <c r="R906" s="15">
        <f>SUM(TBL_Employees[[#This Row],[Annual Salary]],TBL_Employees[[#This Row],[Bonus amount]])</f>
        <v>123588</v>
      </c>
      <c r="S906" t="str">
        <f>IF(AND(TBL_Employees[[#This Row],[Department]]="IT",TBL_Employees[[#This Row],[Gender]]="Female"),"Yes","No")</f>
        <v>No</v>
      </c>
      <c r="T906" s="20" t="str">
        <f>IF(AND(TBL_Employees[[#This Row],[Gender]]="Female",TBL_Employees[[#This Row],[Ethnicity]]="Black"),"Female Black","Other")</f>
        <v>Other</v>
      </c>
    </row>
    <row r="907" spans="1:20" x14ac:dyDescent="0.25">
      <c r="A907" t="s">
        <v>270</v>
      </c>
      <c r="B907" t="s">
        <v>1148</v>
      </c>
      <c r="C907" t="s">
        <v>14</v>
      </c>
      <c r="D907" t="s">
        <v>43</v>
      </c>
      <c r="E907" t="s">
        <v>32</v>
      </c>
      <c r="F907" t="s">
        <v>28</v>
      </c>
      <c r="G907" t="s">
        <v>18</v>
      </c>
      <c r="H907" t="str">
        <f>IF(TBL_Employees[[#This Row],[Gender]]="Female","F","M")</f>
        <v>M</v>
      </c>
      <c r="I907">
        <v>26</v>
      </c>
      <c r="J907" s="7">
        <v>44101</v>
      </c>
      <c r="K907" s="1">
        <v>223055</v>
      </c>
      <c r="L907" s="2">
        <v>0.3</v>
      </c>
      <c r="M907" t="s">
        <v>19</v>
      </c>
      <c r="N907" t="s">
        <v>29</v>
      </c>
      <c r="O907" s="7" t="s">
        <v>21</v>
      </c>
      <c r="P907" s="15">
        <f>TBL_Employees[[#This Row],[Annual Salary]]*TBL_Employees[[#This Row],[Bonus %]]</f>
        <v>66916.5</v>
      </c>
      <c r="Q907" s="16">
        <f>TBL_Employees[[#This Row],[Annual Salary]]+TBL_Employees[[#This Row],[Bonus %]]*TBL_Employees[[#This Row],[Annual Salary]]</f>
        <v>289971.5</v>
      </c>
      <c r="R907" s="15">
        <f>SUM(TBL_Employees[[#This Row],[Annual Salary]],TBL_Employees[[#This Row],[Bonus amount]])</f>
        <v>289971.5</v>
      </c>
      <c r="S907" t="str">
        <f>IF(AND(TBL_Employees[[#This Row],[Department]]="IT",TBL_Employees[[#This Row],[Gender]]="Female"),"Yes","No")</f>
        <v>No</v>
      </c>
      <c r="T907" s="20" t="str">
        <f>IF(AND(TBL_Employees[[#This Row],[Gender]]="Female",TBL_Employees[[#This Row],[Ethnicity]]="Black"),"Female Black","Other")</f>
        <v>Other</v>
      </c>
    </row>
    <row r="908" spans="1:20" x14ac:dyDescent="0.25">
      <c r="A908" t="s">
        <v>898</v>
      </c>
      <c r="B908" t="s">
        <v>899</v>
      </c>
      <c r="C908" t="s">
        <v>42</v>
      </c>
      <c r="D908" t="s">
        <v>65</v>
      </c>
      <c r="E908" t="s">
        <v>36</v>
      </c>
      <c r="F908" t="s">
        <v>28</v>
      </c>
      <c r="G908" t="s">
        <v>47</v>
      </c>
      <c r="H908" t="str">
        <f>IF(TBL_Employees[[#This Row],[Gender]]="Female","F","M")</f>
        <v>M</v>
      </c>
      <c r="I908">
        <v>51</v>
      </c>
      <c r="J908" s="7">
        <v>44113</v>
      </c>
      <c r="K908" s="1">
        <v>91853</v>
      </c>
      <c r="L908" s="2">
        <v>0</v>
      </c>
      <c r="M908" t="s">
        <v>19</v>
      </c>
      <c r="N908" t="s">
        <v>20</v>
      </c>
      <c r="O908" s="7" t="s">
        <v>21</v>
      </c>
      <c r="P908" s="15">
        <f>TBL_Employees[[#This Row],[Annual Salary]]*TBL_Employees[[#This Row],[Bonus %]]</f>
        <v>0</v>
      </c>
      <c r="Q908" s="16">
        <f>TBL_Employees[[#This Row],[Annual Salary]]+TBL_Employees[[#This Row],[Bonus %]]*TBL_Employees[[#This Row],[Annual Salary]]</f>
        <v>91853</v>
      </c>
      <c r="R908" s="15">
        <f>SUM(TBL_Employees[[#This Row],[Annual Salary]],TBL_Employees[[#This Row],[Bonus amount]])</f>
        <v>91853</v>
      </c>
      <c r="S908" t="str">
        <f>IF(AND(TBL_Employees[[#This Row],[Department]]="IT",TBL_Employees[[#This Row],[Gender]]="Female"),"Yes","No")</f>
        <v>No</v>
      </c>
      <c r="T908" s="20" t="str">
        <f>IF(AND(TBL_Employees[[#This Row],[Gender]]="Female",TBL_Employees[[#This Row],[Ethnicity]]="Black"),"Female Black","Other")</f>
        <v>Other</v>
      </c>
    </row>
    <row r="909" spans="1:20" x14ac:dyDescent="0.25">
      <c r="A909" t="s">
        <v>1155</v>
      </c>
      <c r="B909" t="s">
        <v>1156</v>
      </c>
      <c r="C909" t="s">
        <v>64</v>
      </c>
      <c r="D909" t="s">
        <v>65</v>
      </c>
      <c r="E909" t="s">
        <v>36</v>
      </c>
      <c r="F909" t="s">
        <v>28</v>
      </c>
      <c r="G909" t="s">
        <v>47</v>
      </c>
      <c r="H909" t="str">
        <f>IF(TBL_Employees[[#This Row],[Gender]]="Female","F","M")</f>
        <v>M</v>
      </c>
      <c r="I909">
        <v>30</v>
      </c>
      <c r="J909" s="7">
        <v>44124</v>
      </c>
      <c r="K909" s="1">
        <v>67753</v>
      </c>
      <c r="L909" s="2">
        <v>0</v>
      </c>
      <c r="M909" t="s">
        <v>19</v>
      </c>
      <c r="N909" t="s">
        <v>39</v>
      </c>
      <c r="O909" s="7" t="s">
        <v>21</v>
      </c>
      <c r="P909" s="15">
        <f>TBL_Employees[[#This Row],[Annual Salary]]*TBL_Employees[[#This Row],[Bonus %]]</f>
        <v>0</v>
      </c>
      <c r="Q909" s="16">
        <f>TBL_Employees[[#This Row],[Annual Salary]]+TBL_Employees[[#This Row],[Bonus %]]*TBL_Employees[[#This Row],[Annual Salary]]</f>
        <v>67753</v>
      </c>
      <c r="R909" s="15">
        <f>SUM(TBL_Employees[[#This Row],[Annual Salary]],TBL_Employees[[#This Row],[Bonus amount]])</f>
        <v>67753</v>
      </c>
      <c r="S909" t="str">
        <f>IF(AND(TBL_Employees[[#This Row],[Department]]="IT",TBL_Employees[[#This Row],[Gender]]="Female"),"Yes","No")</f>
        <v>No</v>
      </c>
      <c r="T909" s="20" t="str">
        <f>IF(AND(TBL_Employees[[#This Row],[Gender]]="Female",TBL_Employees[[#This Row],[Ethnicity]]="Black"),"Female Black","Other")</f>
        <v>Other</v>
      </c>
    </row>
    <row r="910" spans="1:20" x14ac:dyDescent="0.25">
      <c r="A910" t="s">
        <v>1321</v>
      </c>
      <c r="B910" t="s">
        <v>1322</v>
      </c>
      <c r="C910" t="s">
        <v>40</v>
      </c>
      <c r="D910" t="s">
        <v>31</v>
      </c>
      <c r="E910" t="s">
        <v>44</v>
      </c>
      <c r="F910" t="s">
        <v>17</v>
      </c>
      <c r="G910" t="s">
        <v>24</v>
      </c>
      <c r="H910" t="str">
        <f>IF(TBL_Employees[[#This Row],[Gender]]="Female","F","M")</f>
        <v>F</v>
      </c>
      <c r="I910">
        <v>46</v>
      </c>
      <c r="J910" s="7">
        <v>44125</v>
      </c>
      <c r="K910" s="1">
        <v>151853</v>
      </c>
      <c r="L910" s="2">
        <v>0.16</v>
      </c>
      <c r="M910" t="s">
        <v>33</v>
      </c>
      <c r="N910" t="s">
        <v>34</v>
      </c>
      <c r="O910" s="7" t="s">
        <v>21</v>
      </c>
      <c r="P910" s="15">
        <f>TBL_Employees[[#This Row],[Annual Salary]]*TBL_Employees[[#This Row],[Bonus %]]</f>
        <v>24296.48</v>
      </c>
      <c r="Q910" s="16">
        <f>TBL_Employees[[#This Row],[Annual Salary]]+TBL_Employees[[#This Row],[Bonus %]]*TBL_Employees[[#This Row],[Annual Salary]]</f>
        <v>176149.48</v>
      </c>
      <c r="R910" s="15">
        <f>SUM(TBL_Employees[[#This Row],[Annual Salary]],TBL_Employees[[#This Row],[Bonus amount]])</f>
        <v>176149.48</v>
      </c>
      <c r="S910" t="str">
        <f>IF(AND(TBL_Employees[[#This Row],[Department]]="IT",TBL_Employees[[#This Row],[Gender]]="Female"),"Yes","No")</f>
        <v>No</v>
      </c>
      <c r="T910" s="20" t="str">
        <f>IF(AND(TBL_Employees[[#This Row],[Gender]]="Female",TBL_Employees[[#This Row],[Ethnicity]]="Black"),"Female Black","Other")</f>
        <v>Other</v>
      </c>
    </row>
    <row r="911" spans="1:20" x14ac:dyDescent="0.25">
      <c r="A911" t="s">
        <v>866</v>
      </c>
      <c r="B911" t="s">
        <v>867</v>
      </c>
      <c r="C911" t="s">
        <v>14</v>
      </c>
      <c r="D911" t="s">
        <v>27</v>
      </c>
      <c r="E911" t="s">
        <v>16</v>
      </c>
      <c r="F911" t="s">
        <v>28</v>
      </c>
      <c r="G911" t="s">
        <v>24</v>
      </c>
      <c r="H911" t="str">
        <f>IF(TBL_Employees[[#This Row],[Gender]]="Female","F","M")</f>
        <v>M</v>
      </c>
      <c r="I911">
        <v>40</v>
      </c>
      <c r="J911" s="7">
        <v>44143</v>
      </c>
      <c r="K911" s="1">
        <v>234469</v>
      </c>
      <c r="L911" s="2">
        <v>0.31</v>
      </c>
      <c r="M911" t="s">
        <v>33</v>
      </c>
      <c r="N911" t="s">
        <v>34</v>
      </c>
      <c r="O911" s="7" t="s">
        <v>21</v>
      </c>
      <c r="P911" s="15">
        <f>TBL_Employees[[#This Row],[Annual Salary]]*TBL_Employees[[#This Row],[Bonus %]]</f>
        <v>72685.39</v>
      </c>
      <c r="Q911" s="16">
        <f>TBL_Employees[[#This Row],[Annual Salary]]+TBL_Employees[[#This Row],[Bonus %]]*TBL_Employees[[#This Row],[Annual Salary]]</f>
        <v>307154.39</v>
      </c>
      <c r="R911" s="15">
        <f>SUM(TBL_Employees[[#This Row],[Annual Salary]],TBL_Employees[[#This Row],[Bonus amount]])</f>
        <v>307154.39</v>
      </c>
      <c r="S911" t="str">
        <f>IF(AND(TBL_Employees[[#This Row],[Department]]="IT",TBL_Employees[[#This Row],[Gender]]="Female"),"Yes","No")</f>
        <v>No</v>
      </c>
      <c r="T911" s="20" t="str">
        <f>IF(AND(TBL_Employees[[#This Row],[Gender]]="Female",TBL_Employees[[#This Row],[Ethnicity]]="Black"),"Female Black","Other")</f>
        <v>Other</v>
      </c>
    </row>
    <row r="912" spans="1:20" x14ac:dyDescent="0.25">
      <c r="A912" t="s">
        <v>1091</v>
      </c>
      <c r="B912" t="s">
        <v>1092</v>
      </c>
      <c r="C912" t="s">
        <v>73</v>
      </c>
      <c r="D912" t="s">
        <v>27</v>
      </c>
      <c r="E912" t="s">
        <v>44</v>
      </c>
      <c r="F912" t="s">
        <v>17</v>
      </c>
      <c r="G912" t="s">
        <v>24</v>
      </c>
      <c r="H912" t="str">
        <f>IF(TBL_Employees[[#This Row],[Gender]]="Female","F","M")</f>
        <v>F</v>
      </c>
      <c r="I912">
        <v>39</v>
      </c>
      <c r="J912" s="7">
        <v>44153</v>
      </c>
      <c r="K912" s="1">
        <v>48415</v>
      </c>
      <c r="L912" s="2">
        <v>0</v>
      </c>
      <c r="M912" t="s">
        <v>33</v>
      </c>
      <c r="N912" t="s">
        <v>74</v>
      </c>
      <c r="O912" s="7" t="s">
        <v>21</v>
      </c>
      <c r="P912" s="15">
        <f>TBL_Employees[[#This Row],[Annual Salary]]*TBL_Employees[[#This Row],[Bonus %]]</f>
        <v>0</v>
      </c>
      <c r="Q912" s="16">
        <f>TBL_Employees[[#This Row],[Annual Salary]]+TBL_Employees[[#This Row],[Bonus %]]*TBL_Employees[[#This Row],[Annual Salary]]</f>
        <v>48415</v>
      </c>
      <c r="R912" s="15">
        <f>SUM(TBL_Employees[[#This Row],[Annual Salary]],TBL_Employees[[#This Row],[Bonus amount]])</f>
        <v>48415</v>
      </c>
      <c r="S912" t="str">
        <f>IF(AND(TBL_Employees[[#This Row],[Department]]="IT",TBL_Employees[[#This Row],[Gender]]="Female"),"Yes","No")</f>
        <v>Yes</v>
      </c>
      <c r="T912" s="20" t="str">
        <f>IF(AND(TBL_Employees[[#This Row],[Gender]]="Female",TBL_Employees[[#This Row],[Ethnicity]]="Black"),"Female Black","Other")</f>
        <v>Other</v>
      </c>
    </row>
    <row r="913" spans="1:20" x14ac:dyDescent="0.25">
      <c r="A913" t="s">
        <v>783</v>
      </c>
      <c r="B913" t="s">
        <v>784</v>
      </c>
      <c r="C913" t="s">
        <v>14</v>
      </c>
      <c r="D913" t="s">
        <v>65</v>
      </c>
      <c r="E913" t="s">
        <v>32</v>
      </c>
      <c r="F913" t="s">
        <v>17</v>
      </c>
      <c r="G913" t="s">
        <v>51</v>
      </c>
      <c r="H913" t="str">
        <f>IF(TBL_Employees[[#This Row],[Gender]]="Female","F","M")</f>
        <v>F</v>
      </c>
      <c r="I913">
        <v>33</v>
      </c>
      <c r="J913" s="7">
        <v>44181</v>
      </c>
      <c r="K913" s="1">
        <v>258426</v>
      </c>
      <c r="L913" s="2">
        <v>0.4</v>
      </c>
      <c r="M913" t="s">
        <v>52</v>
      </c>
      <c r="N913" t="s">
        <v>66</v>
      </c>
      <c r="O913" s="7" t="s">
        <v>21</v>
      </c>
      <c r="P913" s="15">
        <f>TBL_Employees[[#This Row],[Annual Salary]]*TBL_Employees[[#This Row],[Bonus %]]</f>
        <v>103370.40000000001</v>
      </c>
      <c r="Q913" s="16">
        <f>TBL_Employees[[#This Row],[Annual Salary]]+TBL_Employees[[#This Row],[Bonus %]]*TBL_Employees[[#This Row],[Annual Salary]]</f>
        <v>361796.4</v>
      </c>
      <c r="R913" s="15">
        <f>SUM(TBL_Employees[[#This Row],[Annual Salary]],TBL_Employees[[#This Row],[Bonus amount]])</f>
        <v>361796.4</v>
      </c>
      <c r="S913" t="str">
        <f>IF(AND(TBL_Employees[[#This Row],[Department]]="IT",TBL_Employees[[#This Row],[Gender]]="Female"),"Yes","No")</f>
        <v>No</v>
      </c>
      <c r="T913" s="20" t="str">
        <f>IF(AND(TBL_Employees[[#This Row],[Gender]]="Female",TBL_Employees[[#This Row],[Ethnicity]]="Black"),"Female Black","Other")</f>
        <v>Other</v>
      </c>
    </row>
    <row r="914" spans="1:20" x14ac:dyDescent="0.25">
      <c r="A914" t="s">
        <v>1249</v>
      </c>
      <c r="B914" t="s">
        <v>1250</v>
      </c>
      <c r="C914" t="s">
        <v>89</v>
      </c>
      <c r="D914" t="s">
        <v>27</v>
      </c>
      <c r="E914" t="s">
        <v>36</v>
      </c>
      <c r="F914" t="s">
        <v>28</v>
      </c>
      <c r="G914" t="s">
        <v>24</v>
      </c>
      <c r="H914" t="str">
        <f>IF(TBL_Employees[[#This Row],[Gender]]="Female","F","M")</f>
        <v>M</v>
      </c>
      <c r="I914">
        <v>27</v>
      </c>
      <c r="J914" s="7">
        <v>44189</v>
      </c>
      <c r="K914" s="1">
        <v>92321</v>
      </c>
      <c r="L914" s="2">
        <v>0</v>
      </c>
      <c r="M914" t="s">
        <v>19</v>
      </c>
      <c r="N914" t="s">
        <v>20</v>
      </c>
      <c r="O914" s="7" t="s">
        <v>21</v>
      </c>
      <c r="P914" s="15">
        <f>TBL_Employees[[#This Row],[Annual Salary]]*TBL_Employees[[#This Row],[Bonus %]]</f>
        <v>0</v>
      </c>
      <c r="Q914" s="16">
        <f>TBL_Employees[[#This Row],[Annual Salary]]+TBL_Employees[[#This Row],[Bonus %]]*TBL_Employees[[#This Row],[Annual Salary]]</f>
        <v>92321</v>
      </c>
      <c r="R914" s="15">
        <f>SUM(TBL_Employees[[#This Row],[Annual Salary]],TBL_Employees[[#This Row],[Bonus amount]])</f>
        <v>92321</v>
      </c>
      <c r="S914" t="str">
        <f>IF(AND(TBL_Employees[[#This Row],[Department]]="IT",TBL_Employees[[#This Row],[Gender]]="Female"),"Yes","No")</f>
        <v>No</v>
      </c>
      <c r="T914" s="20" t="str">
        <f>IF(AND(TBL_Employees[[#This Row],[Gender]]="Female",TBL_Employees[[#This Row],[Ethnicity]]="Black"),"Female Black","Other")</f>
        <v>Other</v>
      </c>
    </row>
    <row r="915" spans="1:20" x14ac:dyDescent="0.25">
      <c r="A915" t="s">
        <v>1331</v>
      </c>
      <c r="B915" t="s">
        <v>1332</v>
      </c>
      <c r="C915" t="s">
        <v>56</v>
      </c>
      <c r="D915" t="s">
        <v>27</v>
      </c>
      <c r="E915" t="s">
        <v>32</v>
      </c>
      <c r="F915" t="s">
        <v>28</v>
      </c>
      <c r="G915" t="s">
        <v>51</v>
      </c>
      <c r="H915" t="str">
        <f>IF(TBL_Employees[[#This Row],[Gender]]="Female","F","M")</f>
        <v>M</v>
      </c>
      <c r="I915">
        <v>36</v>
      </c>
      <c r="J915" s="7">
        <v>44192</v>
      </c>
      <c r="K915" s="1">
        <v>70165</v>
      </c>
      <c r="L915" s="2">
        <v>7.0000000000000007E-2</v>
      </c>
      <c r="M915" t="s">
        <v>52</v>
      </c>
      <c r="N915" t="s">
        <v>81</v>
      </c>
      <c r="O915" s="7" t="s">
        <v>21</v>
      </c>
      <c r="P915" s="15">
        <f>TBL_Employees[[#This Row],[Annual Salary]]*TBL_Employees[[#This Row],[Bonus %]]</f>
        <v>4911.55</v>
      </c>
      <c r="Q915" s="16">
        <f>TBL_Employees[[#This Row],[Annual Salary]]+TBL_Employees[[#This Row],[Bonus %]]*TBL_Employees[[#This Row],[Annual Salary]]</f>
        <v>75076.55</v>
      </c>
      <c r="R915" s="15">
        <f>SUM(TBL_Employees[[#This Row],[Annual Salary]],TBL_Employees[[#This Row],[Bonus amount]])</f>
        <v>75076.55</v>
      </c>
      <c r="S915" t="str">
        <f>IF(AND(TBL_Employees[[#This Row],[Department]]="IT",TBL_Employees[[#This Row],[Gender]]="Female"),"Yes","No")</f>
        <v>No</v>
      </c>
      <c r="T915" s="20" t="str">
        <f>IF(AND(TBL_Employees[[#This Row],[Gender]]="Female",TBL_Employees[[#This Row],[Ethnicity]]="Black"),"Female Black","Other")</f>
        <v>Other</v>
      </c>
    </row>
    <row r="916" spans="1:20" x14ac:dyDescent="0.25">
      <c r="A916" t="s">
        <v>186</v>
      </c>
      <c r="B916" t="s">
        <v>601</v>
      </c>
      <c r="C916" t="s">
        <v>42</v>
      </c>
      <c r="D916" t="s">
        <v>43</v>
      </c>
      <c r="E916" t="s">
        <v>32</v>
      </c>
      <c r="F916" t="s">
        <v>17</v>
      </c>
      <c r="G916" t="s">
        <v>51</v>
      </c>
      <c r="H916" t="str">
        <f>IF(TBL_Employees[[#This Row],[Gender]]="Female","F","M")</f>
        <v>F</v>
      </c>
      <c r="I916">
        <v>42</v>
      </c>
      <c r="J916" s="7">
        <v>44198</v>
      </c>
      <c r="K916" s="1">
        <v>94430</v>
      </c>
      <c r="L916" s="2">
        <v>0</v>
      </c>
      <c r="M916" t="s">
        <v>19</v>
      </c>
      <c r="N916" t="s">
        <v>63</v>
      </c>
      <c r="O916" s="7" t="s">
        <v>21</v>
      </c>
      <c r="P916" s="15">
        <f>TBL_Employees[[#This Row],[Annual Salary]]*TBL_Employees[[#This Row],[Bonus %]]</f>
        <v>0</v>
      </c>
      <c r="Q916" s="16">
        <f>TBL_Employees[[#This Row],[Annual Salary]]+TBL_Employees[[#This Row],[Bonus %]]*TBL_Employees[[#This Row],[Annual Salary]]</f>
        <v>94430</v>
      </c>
      <c r="R916" s="15">
        <f>SUM(TBL_Employees[[#This Row],[Annual Salary]],TBL_Employees[[#This Row],[Bonus amount]])</f>
        <v>94430</v>
      </c>
      <c r="S916" t="str">
        <f>IF(AND(TBL_Employees[[#This Row],[Department]]="IT",TBL_Employees[[#This Row],[Gender]]="Female"),"Yes","No")</f>
        <v>No</v>
      </c>
      <c r="T916" s="20" t="str">
        <f>IF(AND(TBL_Employees[[#This Row],[Gender]]="Female",TBL_Employees[[#This Row],[Ethnicity]]="Black"),"Female Black","Other")</f>
        <v>Other</v>
      </c>
    </row>
    <row r="917" spans="1:20" x14ac:dyDescent="0.25">
      <c r="A917" t="s">
        <v>1242</v>
      </c>
      <c r="B917" t="s">
        <v>1243</v>
      </c>
      <c r="C917" t="s">
        <v>62</v>
      </c>
      <c r="D917" t="s">
        <v>50</v>
      </c>
      <c r="E917" t="s">
        <v>32</v>
      </c>
      <c r="F917" t="s">
        <v>28</v>
      </c>
      <c r="G917" t="s">
        <v>18</v>
      </c>
      <c r="H917" t="str">
        <f>IF(TBL_Employees[[#This Row],[Gender]]="Female","F","M")</f>
        <v>M</v>
      </c>
      <c r="I917">
        <v>28</v>
      </c>
      <c r="J917" s="7">
        <v>44204</v>
      </c>
      <c r="K917" s="1">
        <v>108826</v>
      </c>
      <c r="L917" s="2">
        <v>0.1</v>
      </c>
      <c r="M917" t="s">
        <v>19</v>
      </c>
      <c r="N917" t="s">
        <v>45</v>
      </c>
      <c r="O917" s="7" t="s">
        <v>21</v>
      </c>
      <c r="P917" s="15">
        <f>TBL_Employees[[#This Row],[Annual Salary]]*TBL_Employees[[#This Row],[Bonus %]]</f>
        <v>10882.6</v>
      </c>
      <c r="Q917" s="16">
        <f>TBL_Employees[[#This Row],[Annual Salary]]+TBL_Employees[[#This Row],[Bonus %]]*TBL_Employees[[#This Row],[Annual Salary]]</f>
        <v>119708.6</v>
      </c>
      <c r="R917" s="15">
        <f>SUM(TBL_Employees[[#This Row],[Annual Salary]],TBL_Employees[[#This Row],[Bonus amount]])</f>
        <v>119708.6</v>
      </c>
      <c r="S917" t="str">
        <f>IF(AND(TBL_Employees[[#This Row],[Department]]="IT",TBL_Employees[[#This Row],[Gender]]="Female"),"Yes","No")</f>
        <v>No</v>
      </c>
      <c r="T917" s="20" t="str">
        <f>IF(AND(TBL_Employees[[#This Row],[Gender]]="Female",TBL_Employees[[#This Row],[Ethnicity]]="Black"),"Female Black","Other")</f>
        <v>Other</v>
      </c>
    </row>
    <row r="918" spans="1:20" x14ac:dyDescent="0.25">
      <c r="A918" t="s">
        <v>635</v>
      </c>
      <c r="B918" t="s">
        <v>636</v>
      </c>
      <c r="C918" t="s">
        <v>59</v>
      </c>
      <c r="D918" t="s">
        <v>31</v>
      </c>
      <c r="E918" t="s">
        <v>16</v>
      </c>
      <c r="F918" t="s">
        <v>17</v>
      </c>
      <c r="G918" t="s">
        <v>24</v>
      </c>
      <c r="H918" t="str">
        <f>IF(TBL_Employees[[#This Row],[Gender]]="Female","F","M")</f>
        <v>F</v>
      </c>
      <c r="I918">
        <v>46</v>
      </c>
      <c r="J918" s="7">
        <v>44206</v>
      </c>
      <c r="K918" s="1">
        <v>86538</v>
      </c>
      <c r="L918" s="2">
        <v>0</v>
      </c>
      <c r="M918" t="s">
        <v>33</v>
      </c>
      <c r="N918" t="s">
        <v>34</v>
      </c>
      <c r="O918" s="7" t="s">
        <v>21</v>
      </c>
      <c r="P918" s="15">
        <f>TBL_Employees[[#This Row],[Annual Salary]]*TBL_Employees[[#This Row],[Bonus %]]</f>
        <v>0</v>
      </c>
      <c r="Q918" s="16">
        <f>TBL_Employees[[#This Row],[Annual Salary]]+TBL_Employees[[#This Row],[Bonus %]]*TBL_Employees[[#This Row],[Annual Salary]]</f>
        <v>86538</v>
      </c>
      <c r="R918" s="15">
        <f>SUM(TBL_Employees[[#This Row],[Annual Salary]],TBL_Employees[[#This Row],[Bonus amount]])</f>
        <v>86538</v>
      </c>
      <c r="S918" t="str">
        <f>IF(AND(TBL_Employees[[#This Row],[Department]]="IT",TBL_Employees[[#This Row],[Gender]]="Female"),"Yes","No")</f>
        <v>No</v>
      </c>
      <c r="T918" s="20" t="str">
        <f>IF(AND(TBL_Employees[[#This Row],[Gender]]="Female",TBL_Employees[[#This Row],[Ethnicity]]="Black"),"Female Black","Other")</f>
        <v>Other</v>
      </c>
    </row>
    <row r="919" spans="1:20" x14ac:dyDescent="0.25">
      <c r="A919" t="s">
        <v>195</v>
      </c>
      <c r="B919" t="s">
        <v>1608</v>
      </c>
      <c r="C919" t="s">
        <v>49</v>
      </c>
      <c r="D919" t="s">
        <v>50</v>
      </c>
      <c r="E919" t="s">
        <v>16</v>
      </c>
      <c r="F919" t="s">
        <v>17</v>
      </c>
      <c r="G919" t="s">
        <v>24</v>
      </c>
      <c r="H919" t="str">
        <f>IF(TBL_Employees[[#This Row],[Gender]]="Female","F","M")</f>
        <v>F</v>
      </c>
      <c r="I919">
        <v>46</v>
      </c>
      <c r="J919" s="7">
        <v>44213</v>
      </c>
      <c r="K919" s="1">
        <v>72131</v>
      </c>
      <c r="L919" s="2">
        <v>0</v>
      </c>
      <c r="M919" t="s">
        <v>33</v>
      </c>
      <c r="N919" t="s">
        <v>74</v>
      </c>
      <c r="O919" s="7" t="s">
        <v>21</v>
      </c>
      <c r="P919" s="15">
        <f>TBL_Employees[[#This Row],[Annual Salary]]*TBL_Employees[[#This Row],[Bonus %]]</f>
        <v>0</v>
      </c>
      <c r="Q919" s="16">
        <f>TBL_Employees[[#This Row],[Annual Salary]]+TBL_Employees[[#This Row],[Bonus %]]*TBL_Employees[[#This Row],[Annual Salary]]</f>
        <v>72131</v>
      </c>
      <c r="R919" s="15">
        <f>SUM(TBL_Employees[[#This Row],[Annual Salary]],TBL_Employees[[#This Row],[Bonus amount]])</f>
        <v>72131</v>
      </c>
      <c r="S919" t="str">
        <f>IF(AND(TBL_Employees[[#This Row],[Department]]="IT",TBL_Employees[[#This Row],[Gender]]="Female"),"Yes","No")</f>
        <v>No</v>
      </c>
      <c r="T919" s="20" t="str">
        <f>IF(AND(TBL_Employees[[#This Row],[Gender]]="Female",TBL_Employees[[#This Row],[Ethnicity]]="Black"),"Female Black","Other")</f>
        <v>Other</v>
      </c>
    </row>
    <row r="920" spans="1:20" x14ac:dyDescent="0.25">
      <c r="A920" t="s">
        <v>1634</v>
      </c>
      <c r="B920" t="s">
        <v>1635</v>
      </c>
      <c r="C920" t="s">
        <v>73</v>
      </c>
      <c r="D920" t="s">
        <v>27</v>
      </c>
      <c r="E920" t="s">
        <v>36</v>
      </c>
      <c r="F920" t="s">
        <v>28</v>
      </c>
      <c r="G920" t="s">
        <v>24</v>
      </c>
      <c r="H920" t="str">
        <f>IF(TBL_Employees[[#This Row],[Gender]]="Female","F","M")</f>
        <v>M</v>
      </c>
      <c r="I920">
        <v>25</v>
      </c>
      <c r="J920" s="7">
        <v>44213</v>
      </c>
      <c r="K920" s="1">
        <v>41844</v>
      </c>
      <c r="L920" s="2">
        <v>0</v>
      </c>
      <c r="M920" t="s">
        <v>33</v>
      </c>
      <c r="N920" t="s">
        <v>80</v>
      </c>
      <c r="O920" s="7" t="s">
        <v>21</v>
      </c>
      <c r="P920" s="15">
        <f>TBL_Employees[[#This Row],[Annual Salary]]*TBL_Employees[[#This Row],[Bonus %]]</f>
        <v>0</v>
      </c>
      <c r="Q920" s="16">
        <f>TBL_Employees[[#This Row],[Annual Salary]]+TBL_Employees[[#This Row],[Bonus %]]*TBL_Employees[[#This Row],[Annual Salary]]</f>
        <v>41844</v>
      </c>
      <c r="R920" s="15">
        <f>SUM(TBL_Employees[[#This Row],[Annual Salary]],TBL_Employees[[#This Row],[Bonus amount]])</f>
        <v>41844</v>
      </c>
      <c r="S920" t="str">
        <f>IF(AND(TBL_Employees[[#This Row],[Department]]="IT",TBL_Employees[[#This Row],[Gender]]="Female"),"Yes","No")</f>
        <v>No</v>
      </c>
      <c r="T920" s="20" t="str">
        <f>IF(AND(TBL_Employees[[#This Row],[Gender]]="Female",TBL_Employees[[#This Row],[Ethnicity]]="Black"),"Female Black","Other")</f>
        <v>Other</v>
      </c>
    </row>
    <row r="921" spans="1:20" x14ac:dyDescent="0.25">
      <c r="A921" t="s">
        <v>894</v>
      </c>
      <c r="B921" t="s">
        <v>895</v>
      </c>
      <c r="C921" t="s">
        <v>62</v>
      </c>
      <c r="D921" t="s">
        <v>23</v>
      </c>
      <c r="E921" t="s">
        <v>36</v>
      </c>
      <c r="F921" t="s">
        <v>17</v>
      </c>
      <c r="G921" t="s">
        <v>18</v>
      </c>
      <c r="H921" t="str">
        <f>IF(TBL_Employees[[#This Row],[Gender]]="Female","F","M")</f>
        <v>F</v>
      </c>
      <c r="I921">
        <v>31</v>
      </c>
      <c r="J921" s="7">
        <v>44214</v>
      </c>
      <c r="K921" s="1">
        <v>104162</v>
      </c>
      <c r="L921" s="2">
        <v>7.0000000000000007E-2</v>
      </c>
      <c r="M921" t="s">
        <v>19</v>
      </c>
      <c r="N921" t="s">
        <v>25</v>
      </c>
      <c r="O921" s="7" t="s">
        <v>21</v>
      </c>
      <c r="P921" s="15">
        <f>TBL_Employees[[#This Row],[Annual Salary]]*TBL_Employees[[#This Row],[Bonus %]]</f>
        <v>7291.3400000000011</v>
      </c>
      <c r="Q921" s="16">
        <f>TBL_Employees[[#This Row],[Annual Salary]]+TBL_Employees[[#This Row],[Bonus %]]*TBL_Employees[[#This Row],[Annual Salary]]</f>
        <v>111453.34</v>
      </c>
      <c r="R921" s="15">
        <f>SUM(TBL_Employees[[#This Row],[Annual Salary]],TBL_Employees[[#This Row],[Bonus amount]])</f>
        <v>111453.34</v>
      </c>
      <c r="S921" t="str">
        <f>IF(AND(TBL_Employees[[#This Row],[Department]]="IT",TBL_Employees[[#This Row],[Gender]]="Female"),"Yes","No")</f>
        <v>No</v>
      </c>
      <c r="T921" s="20" t="str">
        <f>IF(AND(TBL_Employees[[#This Row],[Gender]]="Female",TBL_Employees[[#This Row],[Ethnicity]]="Black"),"Female Black","Other")</f>
        <v>Other</v>
      </c>
    </row>
    <row r="922" spans="1:20" x14ac:dyDescent="0.25">
      <c r="A922" t="s">
        <v>1804</v>
      </c>
      <c r="B922" t="s">
        <v>1805</v>
      </c>
      <c r="C922" t="s">
        <v>71</v>
      </c>
      <c r="D922" t="s">
        <v>27</v>
      </c>
      <c r="E922" t="s">
        <v>44</v>
      </c>
      <c r="F922" t="s">
        <v>17</v>
      </c>
      <c r="G922" t="s">
        <v>51</v>
      </c>
      <c r="H922" t="str">
        <f>IF(TBL_Employees[[#This Row],[Gender]]="Female","F","M")</f>
        <v>F</v>
      </c>
      <c r="I922">
        <v>36</v>
      </c>
      <c r="J922" s="7">
        <v>44217</v>
      </c>
      <c r="K922" s="1">
        <v>90333</v>
      </c>
      <c r="L922" s="2">
        <v>0</v>
      </c>
      <c r="M922" t="s">
        <v>52</v>
      </c>
      <c r="N922" t="s">
        <v>66</v>
      </c>
      <c r="O922" s="7" t="s">
        <v>21</v>
      </c>
      <c r="P922" s="15">
        <f>TBL_Employees[[#This Row],[Annual Salary]]*TBL_Employees[[#This Row],[Bonus %]]</f>
        <v>0</v>
      </c>
      <c r="Q922" s="16">
        <f>TBL_Employees[[#This Row],[Annual Salary]]+TBL_Employees[[#This Row],[Bonus %]]*TBL_Employees[[#This Row],[Annual Salary]]</f>
        <v>90333</v>
      </c>
      <c r="R922" s="15">
        <f>SUM(TBL_Employees[[#This Row],[Annual Salary]],TBL_Employees[[#This Row],[Bonus amount]])</f>
        <v>90333</v>
      </c>
      <c r="S922" t="str">
        <f>IF(AND(TBL_Employees[[#This Row],[Department]]="IT",TBL_Employees[[#This Row],[Gender]]="Female"),"Yes","No")</f>
        <v>Yes</v>
      </c>
      <c r="T922" s="20" t="str">
        <f>IF(AND(TBL_Employees[[#This Row],[Gender]]="Female",TBL_Employees[[#This Row],[Ethnicity]]="Black"),"Female Black","Other")</f>
        <v>Other</v>
      </c>
    </row>
    <row r="923" spans="1:20" x14ac:dyDescent="0.25">
      <c r="A923" t="s">
        <v>1806</v>
      </c>
      <c r="B923" t="s">
        <v>1807</v>
      </c>
      <c r="C923" t="s">
        <v>22</v>
      </c>
      <c r="D923" t="s">
        <v>23</v>
      </c>
      <c r="E923" t="s">
        <v>44</v>
      </c>
      <c r="F923" t="s">
        <v>28</v>
      </c>
      <c r="G923" t="s">
        <v>24</v>
      </c>
      <c r="H923" t="str">
        <f>IF(TBL_Employees[[#This Row],[Gender]]="Female","F","M")</f>
        <v>M</v>
      </c>
      <c r="I923">
        <v>25</v>
      </c>
      <c r="J923" s="7">
        <v>44217</v>
      </c>
      <c r="K923" s="1">
        <v>67299</v>
      </c>
      <c r="L923" s="2">
        <v>0</v>
      </c>
      <c r="M923" t="s">
        <v>19</v>
      </c>
      <c r="N923" t="s">
        <v>39</v>
      </c>
      <c r="O923" s="7" t="s">
        <v>21</v>
      </c>
      <c r="P923" s="15">
        <f>TBL_Employees[[#This Row],[Annual Salary]]*TBL_Employees[[#This Row],[Bonus %]]</f>
        <v>0</v>
      </c>
      <c r="Q923" s="16">
        <f>TBL_Employees[[#This Row],[Annual Salary]]+TBL_Employees[[#This Row],[Bonus %]]*TBL_Employees[[#This Row],[Annual Salary]]</f>
        <v>67299</v>
      </c>
      <c r="R923" s="15">
        <f>SUM(TBL_Employees[[#This Row],[Annual Salary]],TBL_Employees[[#This Row],[Bonus amount]])</f>
        <v>67299</v>
      </c>
      <c r="S923" t="str">
        <f>IF(AND(TBL_Employees[[#This Row],[Department]]="IT",TBL_Employees[[#This Row],[Gender]]="Female"),"Yes","No")</f>
        <v>No</v>
      </c>
      <c r="T923" s="20" t="str">
        <f>IF(AND(TBL_Employees[[#This Row],[Gender]]="Female",TBL_Employees[[#This Row],[Ethnicity]]="Black"),"Female Black","Other")</f>
        <v>Other</v>
      </c>
    </row>
    <row r="924" spans="1:20" x14ac:dyDescent="0.25">
      <c r="A924" t="s">
        <v>282</v>
      </c>
      <c r="B924" t="s">
        <v>1904</v>
      </c>
      <c r="C924" t="s">
        <v>94</v>
      </c>
      <c r="D924" t="s">
        <v>50</v>
      </c>
      <c r="E924" t="s">
        <v>16</v>
      </c>
      <c r="F924" t="s">
        <v>17</v>
      </c>
      <c r="G924" t="s">
        <v>24</v>
      </c>
      <c r="H924" t="str">
        <f>IF(TBL_Employees[[#This Row],[Gender]]="Female","F","M")</f>
        <v>F</v>
      </c>
      <c r="I924">
        <v>33</v>
      </c>
      <c r="J924" s="7">
        <v>44218</v>
      </c>
      <c r="K924" s="1">
        <v>56405</v>
      </c>
      <c r="L924" s="2">
        <v>0</v>
      </c>
      <c r="M924" t="s">
        <v>19</v>
      </c>
      <c r="N924" t="s">
        <v>20</v>
      </c>
      <c r="O924" s="7" t="s">
        <v>21</v>
      </c>
      <c r="P924" s="15">
        <f>TBL_Employees[[#This Row],[Annual Salary]]*TBL_Employees[[#This Row],[Bonus %]]</f>
        <v>0</v>
      </c>
      <c r="Q924" s="16">
        <f>TBL_Employees[[#This Row],[Annual Salary]]+TBL_Employees[[#This Row],[Bonus %]]*TBL_Employees[[#This Row],[Annual Salary]]</f>
        <v>56405</v>
      </c>
      <c r="R924" s="15">
        <f>SUM(TBL_Employees[[#This Row],[Annual Salary]],TBL_Employees[[#This Row],[Bonus amount]])</f>
        <v>56405</v>
      </c>
      <c r="S924" t="str">
        <f>IF(AND(TBL_Employees[[#This Row],[Department]]="IT",TBL_Employees[[#This Row],[Gender]]="Female"),"Yes","No")</f>
        <v>No</v>
      </c>
      <c r="T924" s="20" t="str">
        <f>IF(AND(TBL_Employees[[#This Row],[Gender]]="Female",TBL_Employees[[#This Row],[Ethnicity]]="Black"),"Female Black","Other")</f>
        <v>Other</v>
      </c>
    </row>
    <row r="925" spans="1:20" x14ac:dyDescent="0.25">
      <c r="A925" t="s">
        <v>1297</v>
      </c>
      <c r="B925" t="s">
        <v>1298</v>
      </c>
      <c r="C925" t="s">
        <v>40</v>
      </c>
      <c r="D925" t="s">
        <v>50</v>
      </c>
      <c r="E925" t="s">
        <v>36</v>
      </c>
      <c r="F925" t="s">
        <v>17</v>
      </c>
      <c r="G925" t="s">
        <v>18</v>
      </c>
      <c r="H925" t="str">
        <f>IF(TBL_Employees[[#This Row],[Gender]]="Female","F","M")</f>
        <v>F</v>
      </c>
      <c r="I925">
        <v>61</v>
      </c>
      <c r="J925" s="7">
        <v>44219</v>
      </c>
      <c r="K925" s="1">
        <v>151783</v>
      </c>
      <c r="L925" s="2">
        <v>0.26</v>
      </c>
      <c r="M925" t="s">
        <v>19</v>
      </c>
      <c r="N925" t="s">
        <v>63</v>
      </c>
      <c r="O925" s="7" t="s">
        <v>21</v>
      </c>
      <c r="P925" s="15">
        <f>TBL_Employees[[#This Row],[Annual Salary]]*TBL_Employees[[#This Row],[Bonus %]]</f>
        <v>39463.58</v>
      </c>
      <c r="Q925" s="16">
        <f>TBL_Employees[[#This Row],[Annual Salary]]+TBL_Employees[[#This Row],[Bonus %]]*TBL_Employees[[#This Row],[Annual Salary]]</f>
        <v>191246.58000000002</v>
      </c>
      <c r="R925" s="15">
        <f>SUM(TBL_Employees[[#This Row],[Annual Salary]],TBL_Employees[[#This Row],[Bonus amount]])</f>
        <v>191246.58000000002</v>
      </c>
      <c r="S925" t="str">
        <f>IF(AND(TBL_Employees[[#This Row],[Department]]="IT",TBL_Employees[[#This Row],[Gender]]="Female"),"Yes","No")</f>
        <v>No</v>
      </c>
      <c r="T925" s="20" t="str">
        <f>IF(AND(TBL_Employees[[#This Row],[Gender]]="Female",TBL_Employees[[#This Row],[Ethnicity]]="Black"),"Female Black","Other")</f>
        <v>Other</v>
      </c>
    </row>
    <row r="926" spans="1:20" x14ac:dyDescent="0.25">
      <c r="A926" t="s">
        <v>1342</v>
      </c>
      <c r="B926" t="s">
        <v>1343</v>
      </c>
      <c r="C926" t="s">
        <v>40</v>
      </c>
      <c r="D926" t="s">
        <v>27</v>
      </c>
      <c r="E926" t="s">
        <v>36</v>
      </c>
      <c r="F926" t="s">
        <v>17</v>
      </c>
      <c r="G926" t="s">
        <v>51</v>
      </c>
      <c r="H926" t="str">
        <f>IF(TBL_Employees[[#This Row],[Gender]]="Female","F","M")</f>
        <v>F</v>
      </c>
      <c r="I926">
        <v>28</v>
      </c>
      <c r="J926" s="7">
        <v>44221</v>
      </c>
      <c r="K926" s="1">
        <v>160385</v>
      </c>
      <c r="L926" s="2">
        <v>0.23</v>
      </c>
      <c r="M926" t="s">
        <v>19</v>
      </c>
      <c r="N926" t="s">
        <v>45</v>
      </c>
      <c r="O926" s="7">
        <v>44334</v>
      </c>
      <c r="P926" s="15">
        <f>TBL_Employees[[#This Row],[Annual Salary]]*TBL_Employees[[#This Row],[Bonus %]]</f>
        <v>36888.550000000003</v>
      </c>
      <c r="Q926" s="16">
        <f>TBL_Employees[[#This Row],[Annual Salary]]+TBL_Employees[[#This Row],[Bonus %]]*TBL_Employees[[#This Row],[Annual Salary]]</f>
        <v>197273.55</v>
      </c>
      <c r="R926" s="15">
        <f>SUM(TBL_Employees[[#This Row],[Annual Salary]],TBL_Employees[[#This Row],[Bonus amount]])</f>
        <v>197273.55</v>
      </c>
      <c r="S926" t="str">
        <f>IF(AND(TBL_Employees[[#This Row],[Department]]="IT",TBL_Employees[[#This Row],[Gender]]="Female"),"Yes","No")</f>
        <v>Yes</v>
      </c>
      <c r="T926" s="20" t="str">
        <f>IF(AND(TBL_Employees[[#This Row],[Gender]]="Female",TBL_Employees[[#This Row],[Ethnicity]]="Black"),"Female Black","Other")</f>
        <v>Other</v>
      </c>
    </row>
    <row r="927" spans="1:20" x14ac:dyDescent="0.25">
      <c r="A927" t="s">
        <v>670</v>
      </c>
      <c r="B927" t="s">
        <v>671</v>
      </c>
      <c r="C927" t="s">
        <v>30</v>
      </c>
      <c r="D927" t="s">
        <v>31</v>
      </c>
      <c r="E927" t="s">
        <v>16</v>
      </c>
      <c r="F927" t="s">
        <v>17</v>
      </c>
      <c r="G927" t="s">
        <v>47</v>
      </c>
      <c r="H927" t="str">
        <f>IF(TBL_Employees[[#This Row],[Gender]]="Female","F","M")</f>
        <v>F</v>
      </c>
      <c r="I927">
        <v>27</v>
      </c>
      <c r="J927" s="7">
        <v>44224</v>
      </c>
      <c r="K927" s="1">
        <v>95786</v>
      </c>
      <c r="L927" s="2">
        <v>0</v>
      </c>
      <c r="M927" t="s">
        <v>19</v>
      </c>
      <c r="N927" t="s">
        <v>20</v>
      </c>
      <c r="O927" s="7" t="s">
        <v>21</v>
      </c>
      <c r="P927" s="15">
        <f>TBL_Employees[[#This Row],[Annual Salary]]*TBL_Employees[[#This Row],[Bonus %]]</f>
        <v>0</v>
      </c>
      <c r="Q927" s="16">
        <f>TBL_Employees[[#This Row],[Annual Salary]]+TBL_Employees[[#This Row],[Bonus %]]*TBL_Employees[[#This Row],[Annual Salary]]</f>
        <v>95786</v>
      </c>
      <c r="R927" s="15">
        <f>SUM(TBL_Employees[[#This Row],[Annual Salary]],TBL_Employees[[#This Row],[Bonus amount]])</f>
        <v>95786</v>
      </c>
      <c r="S927" t="str">
        <f>IF(AND(TBL_Employees[[#This Row],[Department]]="IT",TBL_Employees[[#This Row],[Gender]]="Female"),"Yes","No")</f>
        <v>No</v>
      </c>
      <c r="T927" s="20" t="str">
        <f>IF(AND(TBL_Employees[[#This Row],[Gender]]="Female",TBL_Employees[[#This Row],[Ethnicity]]="Black"),"Female Black","Other")</f>
        <v>Female Black</v>
      </c>
    </row>
    <row r="928" spans="1:20" x14ac:dyDescent="0.25">
      <c r="A928" t="s">
        <v>107</v>
      </c>
      <c r="B928" t="s">
        <v>1169</v>
      </c>
      <c r="C928" t="s">
        <v>129</v>
      </c>
      <c r="D928" t="s">
        <v>31</v>
      </c>
      <c r="E928" t="s">
        <v>44</v>
      </c>
      <c r="F928" t="s">
        <v>17</v>
      </c>
      <c r="G928" t="s">
        <v>51</v>
      </c>
      <c r="H928" t="str">
        <f>IF(TBL_Employees[[#This Row],[Gender]]="Female","F","M")</f>
        <v>F</v>
      </c>
      <c r="I928">
        <v>42</v>
      </c>
      <c r="J928" s="7">
        <v>44232</v>
      </c>
      <c r="K928" s="1">
        <v>65507</v>
      </c>
      <c r="L928" s="2">
        <v>0</v>
      </c>
      <c r="M928" t="s">
        <v>52</v>
      </c>
      <c r="N928" t="s">
        <v>81</v>
      </c>
      <c r="O928" s="7" t="s">
        <v>21</v>
      </c>
      <c r="P928" s="15">
        <f>TBL_Employees[[#This Row],[Annual Salary]]*TBL_Employees[[#This Row],[Bonus %]]</f>
        <v>0</v>
      </c>
      <c r="Q928" s="16">
        <f>TBL_Employees[[#This Row],[Annual Salary]]+TBL_Employees[[#This Row],[Bonus %]]*TBL_Employees[[#This Row],[Annual Salary]]</f>
        <v>65507</v>
      </c>
      <c r="R928" s="15">
        <f>SUM(TBL_Employees[[#This Row],[Annual Salary]],TBL_Employees[[#This Row],[Bonus amount]])</f>
        <v>65507</v>
      </c>
      <c r="S928" t="str">
        <f>IF(AND(TBL_Employees[[#This Row],[Department]]="IT",TBL_Employees[[#This Row],[Gender]]="Female"),"Yes","No")</f>
        <v>No</v>
      </c>
      <c r="T928" s="20" t="str">
        <f>IF(AND(TBL_Employees[[#This Row],[Gender]]="Female",TBL_Employees[[#This Row],[Ethnicity]]="Black"),"Female Black","Other")</f>
        <v>Other</v>
      </c>
    </row>
    <row r="929" spans="1:20" x14ac:dyDescent="0.25">
      <c r="A929" t="s">
        <v>787</v>
      </c>
      <c r="B929" t="s">
        <v>788</v>
      </c>
      <c r="C929" t="s">
        <v>14</v>
      </c>
      <c r="D929" t="s">
        <v>65</v>
      </c>
      <c r="E929" t="s">
        <v>36</v>
      </c>
      <c r="F929" t="s">
        <v>28</v>
      </c>
      <c r="G929" t="s">
        <v>24</v>
      </c>
      <c r="H929" t="str">
        <f>IF(TBL_Employees[[#This Row],[Gender]]="Female","F","M")</f>
        <v>M</v>
      </c>
      <c r="I929">
        <v>25</v>
      </c>
      <c r="J929" s="7">
        <v>44235</v>
      </c>
      <c r="K929" s="1">
        <v>198243</v>
      </c>
      <c r="L929" s="2">
        <v>0.31</v>
      </c>
      <c r="M929" t="s">
        <v>19</v>
      </c>
      <c r="N929" t="s">
        <v>45</v>
      </c>
      <c r="O929" s="7" t="s">
        <v>21</v>
      </c>
      <c r="P929" s="15">
        <f>TBL_Employees[[#This Row],[Annual Salary]]*TBL_Employees[[#This Row],[Bonus %]]</f>
        <v>61455.33</v>
      </c>
      <c r="Q929" s="16">
        <f>TBL_Employees[[#This Row],[Annual Salary]]+TBL_Employees[[#This Row],[Bonus %]]*TBL_Employees[[#This Row],[Annual Salary]]</f>
        <v>259698.33000000002</v>
      </c>
      <c r="R929" s="15">
        <f>SUM(TBL_Employees[[#This Row],[Annual Salary]],TBL_Employees[[#This Row],[Bonus amount]])</f>
        <v>259698.33000000002</v>
      </c>
      <c r="S929" t="str">
        <f>IF(AND(TBL_Employees[[#This Row],[Department]]="IT",TBL_Employees[[#This Row],[Gender]]="Female"),"Yes","No")</f>
        <v>No</v>
      </c>
      <c r="T929" s="20" t="str">
        <f>IF(AND(TBL_Employees[[#This Row],[Gender]]="Female",TBL_Employees[[#This Row],[Ethnicity]]="Black"),"Female Black","Other")</f>
        <v>Other</v>
      </c>
    </row>
    <row r="930" spans="1:20" x14ac:dyDescent="0.25">
      <c r="A930" t="s">
        <v>1217</v>
      </c>
      <c r="B930" t="s">
        <v>1218</v>
      </c>
      <c r="C930" t="s">
        <v>49</v>
      </c>
      <c r="D930" t="s">
        <v>50</v>
      </c>
      <c r="E930" t="s">
        <v>44</v>
      </c>
      <c r="F930" t="s">
        <v>17</v>
      </c>
      <c r="G930" t="s">
        <v>51</v>
      </c>
      <c r="H930" t="str">
        <f>IF(TBL_Employees[[#This Row],[Gender]]="Female","F","M")</f>
        <v>F</v>
      </c>
      <c r="I930">
        <v>26</v>
      </c>
      <c r="J930" s="7">
        <v>44236</v>
      </c>
      <c r="K930" s="1">
        <v>87427</v>
      </c>
      <c r="L930" s="2">
        <v>0</v>
      </c>
      <c r="M930" t="s">
        <v>52</v>
      </c>
      <c r="N930" t="s">
        <v>53</v>
      </c>
      <c r="O930" s="7" t="s">
        <v>21</v>
      </c>
      <c r="P930" s="15">
        <f>TBL_Employees[[#This Row],[Annual Salary]]*TBL_Employees[[#This Row],[Bonus %]]</f>
        <v>0</v>
      </c>
      <c r="Q930" s="16">
        <f>TBL_Employees[[#This Row],[Annual Salary]]+TBL_Employees[[#This Row],[Bonus %]]*TBL_Employees[[#This Row],[Annual Salary]]</f>
        <v>87427</v>
      </c>
      <c r="R930" s="15">
        <f>SUM(TBL_Employees[[#This Row],[Annual Salary]],TBL_Employees[[#This Row],[Bonus amount]])</f>
        <v>87427</v>
      </c>
      <c r="S930" t="str">
        <f>IF(AND(TBL_Employees[[#This Row],[Department]]="IT",TBL_Employees[[#This Row],[Gender]]="Female"),"Yes","No")</f>
        <v>No</v>
      </c>
      <c r="T930" s="20" t="str">
        <f>IF(AND(TBL_Employees[[#This Row],[Gender]]="Female",TBL_Employees[[#This Row],[Ethnicity]]="Black"),"Female Black","Other")</f>
        <v>Other</v>
      </c>
    </row>
    <row r="931" spans="1:20" x14ac:dyDescent="0.25">
      <c r="A931" t="s">
        <v>761</v>
      </c>
      <c r="B931" t="s">
        <v>762</v>
      </c>
      <c r="C931" t="s">
        <v>49</v>
      </c>
      <c r="D931" t="s">
        <v>50</v>
      </c>
      <c r="E931" t="s">
        <v>44</v>
      </c>
      <c r="F931" t="s">
        <v>28</v>
      </c>
      <c r="G931" t="s">
        <v>51</v>
      </c>
      <c r="H931" t="str">
        <f>IF(TBL_Employees[[#This Row],[Gender]]="Female","F","M")</f>
        <v>M</v>
      </c>
      <c r="I931">
        <v>45</v>
      </c>
      <c r="J931" s="7">
        <v>44237</v>
      </c>
      <c r="K931" s="1">
        <v>79882</v>
      </c>
      <c r="L931" s="2">
        <v>0</v>
      </c>
      <c r="M931" t="s">
        <v>19</v>
      </c>
      <c r="N931" t="s">
        <v>39</v>
      </c>
      <c r="O931" s="7" t="s">
        <v>21</v>
      </c>
      <c r="P931" s="15">
        <f>TBL_Employees[[#This Row],[Annual Salary]]*TBL_Employees[[#This Row],[Bonus %]]</f>
        <v>0</v>
      </c>
      <c r="Q931" s="16">
        <f>TBL_Employees[[#This Row],[Annual Salary]]+TBL_Employees[[#This Row],[Bonus %]]*TBL_Employees[[#This Row],[Annual Salary]]</f>
        <v>79882</v>
      </c>
      <c r="R931" s="15">
        <f>SUM(TBL_Employees[[#This Row],[Annual Salary]],TBL_Employees[[#This Row],[Bonus amount]])</f>
        <v>79882</v>
      </c>
      <c r="S931" t="str">
        <f>IF(AND(TBL_Employees[[#This Row],[Department]]="IT",TBL_Employees[[#This Row],[Gender]]="Female"),"Yes","No")</f>
        <v>No</v>
      </c>
      <c r="T931" s="20" t="str">
        <f>IF(AND(TBL_Employees[[#This Row],[Gender]]="Female",TBL_Employees[[#This Row],[Ethnicity]]="Black"),"Female Black","Other")</f>
        <v>Other</v>
      </c>
    </row>
    <row r="932" spans="1:20" x14ac:dyDescent="0.25">
      <c r="A932" t="s">
        <v>626</v>
      </c>
      <c r="B932" t="s">
        <v>627</v>
      </c>
      <c r="C932" t="s">
        <v>68</v>
      </c>
      <c r="D932" t="s">
        <v>50</v>
      </c>
      <c r="E932" t="s">
        <v>16</v>
      </c>
      <c r="F932" t="s">
        <v>17</v>
      </c>
      <c r="G932" t="s">
        <v>24</v>
      </c>
      <c r="H932" t="str">
        <f>IF(TBL_Employees[[#This Row],[Gender]]="Female","F","M")</f>
        <v>F</v>
      </c>
      <c r="I932">
        <v>30</v>
      </c>
      <c r="J932" s="7">
        <v>44241</v>
      </c>
      <c r="K932" s="1">
        <v>48340</v>
      </c>
      <c r="L932" s="2">
        <v>0</v>
      </c>
      <c r="M932" t="s">
        <v>33</v>
      </c>
      <c r="N932" t="s">
        <v>60</v>
      </c>
      <c r="O932" s="7" t="s">
        <v>21</v>
      </c>
      <c r="P932" s="15">
        <f>TBL_Employees[[#This Row],[Annual Salary]]*TBL_Employees[[#This Row],[Bonus %]]</f>
        <v>0</v>
      </c>
      <c r="Q932" s="16">
        <f>TBL_Employees[[#This Row],[Annual Salary]]+TBL_Employees[[#This Row],[Bonus %]]*TBL_Employees[[#This Row],[Annual Salary]]</f>
        <v>48340</v>
      </c>
      <c r="R932" s="15">
        <f>SUM(TBL_Employees[[#This Row],[Annual Salary]],TBL_Employees[[#This Row],[Bonus amount]])</f>
        <v>48340</v>
      </c>
      <c r="S932" t="str">
        <f>IF(AND(TBL_Employees[[#This Row],[Department]]="IT",TBL_Employees[[#This Row],[Gender]]="Female"),"Yes","No")</f>
        <v>No</v>
      </c>
      <c r="T932" s="20" t="str">
        <f>IF(AND(TBL_Employees[[#This Row],[Gender]]="Female",TBL_Employees[[#This Row],[Ethnicity]]="Black"),"Female Black","Other")</f>
        <v>Other</v>
      </c>
    </row>
    <row r="933" spans="1:20" x14ac:dyDescent="0.25">
      <c r="A933" t="s">
        <v>576</v>
      </c>
      <c r="B933" t="s">
        <v>577</v>
      </c>
      <c r="C933" t="s">
        <v>40</v>
      </c>
      <c r="D933" t="s">
        <v>23</v>
      </c>
      <c r="E933" t="s">
        <v>32</v>
      </c>
      <c r="F933" t="s">
        <v>17</v>
      </c>
      <c r="G933" t="s">
        <v>24</v>
      </c>
      <c r="H933" t="str">
        <f>IF(TBL_Employees[[#This Row],[Gender]]="Female","F","M")</f>
        <v>F</v>
      </c>
      <c r="I933">
        <v>27</v>
      </c>
      <c r="J933" s="7">
        <v>44250</v>
      </c>
      <c r="K933" s="1">
        <v>199041</v>
      </c>
      <c r="L933" s="2">
        <v>0.16</v>
      </c>
      <c r="M933" t="s">
        <v>33</v>
      </c>
      <c r="N933" t="s">
        <v>60</v>
      </c>
      <c r="O933" s="7" t="s">
        <v>21</v>
      </c>
      <c r="P933" s="15">
        <f>TBL_Employees[[#This Row],[Annual Salary]]*TBL_Employees[[#This Row],[Bonus %]]</f>
        <v>31846.560000000001</v>
      </c>
      <c r="Q933" s="16">
        <f>TBL_Employees[[#This Row],[Annual Salary]]+TBL_Employees[[#This Row],[Bonus %]]*TBL_Employees[[#This Row],[Annual Salary]]</f>
        <v>230887.56</v>
      </c>
      <c r="R933" s="15">
        <f>SUM(TBL_Employees[[#This Row],[Annual Salary]],TBL_Employees[[#This Row],[Bonus amount]])</f>
        <v>230887.56</v>
      </c>
      <c r="S933" t="str">
        <f>IF(AND(TBL_Employees[[#This Row],[Department]]="IT",TBL_Employees[[#This Row],[Gender]]="Female"),"Yes","No")</f>
        <v>No</v>
      </c>
      <c r="T933" s="20" t="str">
        <f>IF(AND(TBL_Employees[[#This Row],[Gender]]="Female",TBL_Employees[[#This Row],[Ethnicity]]="Black"),"Female Black","Other")</f>
        <v>Other</v>
      </c>
    </row>
    <row r="934" spans="1:20" x14ac:dyDescent="0.25">
      <c r="A934" t="s">
        <v>199</v>
      </c>
      <c r="B934" t="s">
        <v>884</v>
      </c>
      <c r="C934" t="s">
        <v>68</v>
      </c>
      <c r="D934" t="s">
        <v>43</v>
      </c>
      <c r="E934" t="s">
        <v>16</v>
      </c>
      <c r="F934" t="s">
        <v>17</v>
      </c>
      <c r="G934" t="s">
        <v>24</v>
      </c>
      <c r="H934" t="str">
        <f>IF(TBL_Employees[[#This Row],[Gender]]="Female","F","M")</f>
        <v>F</v>
      </c>
      <c r="I934">
        <v>40</v>
      </c>
      <c r="J934" s="7">
        <v>44251</v>
      </c>
      <c r="K934" s="1">
        <v>46833</v>
      </c>
      <c r="L934" s="2">
        <v>0</v>
      </c>
      <c r="M934" t="s">
        <v>33</v>
      </c>
      <c r="N934" t="s">
        <v>34</v>
      </c>
      <c r="O934" s="7">
        <v>44510</v>
      </c>
      <c r="P934" s="15">
        <f>TBL_Employees[[#This Row],[Annual Salary]]*TBL_Employees[[#This Row],[Bonus %]]</f>
        <v>0</v>
      </c>
      <c r="Q934" s="16">
        <f>TBL_Employees[[#This Row],[Annual Salary]]+TBL_Employees[[#This Row],[Bonus %]]*TBL_Employees[[#This Row],[Annual Salary]]</f>
        <v>46833</v>
      </c>
      <c r="R934" s="15">
        <f>SUM(TBL_Employees[[#This Row],[Annual Salary]],TBL_Employees[[#This Row],[Bonus amount]])</f>
        <v>46833</v>
      </c>
      <c r="S934" t="str">
        <f>IF(AND(TBL_Employees[[#This Row],[Department]]="IT",TBL_Employees[[#This Row],[Gender]]="Female"),"Yes","No")</f>
        <v>No</v>
      </c>
      <c r="T934" s="20" t="str">
        <f>IF(AND(TBL_Employees[[#This Row],[Gender]]="Female",TBL_Employees[[#This Row],[Ethnicity]]="Black"),"Female Black","Other")</f>
        <v>Other</v>
      </c>
    </row>
    <row r="935" spans="1:20" x14ac:dyDescent="0.25">
      <c r="A935" t="s">
        <v>235</v>
      </c>
      <c r="B935" t="s">
        <v>1755</v>
      </c>
      <c r="C935" t="s">
        <v>68</v>
      </c>
      <c r="D935" t="s">
        <v>50</v>
      </c>
      <c r="E935" t="s">
        <v>36</v>
      </c>
      <c r="F935" t="s">
        <v>28</v>
      </c>
      <c r="G935" t="s">
        <v>51</v>
      </c>
      <c r="H935" t="str">
        <f>IF(TBL_Employees[[#This Row],[Gender]]="Female","F","M")</f>
        <v>M</v>
      </c>
      <c r="I935">
        <v>26</v>
      </c>
      <c r="J935" s="7">
        <v>44257</v>
      </c>
      <c r="K935" s="1">
        <v>44732</v>
      </c>
      <c r="L935" s="2">
        <v>0</v>
      </c>
      <c r="M935" t="s">
        <v>52</v>
      </c>
      <c r="N935" t="s">
        <v>66</v>
      </c>
      <c r="O935" s="7" t="s">
        <v>21</v>
      </c>
      <c r="P935" s="15">
        <f>TBL_Employees[[#This Row],[Annual Salary]]*TBL_Employees[[#This Row],[Bonus %]]</f>
        <v>0</v>
      </c>
      <c r="Q935" s="16">
        <f>TBL_Employees[[#This Row],[Annual Salary]]+TBL_Employees[[#This Row],[Bonus %]]*TBL_Employees[[#This Row],[Annual Salary]]</f>
        <v>44732</v>
      </c>
      <c r="R935" s="15">
        <f>SUM(TBL_Employees[[#This Row],[Annual Salary]],TBL_Employees[[#This Row],[Bonus amount]])</f>
        <v>44732</v>
      </c>
      <c r="S935" t="str">
        <f>IF(AND(TBL_Employees[[#This Row],[Department]]="IT",TBL_Employees[[#This Row],[Gender]]="Female"),"Yes","No")</f>
        <v>No</v>
      </c>
      <c r="T935" s="20" t="str">
        <f>IF(AND(TBL_Employees[[#This Row],[Gender]]="Female",TBL_Employees[[#This Row],[Ethnicity]]="Black"),"Female Black","Other")</f>
        <v>Other</v>
      </c>
    </row>
    <row r="936" spans="1:20" x14ac:dyDescent="0.25">
      <c r="A936" t="s">
        <v>505</v>
      </c>
      <c r="B936" t="s">
        <v>506</v>
      </c>
      <c r="C936" t="s">
        <v>61</v>
      </c>
      <c r="D936" t="s">
        <v>43</v>
      </c>
      <c r="E936" t="s">
        <v>16</v>
      </c>
      <c r="F936" t="s">
        <v>28</v>
      </c>
      <c r="G936" t="s">
        <v>24</v>
      </c>
      <c r="H936" t="str">
        <f>IF(TBL_Employees[[#This Row],[Gender]]="Female","F","M")</f>
        <v>M</v>
      </c>
      <c r="I936">
        <v>45</v>
      </c>
      <c r="J936" s="7">
        <v>44266</v>
      </c>
      <c r="K936" s="1">
        <v>135062</v>
      </c>
      <c r="L936" s="2">
        <v>0.15</v>
      </c>
      <c r="M936" t="s">
        <v>33</v>
      </c>
      <c r="N936" t="s">
        <v>34</v>
      </c>
      <c r="O936" s="7" t="s">
        <v>21</v>
      </c>
      <c r="P936" s="15">
        <f>TBL_Employees[[#This Row],[Annual Salary]]*TBL_Employees[[#This Row],[Bonus %]]</f>
        <v>20259.3</v>
      </c>
      <c r="Q936" s="16">
        <f>TBL_Employees[[#This Row],[Annual Salary]]+TBL_Employees[[#This Row],[Bonus %]]*TBL_Employees[[#This Row],[Annual Salary]]</f>
        <v>155321.29999999999</v>
      </c>
      <c r="R936" s="15">
        <f>SUM(TBL_Employees[[#This Row],[Annual Salary]],TBL_Employees[[#This Row],[Bonus amount]])</f>
        <v>155321.29999999999</v>
      </c>
      <c r="S936" t="str">
        <f>IF(AND(TBL_Employees[[#This Row],[Department]]="IT",TBL_Employees[[#This Row],[Gender]]="Female"),"Yes","No")</f>
        <v>No</v>
      </c>
      <c r="T936" s="20" t="str">
        <f>IF(AND(TBL_Employees[[#This Row],[Gender]]="Female",TBL_Employees[[#This Row],[Ethnicity]]="Black"),"Female Black","Other")</f>
        <v>Other</v>
      </c>
    </row>
    <row r="937" spans="1:20" x14ac:dyDescent="0.25">
      <c r="A937" t="s">
        <v>1759</v>
      </c>
      <c r="B937" t="s">
        <v>1760</v>
      </c>
      <c r="C937" t="s">
        <v>91</v>
      </c>
      <c r="D937" t="s">
        <v>27</v>
      </c>
      <c r="E937" t="s">
        <v>44</v>
      </c>
      <c r="F937" t="s">
        <v>17</v>
      </c>
      <c r="G937" t="s">
        <v>18</v>
      </c>
      <c r="H937" t="str">
        <f>IF(TBL_Employees[[#This Row],[Gender]]="Female","F","M")</f>
        <v>F</v>
      </c>
      <c r="I937">
        <v>26</v>
      </c>
      <c r="J937" s="7">
        <v>44266</v>
      </c>
      <c r="K937" s="1">
        <v>74170</v>
      </c>
      <c r="L937" s="2">
        <v>0</v>
      </c>
      <c r="M937" t="s">
        <v>19</v>
      </c>
      <c r="N937" t="s">
        <v>25</v>
      </c>
      <c r="O937" s="7" t="s">
        <v>21</v>
      </c>
      <c r="P937" s="15">
        <f>TBL_Employees[[#This Row],[Annual Salary]]*TBL_Employees[[#This Row],[Bonus %]]</f>
        <v>0</v>
      </c>
      <c r="Q937" s="16">
        <f>TBL_Employees[[#This Row],[Annual Salary]]+TBL_Employees[[#This Row],[Bonus %]]*TBL_Employees[[#This Row],[Annual Salary]]</f>
        <v>74170</v>
      </c>
      <c r="R937" s="15">
        <f>SUM(TBL_Employees[[#This Row],[Annual Salary]],TBL_Employees[[#This Row],[Bonus amount]])</f>
        <v>74170</v>
      </c>
      <c r="S937" t="str">
        <f>IF(AND(TBL_Employees[[#This Row],[Department]]="IT",TBL_Employees[[#This Row],[Gender]]="Female"),"Yes","No")</f>
        <v>Yes</v>
      </c>
      <c r="T937" s="20" t="str">
        <f>IF(AND(TBL_Employees[[#This Row],[Gender]]="Female",TBL_Employees[[#This Row],[Ethnicity]]="Black"),"Female Black","Other")</f>
        <v>Other</v>
      </c>
    </row>
    <row r="938" spans="1:20" x14ac:dyDescent="0.25">
      <c r="A938" t="s">
        <v>852</v>
      </c>
      <c r="B938" t="s">
        <v>853</v>
      </c>
      <c r="C938" t="s">
        <v>22</v>
      </c>
      <c r="D938" t="s">
        <v>23</v>
      </c>
      <c r="E938" t="s">
        <v>44</v>
      </c>
      <c r="F938" t="s">
        <v>28</v>
      </c>
      <c r="G938" t="s">
        <v>18</v>
      </c>
      <c r="H938" t="str">
        <f>IF(TBL_Employees[[#This Row],[Gender]]="Female","F","M")</f>
        <v>M</v>
      </c>
      <c r="I938">
        <v>26</v>
      </c>
      <c r="J938" s="7">
        <v>44267</v>
      </c>
      <c r="K938" s="1">
        <v>70369</v>
      </c>
      <c r="L938" s="2">
        <v>0</v>
      </c>
      <c r="M938" t="s">
        <v>19</v>
      </c>
      <c r="N938" t="s">
        <v>63</v>
      </c>
      <c r="O938" s="7" t="s">
        <v>21</v>
      </c>
      <c r="P938" s="15">
        <f>TBL_Employees[[#This Row],[Annual Salary]]*TBL_Employees[[#This Row],[Bonus %]]</f>
        <v>0</v>
      </c>
      <c r="Q938" s="16">
        <f>TBL_Employees[[#This Row],[Annual Salary]]+TBL_Employees[[#This Row],[Bonus %]]*TBL_Employees[[#This Row],[Annual Salary]]</f>
        <v>70369</v>
      </c>
      <c r="R938" s="15">
        <f>SUM(TBL_Employees[[#This Row],[Annual Salary]],TBL_Employees[[#This Row],[Bonus amount]])</f>
        <v>70369</v>
      </c>
      <c r="S938" t="str">
        <f>IF(AND(TBL_Employees[[#This Row],[Department]]="IT",TBL_Employees[[#This Row],[Gender]]="Female"),"Yes","No")</f>
        <v>No</v>
      </c>
      <c r="T938" s="20" t="str">
        <f>IF(AND(TBL_Employees[[#This Row],[Gender]]="Female",TBL_Employees[[#This Row],[Ethnicity]]="Black"),"Female Black","Other")</f>
        <v>Other</v>
      </c>
    </row>
    <row r="939" spans="1:20" x14ac:dyDescent="0.25">
      <c r="A939" t="s">
        <v>1616</v>
      </c>
      <c r="B939" t="s">
        <v>111</v>
      </c>
      <c r="C939" t="s">
        <v>83</v>
      </c>
      <c r="D939" t="s">
        <v>23</v>
      </c>
      <c r="E939" t="s">
        <v>36</v>
      </c>
      <c r="F939" t="s">
        <v>17</v>
      </c>
      <c r="G939" t="s">
        <v>24</v>
      </c>
      <c r="H939" t="str">
        <f>IF(TBL_Employees[[#This Row],[Gender]]="Female","F","M")</f>
        <v>F</v>
      </c>
      <c r="I939">
        <v>25</v>
      </c>
      <c r="J939" s="7">
        <v>44270</v>
      </c>
      <c r="K939" s="1">
        <v>47974</v>
      </c>
      <c r="L939" s="2">
        <v>0</v>
      </c>
      <c r="M939" t="s">
        <v>33</v>
      </c>
      <c r="N939" t="s">
        <v>80</v>
      </c>
      <c r="O939" s="7" t="s">
        <v>21</v>
      </c>
      <c r="P939" s="15">
        <f>TBL_Employees[[#This Row],[Annual Salary]]*TBL_Employees[[#This Row],[Bonus %]]</f>
        <v>0</v>
      </c>
      <c r="Q939" s="16">
        <f>TBL_Employees[[#This Row],[Annual Salary]]+TBL_Employees[[#This Row],[Bonus %]]*TBL_Employees[[#This Row],[Annual Salary]]</f>
        <v>47974</v>
      </c>
      <c r="R939" s="15">
        <f>SUM(TBL_Employees[[#This Row],[Annual Salary]],TBL_Employees[[#This Row],[Bonus amount]])</f>
        <v>47974</v>
      </c>
      <c r="S939" t="str">
        <f>IF(AND(TBL_Employees[[#This Row],[Department]]="IT",TBL_Employees[[#This Row],[Gender]]="Female"),"Yes","No")</f>
        <v>No</v>
      </c>
      <c r="T939" s="20" t="str">
        <f>IF(AND(TBL_Employees[[#This Row],[Gender]]="Female",TBL_Employees[[#This Row],[Ethnicity]]="Black"),"Female Black","Other")</f>
        <v>Other</v>
      </c>
    </row>
    <row r="940" spans="1:20" x14ac:dyDescent="0.25">
      <c r="A940" t="s">
        <v>1753</v>
      </c>
      <c r="B940" t="s">
        <v>1754</v>
      </c>
      <c r="C940" t="s">
        <v>94</v>
      </c>
      <c r="D940" t="s">
        <v>50</v>
      </c>
      <c r="E940" t="s">
        <v>16</v>
      </c>
      <c r="F940" t="s">
        <v>17</v>
      </c>
      <c r="G940" t="s">
        <v>24</v>
      </c>
      <c r="H940" t="str">
        <f>IF(TBL_Employees[[#This Row],[Gender]]="Female","F","M")</f>
        <v>F</v>
      </c>
      <c r="I940">
        <v>54</v>
      </c>
      <c r="J940" s="7">
        <v>44271</v>
      </c>
      <c r="K940" s="1">
        <v>56239</v>
      </c>
      <c r="L940" s="2">
        <v>0</v>
      </c>
      <c r="M940" t="s">
        <v>33</v>
      </c>
      <c r="N940" t="s">
        <v>80</v>
      </c>
      <c r="O940" s="7" t="s">
        <v>21</v>
      </c>
      <c r="P940" s="15">
        <f>TBL_Employees[[#This Row],[Annual Salary]]*TBL_Employees[[#This Row],[Bonus %]]</f>
        <v>0</v>
      </c>
      <c r="Q940" s="16">
        <f>TBL_Employees[[#This Row],[Annual Salary]]+TBL_Employees[[#This Row],[Bonus %]]*TBL_Employees[[#This Row],[Annual Salary]]</f>
        <v>56239</v>
      </c>
      <c r="R940" s="15">
        <f>SUM(TBL_Employees[[#This Row],[Annual Salary]],TBL_Employees[[#This Row],[Bonus amount]])</f>
        <v>56239</v>
      </c>
      <c r="S940" t="str">
        <f>IF(AND(TBL_Employees[[#This Row],[Department]]="IT",TBL_Employees[[#This Row],[Gender]]="Female"),"Yes","No")</f>
        <v>No</v>
      </c>
      <c r="T940" s="20" t="str">
        <f>IF(AND(TBL_Employees[[#This Row],[Gender]]="Female",TBL_Employees[[#This Row],[Ethnicity]]="Black"),"Female Black","Other")</f>
        <v>Other</v>
      </c>
    </row>
    <row r="941" spans="1:20" x14ac:dyDescent="0.25">
      <c r="A941" t="s">
        <v>194</v>
      </c>
      <c r="B941" t="s">
        <v>1861</v>
      </c>
      <c r="C941" t="s">
        <v>61</v>
      </c>
      <c r="D941" t="s">
        <v>23</v>
      </c>
      <c r="E941" t="s">
        <v>44</v>
      </c>
      <c r="F941" t="s">
        <v>17</v>
      </c>
      <c r="G941" t="s">
        <v>47</v>
      </c>
      <c r="H941" t="str">
        <f>IF(TBL_Employees[[#This Row],[Gender]]="Female","F","M")</f>
        <v>F</v>
      </c>
      <c r="I941">
        <v>25</v>
      </c>
      <c r="J941" s="7">
        <v>44272</v>
      </c>
      <c r="K941" s="1">
        <v>155080</v>
      </c>
      <c r="L941" s="2">
        <v>0.1</v>
      </c>
      <c r="M941" t="s">
        <v>19</v>
      </c>
      <c r="N941" t="s">
        <v>25</v>
      </c>
      <c r="O941" s="7" t="s">
        <v>21</v>
      </c>
      <c r="P941" s="15">
        <f>TBL_Employees[[#This Row],[Annual Salary]]*TBL_Employees[[#This Row],[Bonus %]]</f>
        <v>15508</v>
      </c>
      <c r="Q941" s="16">
        <f>TBL_Employees[[#This Row],[Annual Salary]]+TBL_Employees[[#This Row],[Bonus %]]*TBL_Employees[[#This Row],[Annual Salary]]</f>
        <v>170588</v>
      </c>
      <c r="R941" s="15">
        <f>SUM(TBL_Employees[[#This Row],[Annual Salary]],TBL_Employees[[#This Row],[Bonus amount]])</f>
        <v>170588</v>
      </c>
      <c r="S941" t="str">
        <f>IF(AND(TBL_Employees[[#This Row],[Department]]="IT",TBL_Employees[[#This Row],[Gender]]="Female"),"Yes","No")</f>
        <v>No</v>
      </c>
      <c r="T941" s="20" t="str">
        <f>IF(AND(TBL_Employees[[#This Row],[Gender]]="Female",TBL_Employees[[#This Row],[Ethnicity]]="Black"),"Female Black","Other")</f>
        <v>Female Black</v>
      </c>
    </row>
    <row r="942" spans="1:20" x14ac:dyDescent="0.25">
      <c r="A942" t="s">
        <v>722</v>
      </c>
      <c r="B942" t="s">
        <v>723</v>
      </c>
      <c r="C942" t="s">
        <v>62</v>
      </c>
      <c r="D942" t="s">
        <v>50</v>
      </c>
      <c r="E942" t="s">
        <v>32</v>
      </c>
      <c r="F942" t="s">
        <v>28</v>
      </c>
      <c r="G942" t="s">
        <v>24</v>
      </c>
      <c r="H942" t="str">
        <f>IF(TBL_Employees[[#This Row],[Gender]]="Female","F","M")</f>
        <v>M</v>
      </c>
      <c r="I942">
        <v>28</v>
      </c>
      <c r="J942" s="7">
        <v>44274</v>
      </c>
      <c r="K942" s="1">
        <v>127543</v>
      </c>
      <c r="L942" s="2">
        <v>0.06</v>
      </c>
      <c r="M942" t="s">
        <v>33</v>
      </c>
      <c r="N942" t="s">
        <v>74</v>
      </c>
      <c r="O942" s="7" t="s">
        <v>21</v>
      </c>
      <c r="P942" s="15">
        <f>TBL_Employees[[#This Row],[Annual Salary]]*TBL_Employees[[#This Row],[Bonus %]]</f>
        <v>7652.58</v>
      </c>
      <c r="Q942" s="16">
        <f>TBL_Employees[[#This Row],[Annual Salary]]+TBL_Employees[[#This Row],[Bonus %]]*TBL_Employees[[#This Row],[Annual Salary]]</f>
        <v>135195.57999999999</v>
      </c>
      <c r="R942" s="15">
        <f>SUM(TBL_Employees[[#This Row],[Annual Salary]],TBL_Employees[[#This Row],[Bonus amount]])</f>
        <v>135195.57999999999</v>
      </c>
      <c r="S942" t="str">
        <f>IF(AND(TBL_Employees[[#This Row],[Department]]="IT",TBL_Employees[[#This Row],[Gender]]="Female"),"Yes","No")</f>
        <v>No</v>
      </c>
      <c r="T942" s="20" t="str">
        <f>IF(AND(TBL_Employees[[#This Row],[Gender]]="Female",TBL_Employees[[#This Row],[Ethnicity]]="Black"),"Female Black","Other")</f>
        <v>Other</v>
      </c>
    </row>
    <row r="943" spans="1:20" x14ac:dyDescent="0.25">
      <c r="A943" t="s">
        <v>90</v>
      </c>
      <c r="B943" t="s">
        <v>1447</v>
      </c>
      <c r="C943" t="s">
        <v>84</v>
      </c>
      <c r="D943" t="s">
        <v>31</v>
      </c>
      <c r="E943" t="s">
        <v>36</v>
      </c>
      <c r="F943" t="s">
        <v>17</v>
      </c>
      <c r="G943" t="s">
        <v>47</v>
      </c>
      <c r="H943" t="str">
        <f>IF(TBL_Employees[[#This Row],[Gender]]="Female","F","M")</f>
        <v>F</v>
      </c>
      <c r="I943">
        <v>55</v>
      </c>
      <c r="J943" s="7">
        <v>44276</v>
      </c>
      <c r="K943" s="1">
        <v>95562</v>
      </c>
      <c r="L943" s="2">
        <v>0</v>
      </c>
      <c r="M943" t="s">
        <v>19</v>
      </c>
      <c r="N943" t="s">
        <v>20</v>
      </c>
      <c r="O943" s="7" t="s">
        <v>21</v>
      </c>
      <c r="P943" s="15">
        <f>TBL_Employees[[#This Row],[Annual Salary]]*TBL_Employees[[#This Row],[Bonus %]]</f>
        <v>0</v>
      </c>
      <c r="Q943" s="16">
        <f>TBL_Employees[[#This Row],[Annual Salary]]+TBL_Employees[[#This Row],[Bonus %]]*TBL_Employees[[#This Row],[Annual Salary]]</f>
        <v>95562</v>
      </c>
      <c r="R943" s="15">
        <f>SUM(TBL_Employees[[#This Row],[Annual Salary]],TBL_Employees[[#This Row],[Bonus amount]])</f>
        <v>95562</v>
      </c>
      <c r="S943" t="str">
        <f>IF(AND(TBL_Employees[[#This Row],[Department]]="IT",TBL_Employees[[#This Row],[Gender]]="Female"),"Yes","No")</f>
        <v>No</v>
      </c>
      <c r="T943" s="20" t="str">
        <f>IF(AND(TBL_Employees[[#This Row],[Gender]]="Female",TBL_Employees[[#This Row],[Ethnicity]]="Black"),"Female Black","Other")</f>
        <v>Female Black</v>
      </c>
    </row>
    <row r="944" spans="1:20" x14ac:dyDescent="0.25">
      <c r="A944" t="s">
        <v>1498</v>
      </c>
      <c r="B944" t="s">
        <v>1499</v>
      </c>
      <c r="C944" t="s">
        <v>14</v>
      </c>
      <c r="D944" t="s">
        <v>43</v>
      </c>
      <c r="E944" t="s">
        <v>44</v>
      </c>
      <c r="F944" t="s">
        <v>28</v>
      </c>
      <c r="G944" t="s">
        <v>51</v>
      </c>
      <c r="H944" t="str">
        <f>IF(TBL_Employees[[#This Row],[Gender]]="Female","F","M")</f>
        <v>M</v>
      </c>
      <c r="I944">
        <v>44</v>
      </c>
      <c r="J944" s="7">
        <v>44283</v>
      </c>
      <c r="K944" s="1">
        <v>186033</v>
      </c>
      <c r="L944" s="2">
        <v>0.34</v>
      </c>
      <c r="M944" t="s">
        <v>52</v>
      </c>
      <c r="N944" t="s">
        <v>53</v>
      </c>
      <c r="O944" s="7" t="s">
        <v>21</v>
      </c>
      <c r="P944" s="15">
        <f>TBL_Employees[[#This Row],[Annual Salary]]*TBL_Employees[[#This Row],[Bonus %]]</f>
        <v>63251.22</v>
      </c>
      <c r="Q944" s="16">
        <f>TBL_Employees[[#This Row],[Annual Salary]]+TBL_Employees[[#This Row],[Bonus %]]*TBL_Employees[[#This Row],[Annual Salary]]</f>
        <v>249284.22</v>
      </c>
      <c r="R944" s="15">
        <f>SUM(TBL_Employees[[#This Row],[Annual Salary]],TBL_Employees[[#This Row],[Bonus amount]])</f>
        <v>249284.22</v>
      </c>
      <c r="S944" t="str">
        <f>IF(AND(TBL_Employees[[#This Row],[Department]]="IT",TBL_Employees[[#This Row],[Gender]]="Female"),"Yes","No")</f>
        <v>No</v>
      </c>
      <c r="T944" s="20" t="str">
        <f>IF(AND(TBL_Employees[[#This Row],[Gender]]="Female",TBL_Employees[[#This Row],[Ethnicity]]="Black"),"Female Black","Other")</f>
        <v>Other</v>
      </c>
    </row>
    <row r="945" spans="1:20" x14ac:dyDescent="0.25">
      <c r="A945" t="s">
        <v>774</v>
      </c>
      <c r="B945" t="s">
        <v>775</v>
      </c>
      <c r="C945" t="s">
        <v>40</v>
      </c>
      <c r="D945" t="s">
        <v>23</v>
      </c>
      <c r="E945" t="s">
        <v>16</v>
      </c>
      <c r="F945" t="s">
        <v>17</v>
      </c>
      <c r="G945" t="s">
        <v>18</v>
      </c>
      <c r="H945" t="str">
        <f>IF(TBL_Employees[[#This Row],[Gender]]="Female","F","M")</f>
        <v>F</v>
      </c>
      <c r="I945">
        <v>51</v>
      </c>
      <c r="J945" s="7">
        <v>44283</v>
      </c>
      <c r="K945" s="1">
        <v>180687</v>
      </c>
      <c r="L945" s="2">
        <v>0.19</v>
      </c>
      <c r="M945" t="s">
        <v>19</v>
      </c>
      <c r="N945" t="s">
        <v>39</v>
      </c>
      <c r="O945" s="7" t="s">
        <v>21</v>
      </c>
      <c r="P945" s="15">
        <f>TBL_Employees[[#This Row],[Annual Salary]]*TBL_Employees[[#This Row],[Bonus %]]</f>
        <v>34330.53</v>
      </c>
      <c r="Q945" s="16">
        <f>TBL_Employees[[#This Row],[Annual Salary]]+TBL_Employees[[#This Row],[Bonus %]]*TBL_Employees[[#This Row],[Annual Salary]]</f>
        <v>215017.53</v>
      </c>
      <c r="R945" s="15">
        <f>SUM(TBL_Employees[[#This Row],[Annual Salary]],TBL_Employees[[#This Row],[Bonus amount]])</f>
        <v>215017.53</v>
      </c>
      <c r="S945" t="str">
        <f>IF(AND(TBL_Employees[[#This Row],[Department]]="IT",TBL_Employees[[#This Row],[Gender]]="Female"),"Yes","No")</f>
        <v>No</v>
      </c>
      <c r="T945" s="20" t="str">
        <f>IF(AND(TBL_Employees[[#This Row],[Gender]]="Female",TBL_Employees[[#This Row],[Ethnicity]]="Black"),"Female Black","Other")</f>
        <v>Other</v>
      </c>
    </row>
    <row r="946" spans="1:20" x14ac:dyDescent="0.25">
      <c r="A946" t="s">
        <v>340</v>
      </c>
      <c r="B946" t="s">
        <v>442</v>
      </c>
      <c r="C946" t="s">
        <v>40</v>
      </c>
      <c r="D946" t="s">
        <v>50</v>
      </c>
      <c r="E946" t="s">
        <v>36</v>
      </c>
      <c r="F946" t="s">
        <v>17</v>
      </c>
      <c r="G946" t="s">
        <v>51</v>
      </c>
      <c r="H946" t="str">
        <f>IF(TBL_Employees[[#This Row],[Gender]]="Female","F","M")</f>
        <v>F</v>
      </c>
      <c r="I946">
        <v>36</v>
      </c>
      <c r="J946" s="7">
        <v>44288</v>
      </c>
      <c r="K946" s="1">
        <v>151703</v>
      </c>
      <c r="L946" s="2">
        <v>0.21</v>
      </c>
      <c r="M946" t="s">
        <v>19</v>
      </c>
      <c r="N946" t="s">
        <v>45</v>
      </c>
      <c r="O946" s="7" t="s">
        <v>21</v>
      </c>
      <c r="P946" s="15">
        <f>TBL_Employees[[#This Row],[Annual Salary]]*TBL_Employees[[#This Row],[Bonus %]]</f>
        <v>31857.629999999997</v>
      </c>
      <c r="Q946" s="16">
        <f>TBL_Employees[[#This Row],[Annual Salary]]+TBL_Employees[[#This Row],[Bonus %]]*TBL_Employees[[#This Row],[Annual Salary]]</f>
        <v>183560.63</v>
      </c>
      <c r="R946" s="15">
        <f>SUM(TBL_Employees[[#This Row],[Annual Salary]],TBL_Employees[[#This Row],[Bonus amount]])</f>
        <v>183560.63</v>
      </c>
      <c r="S946" t="str">
        <f>IF(AND(TBL_Employees[[#This Row],[Department]]="IT",TBL_Employees[[#This Row],[Gender]]="Female"),"Yes","No")</f>
        <v>No</v>
      </c>
      <c r="T946" s="20" t="str">
        <f>IF(AND(TBL_Employees[[#This Row],[Gender]]="Female",TBL_Employees[[#This Row],[Ethnicity]]="Black"),"Female Black","Other")</f>
        <v>Other</v>
      </c>
    </row>
    <row r="947" spans="1:20" x14ac:dyDescent="0.25">
      <c r="A947" t="s">
        <v>1363</v>
      </c>
      <c r="B947" t="s">
        <v>1364</v>
      </c>
      <c r="C947" t="s">
        <v>77</v>
      </c>
      <c r="D947" t="s">
        <v>23</v>
      </c>
      <c r="E947" t="s">
        <v>16</v>
      </c>
      <c r="F947" t="s">
        <v>28</v>
      </c>
      <c r="G947" t="s">
        <v>51</v>
      </c>
      <c r="H947" t="str">
        <f>IF(TBL_Employees[[#This Row],[Gender]]="Female","F","M")</f>
        <v>M</v>
      </c>
      <c r="I947">
        <v>32</v>
      </c>
      <c r="J947" s="7">
        <v>44295</v>
      </c>
      <c r="K947" s="1">
        <v>70980</v>
      </c>
      <c r="L947" s="2">
        <v>0</v>
      </c>
      <c r="M947" t="s">
        <v>52</v>
      </c>
      <c r="N947" t="s">
        <v>66</v>
      </c>
      <c r="O947" s="7" t="s">
        <v>21</v>
      </c>
      <c r="P947" s="15">
        <f>TBL_Employees[[#This Row],[Annual Salary]]*TBL_Employees[[#This Row],[Bonus %]]</f>
        <v>0</v>
      </c>
      <c r="Q947" s="16">
        <f>TBL_Employees[[#This Row],[Annual Salary]]+TBL_Employees[[#This Row],[Bonus %]]*TBL_Employees[[#This Row],[Annual Salary]]</f>
        <v>70980</v>
      </c>
      <c r="R947" s="15">
        <f>SUM(TBL_Employees[[#This Row],[Annual Salary]],TBL_Employees[[#This Row],[Bonus amount]])</f>
        <v>70980</v>
      </c>
      <c r="S947" t="str">
        <f>IF(AND(TBL_Employees[[#This Row],[Department]]="IT",TBL_Employees[[#This Row],[Gender]]="Female"),"Yes","No")</f>
        <v>No</v>
      </c>
      <c r="T947" s="20" t="str">
        <f>IF(AND(TBL_Employees[[#This Row],[Gender]]="Female",TBL_Employees[[#This Row],[Ethnicity]]="Black"),"Female Black","Other")</f>
        <v>Other</v>
      </c>
    </row>
    <row r="948" spans="1:20" x14ac:dyDescent="0.25">
      <c r="A948" t="s">
        <v>874</v>
      </c>
      <c r="B948" t="s">
        <v>875</v>
      </c>
      <c r="C948" t="s">
        <v>22</v>
      </c>
      <c r="D948" t="s">
        <v>23</v>
      </c>
      <c r="E948" t="s">
        <v>32</v>
      </c>
      <c r="F948" t="s">
        <v>17</v>
      </c>
      <c r="G948" t="s">
        <v>51</v>
      </c>
      <c r="H948" t="str">
        <f>IF(TBL_Employees[[#This Row],[Gender]]="Female","F","M")</f>
        <v>F</v>
      </c>
      <c r="I948">
        <v>31</v>
      </c>
      <c r="J948" s="7">
        <v>44297</v>
      </c>
      <c r="K948" s="1">
        <v>72235</v>
      </c>
      <c r="L948" s="2">
        <v>0</v>
      </c>
      <c r="M948" t="s">
        <v>52</v>
      </c>
      <c r="N948" t="s">
        <v>81</v>
      </c>
      <c r="O948" s="7" t="s">
        <v>21</v>
      </c>
      <c r="P948" s="15">
        <f>TBL_Employees[[#This Row],[Annual Salary]]*TBL_Employees[[#This Row],[Bonus %]]</f>
        <v>0</v>
      </c>
      <c r="Q948" s="16">
        <f>TBL_Employees[[#This Row],[Annual Salary]]+TBL_Employees[[#This Row],[Bonus %]]*TBL_Employees[[#This Row],[Annual Salary]]</f>
        <v>72235</v>
      </c>
      <c r="R948" s="15">
        <f>SUM(TBL_Employees[[#This Row],[Annual Salary]],TBL_Employees[[#This Row],[Bonus amount]])</f>
        <v>72235</v>
      </c>
      <c r="S948" t="str">
        <f>IF(AND(TBL_Employees[[#This Row],[Department]]="IT",TBL_Employees[[#This Row],[Gender]]="Female"),"Yes","No")</f>
        <v>No</v>
      </c>
      <c r="T948" s="20" t="str">
        <f>IF(AND(TBL_Employees[[#This Row],[Gender]]="Female",TBL_Employees[[#This Row],[Ethnicity]]="Black"),"Female Black","Other")</f>
        <v>Other</v>
      </c>
    </row>
    <row r="949" spans="1:20" x14ac:dyDescent="0.25">
      <c r="A949" t="s">
        <v>1816</v>
      </c>
      <c r="B949" t="s">
        <v>1817</v>
      </c>
      <c r="C949" t="s">
        <v>61</v>
      </c>
      <c r="D949" t="s">
        <v>23</v>
      </c>
      <c r="E949" t="s">
        <v>44</v>
      </c>
      <c r="F949" t="s">
        <v>28</v>
      </c>
      <c r="G949" t="s">
        <v>24</v>
      </c>
      <c r="H949" t="str">
        <f>IF(TBL_Employees[[#This Row],[Gender]]="Female","F","M")</f>
        <v>M</v>
      </c>
      <c r="I949">
        <v>27</v>
      </c>
      <c r="J949" s="7">
        <v>44302</v>
      </c>
      <c r="K949" s="1">
        <v>133400</v>
      </c>
      <c r="L949" s="2">
        <v>0.11</v>
      </c>
      <c r="M949" t="s">
        <v>19</v>
      </c>
      <c r="N949" t="s">
        <v>39</v>
      </c>
      <c r="O949" s="7" t="s">
        <v>21</v>
      </c>
      <c r="P949" s="15">
        <f>TBL_Employees[[#This Row],[Annual Salary]]*TBL_Employees[[#This Row],[Bonus %]]</f>
        <v>14674</v>
      </c>
      <c r="Q949" s="16">
        <f>TBL_Employees[[#This Row],[Annual Salary]]+TBL_Employees[[#This Row],[Bonus %]]*TBL_Employees[[#This Row],[Annual Salary]]</f>
        <v>148074</v>
      </c>
      <c r="R949" s="15">
        <f>SUM(TBL_Employees[[#This Row],[Annual Salary]],TBL_Employees[[#This Row],[Bonus amount]])</f>
        <v>148074</v>
      </c>
      <c r="S949" t="str">
        <f>IF(AND(TBL_Employees[[#This Row],[Department]]="IT",TBL_Employees[[#This Row],[Gender]]="Female"),"Yes","No")</f>
        <v>No</v>
      </c>
      <c r="T949" s="20" t="str">
        <f>IF(AND(TBL_Employees[[#This Row],[Gender]]="Female",TBL_Employees[[#This Row],[Ethnicity]]="Black"),"Female Black","Other")</f>
        <v>Other</v>
      </c>
    </row>
    <row r="950" spans="1:20" x14ac:dyDescent="0.25">
      <c r="A950" t="s">
        <v>362</v>
      </c>
      <c r="B950" t="s">
        <v>1392</v>
      </c>
      <c r="C950" t="s">
        <v>68</v>
      </c>
      <c r="D950" t="s">
        <v>15</v>
      </c>
      <c r="E950" t="s">
        <v>36</v>
      </c>
      <c r="F950" t="s">
        <v>17</v>
      </c>
      <c r="G950" t="s">
        <v>18</v>
      </c>
      <c r="H950" t="str">
        <f>IF(TBL_Employees[[#This Row],[Gender]]="Female","F","M")</f>
        <v>F</v>
      </c>
      <c r="I950">
        <v>55</v>
      </c>
      <c r="J950" s="7">
        <v>44302</v>
      </c>
      <c r="K950" s="1">
        <v>48266</v>
      </c>
      <c r="L950" s="2">
        <v>0</v>
      </c>
      <c r="M950" t="s">
        <v>19</v>
      </c>
      <c r="N950" t="s">
        <v>20</v>
      </c>
      <c r="O950" s="7" t="s">
        <v>21</v>
      </c>
      <c r="P950" s="15">
        <f>TBL_Employees[[#This Row],[Annual Salary]]*TBL_Employees[[#This Row],[Bonus %]]</f>
        <v>0</v>
      </c>
      <c r="Q950" s="16">
        <f>TBL_Employees[[#This Row],[Annual Salary]]+TBL_Employees[[#This Row],[Bonus %]]*TBL_Employees[[#This Row],[Annual Salary]]</f>
        <v>48266</v>
      </c>
      <c r="R950" s="15">
        <f>SUM(TBL_Employees[[#This Row],[Annual Salary]],TBL_Employees[[#This Row],[Bonus amount]])</f>
        <v>48266</v>
      </c>
      <c r="S950" t="str">
        <f>IF(AND(TBL_Employees[[#This Row],[Department]]="IT",TBL_Employees[[#This Row],[Gender]]="Female"),"Yes","No")</f>
        <v>No</v>
      </c>
      <c r="T950" s="20" t="str">
        <f>IF(AND(TBL_Employees[[#This Row],[Gender]]="Female",TBL_Employees[[#This Row],[Ethnicity]]="Black"),"Female Black","Other")</f>
        <v>Other</v>
      </c>
    </row>
    <row r="951" spans="1:20" x14ac:dyDescent="0.25">
      <c r="A951" t="s">
        <v>266</v>
      </c>
      <c r="B951" t="s">
        <v>1658</v>
      </c>
      <c r="C951" t="s">
        <v>40</v>
      </c>
      <c r="D951" t="s">
        <v>15</v>
      </c>
      <c r="E951" t="s">
        <v>16</v>
      </c>
      <c r="F951" t="s">
        <v>17</v>
      </c>
      <c r="G951" t="s">
        <v>24</v>
      </c>
      <c r="H951" t="str">
        <f>IF(TBL_Employees[[#This Row],[Gender]]="Female","F","M")</f>
        <v>F</v>
      </c>
      <c r="I951">
        <v>25</v>
      </c>
      <c r="J951" s="7">
        <v>44303</v>
      </c>
      <c r="K951" s="1">
        <v>186870</v>
      </c>
      <c r="L951" s="2">
        <v>0.2</v>
      </c>
      <c r="M951" t="s">
        <v>33</v>
      </c>
      <c r="N951" t="s">
        <v>74</v>
      </c>
      <c r="O951" s="7" t="s">
        <v>21</v>
      </c>
      <c r="P951" s="15">
        <f>TBL_Employees[[#This Row],[Annual Salary]]*TBL_Employees[[#This Row],[Bonus %]]</f>
        <v>37374</v>
      </c>
      <c r="Q951" s="16">
        <f>TBL_Employees[[#This Row],[Annual Salary]]+TBL_Employees[[#This Row],[Bonus %]]*TBL_Employees[[#This Row],[Annual Salary]]</f>
        <v>224244</v>
      </c>
      <c r="R951" s="15">
        <f>SUM(TBL_Employees[[#This Row],[Annual Salary]],TBL_Employees[[#This Row],[Bonus amount]])</f>
        <v>224244</v>
      </c>
      <c r="S951" t="str">
        <f>IF(AND(TBL_Employees[[#This Row],[Department]]="IT",TBL_Employees[[#This Row],[Gender]]="Female"),"Yes","No")</f>
        <v>No</v>
      </c>
      <c r="T951" s="20" t="str">
        <f>IF(AND(TBL_Employees[[#This Row],[Gender]]="Female",TBL_Employees[[#This Row],[Ethnicity]]="Black"),"Female Black","Other")</f>
        <v>Other</v>
      </c>
    </row>
    <row r="952" spans="1:20" x14ac:dyDescent="0.25">
      <c r="A952" t="s">
        <v>1128</v>
      </c>
      <c r="B952" t="s">
        <v>1129</v>
      </c>
      <c r="C952" t="s">
        <v>61</v>
      </c>
      <c r="D952" t="s">
        <v>15</v>
      </c>
      <c r="E952" t="s">
        <v>16</v>
      </c>
      <c r="F952" t="s">
        <v>28</v>
      </c>
      <c r="G952" t="s">
        <v>24</v>
      </c>
      <c r="H952" t="str">
        <f>IF(TBL_Employees[[#This Row],[Gender]]="Female","F","M")</f>
        <v>M</v>
      </c>
      <c r="I952">
        <v>43</v>
      </c>
      <c r="J952" s="7">
        <v>44303</v>
      </c>
      <c r="K952" s="1">
        <v>146140</v>
      </c>
      <c r="L952" s="2">
        <v>0.15</v>
      </c>
      <c r="M952" t="s">
        <v>19</v>
      </c>
      <c r="N952" t="s">
        <v>63</v>
      </c>
      <c r="O952" s="7" t="s">
        <v>21</v>
      </c>
      <c r="P952" s="15">
        <f>TBL_Employees[[#This Row],[Annual Salary]]*TBL_Employees[[#This Row],[Bonus %]]</f>
        <v>21921</v>
      </c>
      <c r="Q952" s="16">
        <f>TBL_Employees[[#This Row],[Annual Salary]]+TBL_Employees[[#This Row],[Bonus %]]*TBL_Employees[[#This Row],[Annual Salary]]</f>
        <v>168061</v>
      </c>
      <c r="R952" s="15">
        <f>SUM(TBL_Employees[[#This Row],[Annual Salary]],TBL_Employees[[#This Row],[Bonus amount]])</f>
        <v>168061</v>
      </c>
      <c r="S952" t="str">
        <f>IF(AND(TBL_Employees[[#This Row],[Department]]="IT",TBL_Employees[[#This Row],[Gender]]="Female"),"Yes","No")</f>
        <v>No</v>
      </c>
      <c r="T952" s="20" t="str">
        <f>IF(AND(TBL_Employees[[#This Row],[Gender]]="Female",TBL_Employees[[#This Row],[Ethnicity]]="Black"),"Female Black","Other")</f>
        <v>Other</v>
      </c>
    </row>
    <row r="953" spans="1:20" x14ac:dyDescent="0.25">
      <c r="A953" t="s">
        <v>558</v>
      </c>
      <c r="B953" t="s">
        <v>1292</v>
      </c>
      <c r="C953" t="s">
        <v>22</v>
      </c>
      <c r="D953" t="s">
        <v>23</v>
      </c>
      <c r="E953" t="s">
        <v>16</v>
      </c>
      <c r="F953" t="s">
        <v>17</v>
      </c>
      <c r="G953" t="s">
        <v>51</v>
      </c>
      <c r="H953" t="str">
        <f>IF(TBL_Employees[[#This Row],[Gender]]="Female","F","M")</f>
        <v>F</v>
      </c>
      <c r="I953">
        <v>52</v>
      </c>
      <c r="J953" s="7">
        <v>44304</v>
      </c>
      <c r="K953" s="1">
        <v>50548</v>
      </c>
      <c r="L953" s="2">
        <v>0</v>
      </c>
      <c r="M953" t="s">
        <v>52</v>
      </c>
      <c r="N953" t="s">
        <v>53</v>
      </c>
      <c r="O953" s="7" t="s">
        <v>21</v>
      </c>
      <c r="P953" s="15">
        <f>TBL_Employees[[#This Row],[Annual Salary]]*TBL_Employees[[#This Row],[Bonus %]]</f>
        <v>0</v>
      </c>
      <c r="Q953" s="16">
        <f>TBL_Employees[[#This Row],[Annual Salary]]+TBL_Employees[[#This Row],[Bonus %]]*TBL_Employees[[#This Row],[Annual Salary]]</f>
        <v>50548</v>
      </c>
      <c r="R953" s="15">
        <f>SUM(TBL_Employees[[#This Row],[Annual Salary]],TBL_Employees[[#This Row],[Bonus amount]])</f>
        <v>50548</v>
      </c>
      <c r="S953" t="str">
        <f>IF(AND(TBL_Employees[[#This Row],[Department]]="IT",TBL_Employees[[#This Row],[Gender]]="Female"),"Yes","No")</f>
        <v>No</v>
      </c>
      <c r="T953" s="20" t="str">
        <f>IF(AND(TBL_Employees[[#This Row],[Gender]]="Female",TBL_Employees[[#This Row],[Ethnicity]]="Black"),"Female Black","Other")</f>
        <v>Other</v>
      </c>
    </row>
    <row r="954" spans="1:20" x14ac:dyDescent="0.25">
      <c r="A954" t="s">
        <v>1028</v>
      </c>
      <c r="B954" t="s">
        <v>1029</v>
      </c>
      <c r="C954" t="s">
        <v>64</v>
      </c>
      <c r="D954" t="s">
        <v>15</v>
      </c>
      <c r="E954" t="s">
        <v>44</v>
      </c>
      <c r="F954" t="s">
        <v>28</v>
      </c>
      <c r="G954" t="s">
        <v>18</v>
      </c>
      <c r="H954" t="str">
        <f>IF(TBL_Employees[[#This Row],[Gender]]="Female","F","M")</f>
        <v>M</v>
      </c>
      <c r="I954">
        <v>31</v>
      </c>
      <c r="J954" s="7">
        <v>44308</v>
      </c>
      <c r="K954" s="1">
        <v>74215</v>
      </c>
      <c r="L954" s="2">
        <v>0</v>
      </c>
      <c r="M954" t="s">
        <v>19</v>
      </c>
      <c r="N954" t="s">
        <v>39</v>
      </c>
      <c r="O954" s="7" t="s">
        <v>21</v>
      </c>
      <c r="P954" s="15">
        <f>TBL_Employees[[#This Row],[Annual Salary]]*TBL_Employees[[#This Row],[Bonus %]]</f>
        <v>0</v>
      </c>
      <c r="Q954" s="16">
        <f>TBL_Employees[[#This Row],[Annual Salary]]+TBL_Employees[[#This Row],[Bonus %]]*TBL_Employees[[#This Row],[Annual Salary]]</f>
        <v>74215</v>
      </c>
      <c r="R954" s="15">
        <f>SUM(TBL_Employees[[#This Row],[Annual Salary]],TBL_Employees[[#This Row],[Bonus amount]])</f>
        <v>74215</v>
      </c>
      <c r="S954" t="str">
        <f>IF(AND(TBL_Employees[[#This Row],[Department]]="IT",TBL_Employees[[#This Row],[Gender]]="Female"),"Yes","No")</f>
        <v>No</v>
      </c>
      <c r="T954" s="20" t="str">
        <f>IF(AND(TBL_Employees[[#This Row],[Gender]]="Female",TBL_Employees[[#This Row],[Ethnicity]]="Black"),"Female Black","Other")</f>
        <v>Other</v>
      </c>
    </row>
    <row r="955" spans="1:20" x14ac:dyDescent="0.25">
      <c r="A955" t="s">
        <v>1297</v>
      </c>
      <c r="B955" t="s">
        <v>1915</v>
      </c>
      <c r="C955" t="s">
        <v>42</v>
      </c>
      <c r="D955" t="s">
        <v>65</v>
      </c>
      <c r="E955" t="s">
        <v>36</v>
      </c>
      <c r="F955" t="s">
        <v>17</v>
      </c>
      <c r="G955" t="s">
        <v>24</v>
      </c>
      <c r="H955" t="str">
        <f>IF(TBL_Employees[[#This Row],[Gender]]="Female","F","M")</f>
        <v>F</v>
      </c>
      <c r="I955">
        <v>44</v>
      </c>
      <c r="J955" s="7">
        <v>44314</v>
      </c>
      <c r="K955" s="1">
        <v>98520</v>
      </c>
      <c r="L955" s="2">
        <v>0</v>
      </c>
      <c r="M955" t="s">
        <v>19</v>
      </c>
      <c r="N955" t="s">
        <v>45</v>
      </c>
      <c r="O955" s="7" t="s">
        <v>21</v>
      </c>
      <c r="P955" s="15">
        <f>TBL_Employees[[#This Row],[Annual Salary]]*TBL_Employees[[#This Row],[Bonus %]]</f>
        <v>0</v>
      </c>
      <c r="Q955" s="16">
        <f>TBL_Employees[[#This Row],[Annual Salary]]+TBL_Employees[[#This Row],[Bonus %]]*TBL_Employees[[#This Row],[Annual Salary]]</f>
        <v>98520</v>
      </c>
      <c r="R955" s="15">
        <f>SUM(TBL_Employees[[#This Row],[Annual Salary]],TBL_Employees[[#This Row],[Bonus amount]])</f>
        <v>98520</v>
      </c>
      <c r="S955" t="str">
        <f>IF(AND(TBL_Employees[[#This Row],[Department]]="IT",TBL_Employees[[#This Row],[Gender]]="Female"),"Yes","No")</f>
        <v>No</v>
      </c>
      <c r="T955" s="20" t="str">
        <f>IF(AND(TBL_Employees[[#This Row],[Gender]]="Female",TBL_Employees[[#This Row],[Ethnicity]]="Black"),"Female Black","Other")</f>
        <v>Other</v>
      </c>
    </row>
    <row r="956" spans="1:20" x14ac:dyDescent="0.25">
      <c r="A956" t="s">
        <v>278</v>
      </c>
      <c r="B956" t="s">
        <v>1571</v>
      </c>
      <c r="C956" t="s">
        <v>62</v>
      </c>
      <c r="D956" t="s">
        <v>43</v>
      </c>
      <c r="E956" t="s">
        <v>36</v>
      </c>
      <c r="F956" t="s">
        <v>17</v>
      </c>
      <c r="G956" t="s">
        <v>51</v>
      </c>
      <c r="H956" t="str">
        <f>IF(TBL_Employees[[#This Row],[Gender]]="Female","F","M")</f>
        <v>F</v>
      </c>
      <c r="I956">
        <v>29</v>
      </c>
      <c r="J956" s="7">
        <v>44325</v>
      </c>
      <c r="K956" s="1">
        <v>129541</v>
      </c>
      <c r="L956" s="2">
        <v>0.08</v>
      </c>
      <c r="M956" t="s">
        <v>19</v>
      </c>
      <c r="N956" t="s">
        <v>39</v>
      </c>
      <c r="O956" s="7">
        <v>44340</v>
      </c>
      <c r="P956" s="15">
        <f>TBL_Employees[[#This Row],[Annual Salary]]*TBL_Employees[[#This Row],[Bonus %]]</f>
        <v>10363.280000000001</v>
      </c>
      <c r="Q956" s="16">
        <f>TBL_Employees[[#This Row],[Annual Salary]]+TBL_Employees[[#This Row],[Bonus %]]*TBL_Employees[[#This Row],[Annual Salary]]</f>
        <v>139904.28</v>
      </c>
      <c r="R956" s="15">
        <f>SUM(TBL_Employees[[#This Row],[Annual Salary]],TBL_Employees[[#This Row],[Bonus amount]])</f>
        <v>139904.28</v>
      </c>
      <c r="S956" t="str">
        <f>IF(AND(TBL_Employees[[#This Row],[Department]]="IT",TBL_Employees[[#This Row],[Gender]]="Female"),"Yes","No")</f>
        <v>No</v>
      </c>
      <c r="T956" s="20" t="str">
        <f>IF(AND(TBL_Employees[[#This Row],[Gender]]="Female",TBL_Employees[[#This Row],[Ethnicity]]="Black"),"Female Black","Other")</f>
        <v>Other</v>
      </c>
    </row>
    <row r="957" spans="1:20" x14ac:dyDescent="0.25">
      <c r="A957" t="s">
        <v>144</v>
      </c>
      <c r="B957" t="s">
        <v>965</v>
      </c>
      <c r="C957" t="s">
        <v>55</v>
      </c>
      <c r="D957" t="s">
        <v>27</v>
      </c>
      <c r="E957" t="s">
        <v>36</v>
      </c>
      <c r="F957" t="s">
        <v>17</v>
      </c>
      <c r="G957" t="s">
        <v>51</v>
      </c>
      <c r="H957" t="str">
        <f>IF(TBL_Employees[[#This Row],[Gender]]="Female","F","M")</f>
        <v>F</v>
      </c>
      <c r="I957">
        <v>25</v>
      </c>
      <c r="J957" s="7">
        <v>44327</v>
      </c>
      <c r="K957" s="1">
        <v>83934</v>
      </c>
      <c r="L957" s="2">
        <v>0</v>
      </c>
      <c r="M957" t="s">
        <v>19</v>
      </c>
      <c r="N957" t="s">
        <v>45</v>
      </c>
      <c r="O957" s="7" t="s">
        <v>21</v>
      </c>
      <c r="P957" s="15">
        <f>TBL_Employees[[#This Row],[Annual Salary]]*TBL_Employees[[#This Row],[Bonus %]]</f>
        <v>0</v>
      </c>
      <c r="Q957" s="16">
        <f>TBL_Employees[[#This Row],[Annual Salary]]+TBL_Employees[[#This Row],[Bonus %]]*TBL_Employees[[#This Row],[Annual Salary]]</f>
        <v>83934</v>
      </c>
      <c r="R957" s="15">
        <f>SUM(TBL_Employees[[#This Row],[Annual Salary]],TBL_Employees[[#This Row],[Bonus amount]])</f>
        <v>83934</v>
      </c>
      <c r="S957" t="str">
        <f>IF(AND(TBL_Employees[[#This Row],[Department]]="IT",TBL_Employees[[#This Row],[Gender]]="Female"),"Yes","No")</f>
        <v>Yes</v>
      </c>
      <c r="T957" s="20" t="str">
        <f>IF(AND(TBL_Employees[[#This Row],[Gender]]="Female",TBL_Employees[[#This Row],[Ethnicity]]="Black"),"Female Black","Other")</f>
        <v>Other</v>
      </c>
    </row>
    <row r="958" spans="1:20" x14ac:dyDescent="0.25">
      <c r="A958" t="s">
        <v>428</v>
      </c>
      <c r="B958" t="s">
        <v>429</v>
      </c>
      <c r="C958" t="s">
        <v>61</v>
      </c>
      <c r="D958" t="s">
        <v>15</v>
      </c>
      <c r="E958" t="s">
        <v>16</v>
      </c>
      <c r="F958" t="s">
        <v>17</v>
      </c>
      <c r="G958" t="s">
        <v>24</v>
      </c>
      <c r="H958" t="str">
        <f>IF(TBL_Employees[[#This Row],[Gender]]="Female","F","M")</f>
        <v>F</v>
      </c>
      <c r="I958">
        <v>51</v>
      </c>
      <c r="J958" s="7">
        <v>44357</v>
      </c>
      <c r="K958" s="1">
        <v>146742</v>
      </c>
      <c r="L958" s="2">
        <v>0.1</v>
      </c>
      <c r="M958" t="s">
        <v>33</v>
      </c>
      <c r="N958" t="s">
        <v>74</v>
      </c>
      <c r="O958" s="7" t="s">
        <v>21</v>
      </c>
      <c r="P958" s="15">
        <f>TBL_Employees[[#This Row],[Annual Salary]]*TBL_Employees[[#This Row],[Bonus %]]</f>
        <v>14674.2</v>
      </c>
      <c r="Q958" s="16">
        <f>TBL_Employees[[#This Row],[Annual Salary]]+TBL_Employees[[#This Row],[Bonus %]]*TBL_Employees[[#This Row],[Annual Salary]]</f>
        <v>161416.20000000001</v>
      </c>
      <c r="R958" s="15">
        <f>SUM(TBL_Employees[[#This Row],[Annual Salary]],TBL_Employees[[#This Row],[Bonus amount]])</f>
        <v>161416.20000000001</v>
      </c>
      <c r="S958" t="str">
        <f>IF(AND(TBL_Employees[[#This Row],[Department]]="IT",TBL_Employees[[#This Row],[Gender]]="Female"),"Yes","No")</f>
        <v>No</v>
      </c>
      <c r="T958" s="20" t="str">
        <f>IF(AND(TBL_Employees[[#This Row],[Gender]]="Female",TBL_Employees[[#This Row],[Ethnicity]]="Black"),"Female Black","Other")</f>
        <v>Other</v>
      </c>
    </row>
    <row r="959" spans="1:20" x14ac:dyDescent="0.25">
      <c r="A959" t="s">
        <v>116</v>
      </c>
      <c r="B959" t="s">
        <v>1510</v>
      </c>
      <c r="C959" t="s">
        <v>61</v>
      </c>
      <c r="D959" t="s">
        <v>50</v>
      </c>
      <c r="E959" t="s">
        <v>36</v>
      </c>
      <c r="F959" t="s">
        <v>28</v>
      </c>
      <c r="G959" t="s">
        <v>24</v>
      </c>
      <c r="H959" t="str">
        <f>IF(TBL_Employees[[#This Row],[Gender]]="Female","F","M")</f>
        <v>M</v>
      </c>
      <c r="I959">
        <v>25</v>
      </c>
      <c r="J959" s="7">
        <v>44362</v>
      </c>
      <c r="K959" s="1">
        <v>142731</v>
      </c>
      <c r="L959" s="2">
        <v>0.11</v>
      </c>
      <c r="M959" t="s">
        <v>33</v>
      </c>
      <c r="N959" t="s">
        <v>74</v>
      </c>
      <c r="O959" s="7">
        <v>44715</v>
      </c>
      <c r="P959" s="15">
        <f>TBL_Employees[[#This Row],[Annual Salary]]*TBL_Employees[[#This Row],[Bonus %]]</f>
        <v>15700.41</v>
      </c>
      <c r="Q959" s="16">
        <f>TBL_Employees[[#This Row],[Annual Salary]]+TBL_Employees[[#This Row],[Bonus %]]*TBL_Employees[[#This Row],[Annual Salary]]</f>
        <v>158431.41</v>
      </c>
      <c r="R959" s="15">
        <f>SUM(TBL_Employees[[#This Row],[Annual Salary]],TBL_Employees[[#This Row],[Bonus amount]])</f>
        <v>158431.41</v>
      </c>
      <c r="S959" t="str">
        <f>IF(AND(TBL_Employees[[#This Row],[Department]]="IT",TBL_Employees[[#This Row],[Gender]]="Female"),"Yes","No")</f>
        <v>No</v>
      </c>
      <c r="T959" s="20" t="str">
        <f>IF(AND(TBL_Employees[[#This Row],[Gender]]="Female",TBL_Employees[[#This Row],[Ethnicity]]="Black"),"Female Black","Other")</f>
        <v>Other</v>
      </c>
    </row>
    <row r="960" spans="1:20" x14ac:dyDescent="0.25">
      <c r="A960" t="s">
        <v>1729</v>
      </c>
      <c r="B960" t="s">
        <v>1730</v>
      </c>
      <c r="C960" t="s">
        <v>84</v>
      </c>
      <c r="D960" t="s">
        <v>31</v>
      </c>
      <c r="E960" t="s">
        <v>32</v>
      </c>
      <c r="F960" t="s">
        <v>17</v>
      </c>
      <c r="G960" t="s">
        <v>24</v>
      </c>
      <c r="H960" t="str">
        <f>IF(TBL_Employees[[#This Row],[Gender]]="Female","F","M")</f>
        <v>F</v>
      </c>
      <c r="I960">
        <v>25</v>
      </c>
      <c r="J960" s="7">
        <v>44370</v>
      </c>
      <c r="K960" s="1">
        <v>86464</v>
      </c>
      <c r="L960" s="2">
        <v>0</v>
      </c>
      <c r="M960" t="s">
        <v>33</v>
      </c>
      <c r="N960" t="s">
        <v>74</v>
      </c>
      <c r="O960" s="7" t="s">
        <v>21</v>
      </c>
      <c r="P960" s="15">
        <f>TBL_Employees[[#This Row],[Annual Salary]]*TBL_Employees[[#This Row],[Bonus %]]</f>
        <v>0</v>
      </c>
      <c r="Q960" s="16">
        <f>TBL_Employees[[#This Row],[Annual Salary]]+TBL_Employees[[#This Row],[Bonus %]]*TBL_Employees[[#This Row],[Annual Salary]]</f>
        <v>86464</v>
      </c>
      <c r="R960" s="15">
        <f>SUM(TBL_Employees[[#This Row],[Annual Salary]],TBL_Employees[[#This Row],[Bonus amount]])</f>
        <v>86464</v>
      </c>
      <c r="S960" t="str">
        <f>IF(AND(TBL_Employees[[#This Row],[Department]]="IT",TBL_Employees[[#This Row],[Gender]]="Female"),"Yes","No")</f>
        <v>No</v>
      </c>
      <c r="T960" s="20" t="str">
        <f>IF(AND(TBL_Employees[[#This Row],[Gender]]="Female",TBL_Employees[[#This Row],[Ethnicity]]="Black"),"Female Black","Other")</f>
        <v>Other</v>
      </c>
    </row>
    <row r="961" spans="1:20" x14ac:dyDescent="0.25">
      <c r="A961" t="s">
        <v>1367</v>
      </c>
      <c r="B961" t="s">
        <v>225</v>
      </c>
      <c r="C961" t="s">
        <v>83</v>
      </c>
      <c r="D961" t="s">
        <v>23</v>
      </c>
      <c r="E961" t="s">
        <v>44</v>
      </c>
      <c r="F961" t="s">
        <v>28</v>
      </c>
      <c r="G961" t="s">
        <v>18</v>
      </c>
      <c r="H961" t="str">
        <f>IF(TBL_Employees[[#This Row],[Gender]]="Female","F","M")</f>
        <v>M</v>
      </c>
      <c r="I961">
        <v>28</v>
      </c>
      <c r="J961" s="7">
        <v>44374</v>
      </c>
      <c r="K961" s="1">
        <v>48510</v>
      </c>
      <c r="L961" s="2">
        <v>0</v>
      </c>
      <c r="M961" t="s">
        <v>19</v>
      </c>
      <c r="N961" t="s">
        <v>20</v>
      </c>
      <c r="O961" s="7" t="s">
        <v>21</v>
      </c>
      <c r="P961" s="15">
        <f>TBL_Employees[[#This Row],[Annual Salary]]*TBL_Employees[[#This Row],[Bonus %]]</f>
        <v>0</v>
      </c>
      <c r="Q961" s="16">
        <f>TBL_Employees[[#This Row],[Annual Salary]]+TBL_Employees[[#This Row],[Bonus %]]*TBL_Employees[[#This Row],[Annual Salary]]</f>
        <v>48510</v>
      </c>
      <c r="R961" s="15">
        <f>SUM(TBL_Employees[[#This Row],[Annual Salary]],TBL_Employees[[#This Row],[Bonus amount]])</f>
        <v>48510</v>
      </c>
      <c r="S961" t="str">
        <f>IF(AND(TBL_Employees[[#This Row],[Department]]="IT",TBL_Employees[[#This Row],[Gender]]="Female"),"Yes","No")</f>
        <v>No</v>
      </c>
      <c r="T961" s="20" t="str">
        <f>IF(AND(TBL_Employees[[#This Row],[Gender]]="Female",TBL_Employees[[#This Row],[Ethnicity]]="Black"),"Female Black","Other")</f>
        <v>Other</v>
      </c>
    </row>
    <row r="962" spans="1:20" x14ac:dyDescent="0.25">
      <c r="A962" t="s">
        <v>261</v>
      </c>
      <c r="B962" t="s">
        <v>1702</v>
      </c>
      <c r="C962" t="s">
        <v>91</v>
      </c>
      <c r="D962" t="s">
        <v>27</v>
      </c>
      <c r="E962" t="s">
        <v>32</v>
      </c>
      <c r="F962" t="s">
        <v>28</v>
      </c>
      <c r="G962" t="s">
        <v>24</v>
      </c>
      <c r="H962" t="str">
        <f>IF(TBL_Employees[[#This Row],[Gender]]="Female","F","M")</f>
        <v>M</v>
      </c>
      <c r="I962">
        <v>29</v>
      </c>
      <c r="J962" s="7">
        <v>44375</v>
      </c>
      <c r="K962" s="1">
        <v>71234</v>
      </c>
      <c r="L962" s="2">
        <v>0</v>
      </c>
      <c r="M962" t="s">
        <v>19</v>
      </c>
      <c r="N962" t="s">
        <v>63</v>
      </c>
      <c r="O962" s="7" t="s">
        <v>21</v>
      </c>
      <c r="P962" s="15">
        <f>TBL_Employees[[#This Row],[Annual Salary]]*TBL_Employees[[#This Row],[Bonus %]]</f>
        <v>0</v>
      </c>
      <c r="Q962" s="16">
        <f>TBL_Employees[[#This Row],[Annual Salary]]+TBL_Employees[[#This Row],[Bonus %]]*TBL_Employees[[#This Row],[Annual Salary]]</f>
        <v>71234</v>
      </c>
      <c r="R962" s="15">
        <f>SUM(TBL_Employees[[#This Row],[Annual Salary]],TBL_Employees[[#This Row],[Bonus amount]])</f>
        <v>71234</v>
      </c>
      <c r="S962" t="str">
        <f>IF(AND(TBL_Employees[[#This Row],[Department]]="IT",TBL_Employees[[#This Row],[Gender]]="Female"),"Yes","No")</f>
        <v>No</v>
      </c>
      <c r="T962" s="20" t="str">
        <f>IF(AND(TBL_Employees[[#This Row],[Gender]]="Female",TBL_Employees[[#This Row],[Ethnicity]]="Black"),"Female Black","Other")</f>
        <v>Other</v>
      </c>
    </row>
    <row r="963" spans="1:20" x14ac:dyDescent="0.25">
      <c r="A963" t="s">
        <v>492</v>
      </c>
      <c r="B963" t="s">
        <v>493</v>
      </c>
      <c r="C963" t="s">
        <v>61</v>
      </c>
      <c r="D963" t="s">
        <v>27</v>
      </c>
      <c r="E963" t="s">
        <v>36</v>
      </c>
      <c r="F963" t="s">
        <v>17</v>
      </c>
      <c r="G963" t="s">
        <v>24</v>
      </c>
      <c r="H963" t="str">
        <f>IF(TBL_Employees[[#This Row],[Gender]]="Female","F","M")</f>
        <v>F</v>
      </c>
      <c r="I963">
        <v>25</v>
      </c>
      <c r="J963" s="7">
        <v>44379</v>
      </c>
      <c r="K963" s="1">
        <v>125633</v>
      </c>
      <c r="L963" s="2">
        <v>0.11</v>
      </c>
      <c r="M963" t="s">
        <v>33</v>
      </c>
      <c r="N963" t="s">
        <v>60</v>
      </c>
      <c r="O963" s="7" t="s">
        <v>21</v>
      </c>
      <c r="P963" s="15">
        <f>TBL_Employees[[#This Row],[Annual Salary]]*TBL_Employees[[#This Row],[Bonus %]]</f>
        <v>13819.63</v>
      </c>
      <c r="Q963" s="16">
        <f>TBL_Employees[[#This Row],[Annual Salary]]+TBL_Employees[[#This Row],[Bonus %]]*TBL_Employees[[#This Row],[Annual Salary]]</f>
        <v>139452.63</v>
      </c>
      <c r="R963" s="15">
        <f>SUM(TBL_Employees[[#This Row],[Annual Salary]],TBL_Employees[[#This Row],[Bonus amount]])</f>
        <v>139452.63</v>
      </c>
      <c r="S963" t="str">
        <f>IF(AND(TBL_Employees[[#This Row],[Department]]="IT",TBL_Employees[[#This Row],[Gender]]="Female"),"Yes","No")</f>
        <v>Yes</v>
      </c>
      <c r="T963" s="20" t="str">
        <f>IF(AND(TBL_Employees[[#This Row],[Gender]]="Female",TBL_Employees[[#This Row],[Ethnicity]]="Black"),"Female Black","Other")</f>
        <v>Other</v>
      </c>
    </row>
    <row r="964" spans="1:20" x14ac:dyDescent="0.25">
      <c r="A964" t="s">
        <v>768</v>
      </c>
      <c r="B964" t="s">
        <v>769</v>
      </c>
      <c r="C964" t="s">
        <v>42</v>
      </c>
      <c r="D964" t="s">
        <v>50</v>
      </c>
      <c r="E964" t="s">
        <v>32</v>
      </c>
      <c r="F964" t="s">
        <v>17</v>
      </c>
      <c r="G964" t="s">
        <v>18</v>
      </c>
      <c r="H964" t="str">
        <f>IF(TBL_Employees[[#This Row],[Gender]]="Female","F","M")</f>
        <v>F</v>
      </c>
      <c r="I964">
        <v>28</v>
      </c>
      <c r="J964" s="7">
        <v>44380</v>
      </c>
      <c r="K964" s="1">
        <v>82739</v>
      </c>
      <c r="L964" s="2">
        <v>0</v>
      </c>
      <c r="M964" t="s">
        <v>19</v>
      </c>
      <c r="N964" t="s">
        <v>39</v>
      </c>
      <c r="O964" s="7" t="s">
        <v>21</v>
      </c>
      <c r="P964" s="15">
        <f>TBL_Employees[[#This Row],[Annual Salary]]*TBL_Employees[[#This Row],[Bonus %]]</f>
        <v>0</v>
      </c>
      <c r="Q964" s="16">
        <f>TBL_Employees[[#This Row],[Annual Salary]]+TBL_Employees[[#This Row],[Bonus %]]*TBL_Employees[[#This Row],[Annual Salary]]</f>
        <v>82739</v>
      </c>
      <c r="R964" s="15">
        <f>SUM(TBL_Employees[[#This Row],[Annual Salary]],TBL_Employees[[#This Row],[Bonus amount]])</f>
        <v>82739</v>
      </c>
      <c r="S964" t="str">
        <f>IF(AND(TBL_Employees[[#This Row],[Department]]="IT",TBL_Employees[[#This Row],[Gender]]="Female"),"Yes","No")</f>
        <v>No</v>
      </c>
      <c r="T964" s="20" t="str">
        <f>IF(AND(TBL_Employees[[#This Row],[Gender]]="Female",TBL_Employees[[#This Row],[Ethnicity]]="Black"),"Female Black","Other")</f>
        <v>Other</v>
      </c>
    </row>
    <row r="965" spans="1:20" x14ac:dyDescent="0.25">
      <c r="A965" t="s">
        <v>1881</v>
      </c>
      <c r="B965" t="s">
        <v>1882</v>
      </c>
      <c r="C965" t="s">
        <v>86</v>
      </c>
      <c r="D965" t="s">
        <v>31</v>
      </c>
      <c r="E965" t="s">
        <v>44</v>
      </c>
      <c r="F965" t="s">
        <v>28</v>
      </c>
      <c r="G965" t="s">
        <v>24</v>
      </c>
      <c r="H965" t="str">
        <f>IF(TBL_Employees[[#This Row],[Gender]]="Female","F","M")</f>
        <v>M</v>
      </c>
      <c r="I965">
        <v>25</v>
      </c>
      <c r="J965" s="7">
        <v>44385</v>
      </c>
      <c r="K965" s="1">
        <v>67275</v>
      </c>
      <c r="L965" s="2">
        <v>0</v>
      </c>
      <c r="M965" t="s">
        <v>19</v>
      </c>
      <c r="N965" t="s">
        <v>29</v>
      </c>
      <c r="O965" s="7" t="s">
        <v>21</v>
      </c>
      <c r="P965" s="15">
        <f>TBL_Employees[[#This Row],[Annual Salary]]*TBL_Employees[[#This Row],[Bonus %]]</f>
        <v>0</v>
      </c>
      <c r="Q965" s="16">
        <f>TBL_Employees[[#This Row],[Annual Salary]]+TBL_Employees[[#This Row],[Bonus %]]*TBL_Employees[[#This Row],[Annual Salary]]</f>
        <v>67275</v>
      </c>
      <c r="R965" s="15">
        <f>SUM(TBL_Employees[[#This Row],[Annual Salary]],TBL_Employees[[#This Row],[Bonus amount]])</f>
        <v>67275</v>
      </c>
      <c r="S965" t="str">
        <f>IF(AND(TBL_Employees[[#This Row],[Department]]="IT",TBL_Employees[[#This Row],[Gender]]="Female"),"Yes","No")</f>
        <v>No</v>
      </c>
      <c r="T965" s="20" t="str">
        <f>IF(AND(TBL_Employees[[#This Row],[Gender]]="Female",TBL_Employees[[#This Row],[Ethnicity]]="Black"),"Female Black","Other")</f>
        <v>Other</v>
      </c>
    </row>
    <row r="966" spans="1:20" x14ac:dyDescent="0.25">
      <c r="A966" t="s">
        <v>408</v>
      </c>
      <c r="B966" t="s">
        <v>1431</v>
      </c>
      <c r="C966" t="s">
        <v>40</v>
      </c>
      <c r="D966" t="s">
        <v>65</v>
      </c>
      <c r="E966" t="s">
        <v>32</v>
      </c>
      <c r="F966" t="s">
        <v>17</v>
      </c>
      <c r="G966" t="s">
        <v>18</v>
      </c>
      <c r="H966" t="str">
        <f>IF(TBL_Employees[[#This Row],[Gender]]="Female","F","M")</f>
        <v>F</v>
      </c>
      <c r="I966">
        <v>27</v>
      </c>
      <c r="J966" s="7">
        <v>44393</v>
      </c>
      <c r="K966" s="1">
        <v>161759</v>
      </c>
      <c r="L966" s="2">
        <v>0.16</v>
      </c>
      <c r="M966" t="s">
        <v>19</v>
      </c>
      <c r="N966" t="s">
        <v>45</v>
      </c>
      <c r="O966" s="7" t="s">
        <v>21</v>
      </c>
      <c r="P966" s="15">
        <f>TBL_Employees[[#This Row],[Annual Salary]]*TBL_Employees[[#This Row],[Bonus %]]</f>
        <v>25881.440000000002</v>
      </c>
      <c r="Q966" s="16">
        <f>TBL_Employees[[#This Row],[Annual Salary]]+TBL_Employees[[#This Row],[Bonus %]]*TBL_Employees[[#This Row],[Annual Salary]]</f>
        <v>187640.44</v>
      </c>
      <c r="R966" s="15">
        <f>SUM(TBL_Employees[[#This Row],[Annual Salary]],TBL_Employees[[#This Row],[Bonus amount]])</f>
        <v>187640.44</v>
      </c>
      <c r="S966" t="str">
        <f>IF(AND(TBL_Employees[[#This Row],[Department]]="IT",TBL_Employees[[#This Row],[Gender]]="Female"),"Yes","No")</f>
        <v>No</v>
      </c>
      <c r="T966" s="20" t="str">
        <f>IF(AND(TBL_Employees[[#This Row],[Gender]]="Female",TBL_Employees[[#This Row],[Ethnicity]]="Black"),"Female Black","Other")</f>
        <v>Other</v>
      </c>
    </row>
    <row r="967" spans="1:20" x14ac:dyDescent="0.25">
      <c r="A967" t="s">
        <v>1237</v>
      </c>
      <c r="B967" t="s">
        <v>1238</v>
      </c>
      <c r="C967" t="s">
        <v>68</v>
      </c>
      <c r="D967" t="s">
        <v>43</v>
      </c>
      <c r="E967" t="s">
        <v>36</v>
      </c>
      <c r="F967" t="s">
        <v>28</v>
      </c>
      <c r="G967" t="s">
        <v>18</v>
      </c>
      <c r="H967" t="str">
        <f>IF(TBL_Employees[[#This Row],[Gender]]="Female","F","M")</f>
        <v>M</v>
      </c>
      <c r="I967">
        <v>28</v>
      </c>
      <c r="J967" s="7">
        <v>44395</v>
      </c>
      <c r="K967" s="1">
        <v>43391</v>
      </c>
      <c r="L967" s="2">
        <v>0</v>
      </c>
      <c r="M967" t="s">
        <v>19</v>
      </c>
      <c r="N967" t="s">
        <v>29</v>
      </c>
      <c r="O967" s="7" t="s">
        <v>21</v>
      </c>
      <c r="P967" s="15">
        <f>TBL_Employees[[#This Row],[Annual Salary]]*TBL_Employees[[#This Row],[Bonus %]]</f>
        <v>0</v>
      </c>
      <c r="Q967" s="16">
        <f>TBL_Employees[[#This Row],[Annual Salary]]+TBL_Employees[[#This Row],[Bonus %]]*TBL_Employees[[#This Row],[Annual Salary]]</f>
        <v>43391</v>
      </c>
      <c r="R967" s="15">
        <f>SUM(TBL_Employees[[#This Row],[Annual Salary]],TBL_Employees[[#This Row],[Bonus amount]])</f>
        <v>43391</v>
      </c>
      <c r="S967" t="str">
        <f>IF(AND(TBL_Employees[[#This Row],[Department]]="IT",TBL_Employees[[#This Row],[Gender]]="Female"),"Yes","No")</f>
        <v>No</v>
      </c>
      <c r="T967" s="20" t="str">
        <f>IF(AND(TBL_Employees[[#This Row],[Gender]]="Female",TBL_Employees[[#This Row],[Ethnicity]]="Black"),"Female Black","Other")</f>
        <v>Other</v>
      </c>
    </row>
    <row r="968" spans="1:20" x14ac:dyDescent="0.25">
      <c r="A968" t="s">
        <v>1494</v>
      </c>
      <c r="B968" t="s">
        <v>1495</v>
      </c>
      <c r="C968" t="s">
        <v>14</v>
      </c>
      <c r="D968" t="s">
        <v>23</v>
      </c>
      <c r="E968" t="s">
        <v>44</v>
      </c>
      <c r="F968" t="s">
        <v>17</v>
      </c>
      <c r="G968" t="s">
        <v>18</v>
      </c>
      <c r="H968" t="str">
        <f>IF(TBL_Employees[[#This Row],[Gender]]="Female","F","M")</f>
        <v>F</v>
      </c>
      <c r="I968">
        <v>28</v>
      </c>
      <c r="J968" s="7">
        <v>44402</v>
      </c>
      <c r="K968" s="1">
        <v>231850</v>
      </c>
      <c r="L968" s="2">
        <v>0.39</v>
      </c>
      <c r="M968" t="s">
        <v>19</v>
      </c>
      <c r="N968" t="s">
        <v>45</v>
      </c>
      <c r="O968" s="7" t="s">
        <v>21</v>
      </c>
      <c r="P968" s="15">
        <f>TBL_Employees[[#This Row],[Annual Salary]]*TBL_Employees[[#This Row],[Bonus %]]</f>
        <v>90421.5</v>
      </c>
      <c r="Q968" s="16">
        <f>TBL_Employees[[#This Row],[Annual Salary]]+TBL_Employees[[#This Row],[Bonus %]]*TBL_Employees[[#This Row],[Annual Salary]]</f>
        <v>322271.5</v>
      </c>
      <c r="R968" s="15">
        <f>SUM(TBL_Employees[[#This Row],[Annual Salary]],TBL_Employees[[#This Row],[Bonus amount]])</f>
        <v>322271.5</v>
      </c>
      <c r="S968" t="str">
        <f>IF(AND(TBL_Employees[[#This Row],[Department]]="IT",TBL_Employees[[#This Row],[Gender]]="Female"),"Yes","No")</f>
        <v>No</v>
      </c>
      <c r="T968" s="20" t="str">
        <f>IF(AND(TBL_Employees[[#This Row],[Gender]]="Female",TBL_Employees[[#This Row],[Ethnicity]]="Black"),"Female Black","Other")</f>
        <v>Other</v>
      </c>
    </row>
    <row r="969" spans="1:20" x14ac:dyDescent="0.25">
      <c r="A969" t="s">
        <v>326</v>
      </c>
      <c r="B969" t="s">
        <v>951</v>
      </c>
      <c r="C969" t="s">
        <v>40</v>
      </c>
      <c r="D969" t="s">
        <v>27</v>
      </c>
      <c r="E969" t="s">
        <v>44</v>
      </c>
      <c r="F969" t="s">
        <v>17</v>
      </c>
      <c r="G969" t="s">
        <v>18</v>
      </c>
      <c r="H969" t="str">
        <f>IF(TBL_Employees[[#This Row],[Gender]]="Female","F","M")</f>
        <v>F</v>
      </c>
      <c r="I969">
        <v>26</v>
      </c>
      <c r="J969" s="7">
        <v>44403</v>
      </c>
      <c r="K969" s="1">
        <v>151108</v>
      </c>
      <c r="L969" s="2">
        <v>0.22</v>
      </c>
      <c r="M969" t="s">
        <v>19</v>
      </c>
      <c r="N969" t="s">
        <v>39</v>
      </c>
      <c r="O969" s="7" t="s">
        <v>21</v>
      </c>
      <c r="P969" s="15">
        <f>TBL_Employees[[#This Row],[Annual Salary]]*TBL_Employees[[#This Row],[Bonus %]]</f>
        <v>33243.760000000002</v>
      </c>
      <c r="Q969" s="16">
        <f>TBL_Employees[[#This Row],[Annual Salary]]+TBL_Employees[[#This Row],[Bonus %]]*TBL_Employees[[#This Row],[Annual Salary]]</f>
        <v>184351.76</v>
      </c>
      <c r="R969" s="15">
        <f>SUM(TBL_Employees[[#This Row],[Annual Salary]],TBL_Employees[[#This Row],[Bonus amount]])</f>
        <v>184351.76</v>
      </c>
      <c r="S969" t="str">
        <f>IF(AND(TBL_Employees[[#This Row],[Department]]="IT",TBL_Employees[[#This Row],[Gender]]="Female"),"Yes","No")</f>
        <v>Yes</v>
      </c>
      <c r="T969" s="20" t="str">
        <f>IF(AND(TBL_Employees[[#This Row],[Gender]]="Female",TBL_Employees[[#This Row],[Ethnicity]]="Black"),"Female Black","Other")</f>
        <v>Other</v>
      </c>
    </row>
    <row r="970" spans="1:20" x14ac:dyDescent="0.25">
      <c r="A970" t="s">
        <v>1500</v>
      </c>
      <c r="B970" t="s">
        <v>1501</v>
      </c>
      <c r="C970" t="s">
        <v>61</v>
      </c>
      <c r="D970" t="s">
        <v>43</v>
      </c>
      <c r="E970" t="s">
        <v>36</v>
      </c>
      <c r="F970" t="s">
        <v>28</v>
      </c>
      <c r="G970" t="s">
        <v>24</v>
      </c>
      <c r="H970" t="str">
        <f>IF(TBL_Employees[[#This Row],[Gender]]="Female","F","M")</f>
        <v>M</v>
      </c>
      <c r="I970">
        <v>60</v>
      </c>
      <c r="J970" s="7">
        <v>44403</v>
      </c>
      <c r="K970" s="1">
        <v>121480</v>
      </c>
      <c r="L970" s="2">
        <v>0.14000000000000001</v>
      </c>
      <c r="M970" t="s">
        <v>19</v>
      </c>
      <c r="N970" t="s">
        <v>39</v>
      </c>
      <c r="O970" s="7" t="s">
        <v>21</v>
      </c>
      <c r="P970" s="15">
        <f>TBL_Employees[[#This Row],[Annual Salary]]*TBL_Employees[[#This Row],[Bonus %]]</f>
        <v>17007.2</v>
      </c>
      <c r="Q970" s="16">
        <f>TBL_Employees[[#This Row],[Annual Salary]]+TBL_Employees[[#This Row],[Bonus %]]*TBL_Employees[[#This Row],[Annual Salary]]</f>
        <v>138487.20000000001</v>
      </c>
      <c r="R970" s="15">
        <f>SUM(TBL_Employees[[#This Row],[Annual Salary]],TBL_Employees[[#This Row],[Bonus amount]])</f>
        <v>138487.20000000001</v>
      </c>
      <c r="S970" t="str">
        <f>IF(AND(TBL_Employees[[#This Row],[Department]]="IT",TBL_Employees[[#This Row],[Gender]]="Female"),"Yes","No")</f>
        <v>No</v>
      </c>
      <c r="T970" s="20" t="str">
        <f>IF(AND(TBL_Employees[[#This Row],[Gender]]="Female",TBL_Employees[[#This Row],[Ethnicity]]="Black"),"Female Black","Other")</f>
        <v>Other</v>
      </c>
    </row>
    <row r="971" spans="1:20" x14ac:dyDescent="0.25">
      <c r="A971" t="s">
        <v>179</v>
      </c>
      <c r="B971" t="s">
        <v>907</v>
      </c>
      <c r="C971" t="s">
        <v>68</v>
      </c>
      <c r="D971" t="s">
        <v>50</v>
      </c>
      <c r="E971" t="s">
        <v>44</v>
      </c>
      <c r="F971" t="s">
        <v>28</v>
      </c>
      <c r="G971" t="s">
        <v>24</v>
      </c>
      <c r="H971" t="str">
        <f>IF(TBL_Employees[[#This Row],[Gender]]="Female","F","M")</f>
        <v>M</v>
      </c>
      <c r="I971">
        <v>25</v>
      </c>
      <c r="J971" s="7">
        <v>44405</v>
      </c>
      <c r="K971" s="1">
        <v>46845</v>
      </c>
      <c r="L971" s="2">
        <v>0</v>
      </c>
      <c r="M971" t="s">
        <v>19</v>
      </c>
      <c r="N971" t="s">
        <v>45</v>
      </c>
      <c r="O971" s="7" t="s">
        <v>21</v>
      </c>
      <c r="P971" s="15">
        <f>TBL_Employees[[#This Row],[Annual Salary]]*TBL_Employees[[#This Row],[Bonus %]]</f>
        <v>0</v>
      </c>
      <c r="Q971" s="16">
        <f>TBL_Employees[[#This Row],[Annual Salary]]+TBL_Employees[[#This Row],[Bonus %]]*TBL_Employees[[#This Row],[Annual Salary]]</f>
        <v>46845</v>
      </c>
      <c r="R971" s="15">
        <f>SUM(TBL_Employees[[#This Row],[Annual Salary]],TBL_Employees[[#This Row],[Bonus amount]])</f>
        <v>46845</v>
      </c>
      <c r="S971" t="str">
        <f>IF(AND(TBL_Employees[[#This Row],[Department]]="IT",TBL_Employees[[#This Row],[Gender]]="Female"),"Yes","No")</f>
        <v>No</v>
      </c>
      <c r="T971" s="20" t="str">
        <f>IF(AND(TBL_Employees[[#This Row],[Gender]]="Female",TBL_Employees[[#This Row],[Ethnicity]]="Black"),"Female Black","Other")</f>
        <v>Other</v>
      </c>
    </row>
    <row r="972" spans="1:20" x14ac:dyDescent="0.25">
      <c r="A972" t="s">
        <v>250</v>
      </c>
      <c r="B972" t="s">
        <v>1304</v>
      </c>
      <c r="C972" t="s">
        <v>64</v>
      </c>
      <c r="D972" t="s">
        <v>50</v>
      </c>
      <c r="E972" t="s">
        <v>44</v>
      </c>
      <c r="F972" t="s">
        <v>28</v>
      </c>
      <c r="G972" t="s">
        <v>24</v>
      </c>
      <c r="H972" t="str">
        <f>IF(TBL_Employees[[#This Row],[Gender]]="Female","F","M")</f>
        <v>M</v>
      </c>
      <c r="I972">
        <v>55</v>
      </c>
      <c r="J972" s="7">
        <v>44410</v>
      </c>
      <c r="K972" s="1">
        <v>67130</v>
      </c>
      <c r="L972" s="2">
        <v>0</v>
      </c>
      <c r="M972" t="s">
        <v>19</v>
      </c>
      <c r="N972" t="s">
        <v>45</v>
      </c>
      <c r="O972" s="7" t="s">
        <v>21</v>
      </c>
      <c r="P972" s="15">
        <f>TBL_Employees[[#This Row],[Annual Salary]]*TBL_Employees[[#This Row],[Bonus %]]</f>
        <v>0</v>
      </c>
      <c r="Q972" s="16">
        <f>TBL_Employees[[#This Row],[Annual Salary]]+TBL_Employees[[#This Row],[Bonus %]]*TBL_Employees[[#This Row],[Annual Salary]]</f>
        <v>67130</v>
      </c>
      <c r="R972" s="15">
        <f>SUM(TBL_Employees[[#This Row],[Annual Salary]],TBL_Employees[[#This Row],[Bonus amount]])</f>
        <v>67130</v>
      </c>
      <c r="S972" t="str">
        <f>IF(AND(TBL_Employees[[#This Row],[Department]]="IT",TBL_Employees[[#This Row],[Gender]]="Female"),"Yes","No")</f>
        <v>No</v>
      </c>
      <c r="T972" s="20" t="str">
        <f>IF(AND(TBL_Employees[[#This Row],[Gender]]="Female",TBL_Employees[[#This Row],[Ethnicity]]="Black"),"Female Black","Other")</f>
        <v>Other</v>
      </c>
    </row>
    <row r="973" spans="1:20" x14ac:dyDescent="0.25">
      <c r="A973" t="s">
        <v>1200</v>
      </c>
      <c r="B973" t="s">
        <v>1201</v>
      </c>
      <c r="C973" t="s">
        <v>62</v>
      </c>
      <c r="D973" t="s">
        <v>27</v>
      </c>
      <c r="E973" t="s">
        <v>16</v>
      </c>
      <c r="F973" t="s">
        <v>28</v>
      </c>
      <c r="G973" t="s">
        <v>18</v>
      </c>
      <c r="H973" t="str">
        <f>IF(TBL_Employees[[#This Row],[Gender]]="Female","F","M")</f>
        <v>M</v>
      </c>
      <c r="I973">
        <v>46</v>
      </c>
      <c r="J973" s="7">
        <v>44419</v>
      </c>
      <c r="K973" s="1">
        <v>127559</v>
      </c>
      <c r="L973" s="2">
        <v>0.1</v>
      </c>
      <c r="M973" t="s">
        <v>19</v>
      </c>
      <c r="N973" t="s">
        <v>25</v>
      </c>
      <c r="O973" s="7" t="s">
        <v>21</v>
      </c>
      <c r="P973" s="15">
        <f>TBL_Employees[[#This Row],[Annual Salary]]*TBL_Employees[[#This Row],[Bonus %]]</f>
        <v>12755.900000000001</v>
      </c>
      <c r="Q973" s="16">
        <f>TBL_Employees[[#This Row],[Annual Salary]]+TBL_Employees[[#This Row],[Bonus %]]*TBL_Employees[[#This Row],[Annual Salary]]</f>
        <v>140314.9</v>
      </c>
      <c r="R973" s="15">
        <f>SUM(TBL_Employees[[#This Row],[Annual Salary]],TBL_Employees[[#This Row],[Bonus amount]])</f>
        <v>140314.9</v>
      </c>
      <c r="S973" t="str">
        <f>IF(AND(TBL_Employees[[#This Row],[Department]]="IT",TBL_Employees[[#This Row],[Gender]]="Female"),"Yes","No")</f>
        <v>No</v>
      </c>
      <c r="T973" s="20" t="str">
        <f>IF(AND(TBL_Employees[[#This Row],[Gender]]="Female",TBL_Employees[[#This Row],[Ethnicity]]="Black"),"Female Black","Other")</f>
        <v>Other</v>
      </c>
    </row>
    <row r="974" spans="1:20" x14ac:dyDescent="0.25">
      <c r="A974" t="s">
        <v>287</v>
      </c>
      <c r="B974" t="s">
        <v>981</v>
      </c>
      <c r="C974" t="s">
        <v>14</v>
      </c>
      <c r="D974" t="s">
        <v>43</v>
      </c>
      <c r="E974" t="s">
        <v>44</v>
      </c>
      <c r="F974" t="s">
        <v>28</v>
      </c>
      <c r="G974" t="s">
        <v>24</v>
      </c>
      <c r="H974" t="str">
        <f>IF(TBL_Employees[[#This Row],[Gender]]="Female","F","M")</f>
        <v>M</v>
      </c>
      <c r="I974">
        <v>38</v>
      </c>
      <c r="J974" s="7">
        <v>44433</v>
      </c>
      <c r="K974" s="1">
        <v>255230</v>
      </c>
      <c r="L974" s="2">
        <v>0.36</v>
      </c>
      <c r="M974" t="s">
        <v>19</v>
      </c>
      <c r="N974" t="s">
        <v>25</v>
      </c>
      <c r="O974" s="7" t="s">
        <v>21</v>
      </c>
      <c r="P974" s="15">
        <f>TBL_Employees[[#This Row],[Annual Salary]]*TBL_Employees[[#This Row],[Bonus %]]</f>
        <v>91882.8</v>
      </c>
      <c r="Q974" s="16">
        <f>TBL_Employees[[#This Row],[Annual Salary]]+TBL_Employees[[#This Row],[Bonus %]]*TBL_Employees[[#This Row],[Annual Salary]]</f>
        <v>347112.8</v>
      </c>
      <c r="R974" s="15">
        <f>SUM(TBL_Employees[[#This Row],[Annual Salary]],TBL_Employees[[#This Row],[Bonus amount]])</f>
        <v>347112.8</v>
      </c>
      <c r="S974" t="str">
        <f>IF(AND(TBL_Employees[[#This Row],[Department]]="IT",TBL_Employees[[#This Row],[Gender]]="Female"),"Yes","No")</f>
        <v>No</v>
      </c>
      <c r="T974" s="20" t="str">
        <f>IF(AND(TBL_Employees[[#This Row],[Gender]]="Female",TBL_Employees[[#This Row],[Ethnicity]]="Black"),"Female Black","Other")</f>
        <v>Other</v>
      </c>
    </row>
    <row r="975" spans="1:20" x14ac:dyDescent="0.25">
      <c r="A975" t="s">
        <v>512</v>
      </c>
      <c r="B975" t="s">
        <v>513</v>
      </c>
      <c r="C975" t="s">
        <v>68</v>
      </c>
      <c r="D975" t="s">
        <v>15</v>
      </c>
      <c r="E975" t="s">
        <v>32</v>
      </c>
      <c r="F975" t="s">
        <v>17</v>
      </c>
      <c r="G975" t="s">
        <v>47</v>
      </c>
      <c r="H975" t="str">
        <f>IF(TBL_Employees[[#This Row],[Gender]]="Female","F","M")</f>
        <v>F</v>
      </c>
      <c r="I975">
        <v>36</v>
      </c>
      <c r="J975" s="7">
        <v>44435</v>
      </c>
      <c r="K975" s="1">
        <v>48906</v>
      </c>
      <c r="L975" s="2">
        <v>0</v>
      </c>
      <c r="M975" t="s">
        <v>19</v>
      </c>
      <c r="N975" t="s">
        <v>45</v>
      </c>
      <c r="O975" s="7" t="s">
        <v>21</v>
      </c>
      <c r="P975" s="15">
        <f>TBL_Employees[[#This Row],[Annual Salary]]*TBL_Employees[[#This Row],[Bonus %]]</f>
        <v>0</v>
      </c>
      <c r="Q975" s="16">
        <f>TBL_Employees[[#This Row],[Annual Salary]]+TBL_Employees[[#This Row],[Bonus %]]*TBL_Employees[[#This Row],[Annual Salary]]</f>
        <v>48906</v>
      </c>
      <c r="R975" s="15">
        <f>SUM(TBL_Employees[[#This Row],[Annual Salary]],TBL_Employees[[#This Row],[Bonus amount]])</f>
        <v>48906</v>
      </c>
      <c r="S975" t="str">
        <f>IF(AND(TBL_Employees[[#This Row],[Department]]="IT",TBL_Employees[[#This Row],[Gender]]="Female"),"Yes","No")</f>
        <v>No</v>
      </c>
      <c r="T975" s="20" t="str">
        <f>IF(AND(TBL_Employees[[#This Row],[Gender]]="Female",TBL_Employees[[#This Row],[Ethnicity]]="Black"),"Female Black","Other")</f>
        <v>Female Black</v>
      </c>
    </row>
    <row r="976" spans="1:20" x14ac:dyDescent="0.25">
      <c r="A976" t="s">
        <v>1735</v>
      </c>
      <c r="B976" t="s">
        <v>1736</v>
      </c>
      <c r="C976" t="s">
        <v>38</v>
      </c>
      <c r="D976" t="s">
        <v>27</v>
      </c>
      <c r="E976" t="s">
        <v>36</v>
      </c>
      <c r="F976" t="s">
        <v>17</v>
      </c>
      <c r="G976" t="s">
        <v>24</v>
      </c>
      <c r="H976" t="str">
        <f>IF(TBL_Employees[[#This Row],[Gender]]="Female","F","M")</f>
        <v>F</v>
      </c>
      <c r="I976">
        <v>50</v>
      </c>
      <c r="J976" s="7">
        <v>44445</v>
      </c>
      <c r="K976" s="1">
        <v>83418</v>
      </c>
      <c r="L976" s="2">
        <v>0</v>
      </c>
      <c r="M976" t="s">
        <v>33</v>
      </c>
      <c r="N976" t="s">
        <v>74</v>
      </c>
      <c r="O976" s="7" t="s">
        <v>21</v>
      </c>
      <c r="P976" s="15">
        <f>TBL_Employees[[#This Row],[Annual Salary]]*TBL_Employees[[#This Row],[Bonus %]]</f>
        <v>0</v>
      </c>
      <c r="Q976" s="16">
        <f>TBL_Employees[[#This Row],[Annual Salary]]+TBL_Employees[[#This Row],[Bonus %]]*TBL_Employees[[#This Row],[Annual Salary]]</f>
        <v>83418</v>
      </c>
      <c r="R976" s="15">
        <f>SUM(TBL_Employees[[#This Row],[Annual Salary]],TBL_Employees[[#This Row],[Bonus amount]])</f>
        <v>83418</v>
      </c>
      <c r="S976" t="str">
        <f>IF(AND(TBL_Employees[[#This Row],[Department]]="IT",TBL_Employees[[#This Row],[Gender]]="Female"),"Yes","No")</f>
        <v>Yes</v>
      </c>
      <c r="T976" s="20" t="str">
        <f>IF(AND(TBL_Employees[[#This Row],[Gender]]="Female",TBL_Employees[[#This Row],[Ethnicity]]="Black"),"Female Black","Other")</f>
        <v>Other</v>
      </c>
    </row>
    <row r="977" spans="1:20" x14ac:dyDescent="0.25">
      <c r="A977" t="s">
        <v>1096</v>
      </c>
      <c r="B977" t="s">
        <v>1097</v>
      </c>
      <c r="C977" t="s">
        <v>61</v>
      </c>
      <c r="D977" t="s">
        <v>43</v>
      </c>
      <c r="E977" t="s">
        <v>36</v>
      </c>
      <c r="F977" t="s">
        <v>17</v>
      </c>
      <c r="G977" t="s">
        <v>24</v>
      </c>
      <c r="H977" t="str">
        <f>IF(TBL_Employees[[#This Row],[Gender]]="Female","F","M")</f>
        <v>F</v>
      </c>
      <c r="I977">
        <v>25</v>
      </c>
      <c r="J977" s="7">
        <v>44453</v>
      </c>
      <c r="K977" s="1">
        <v>136810</v>
      </c>
      <c r="L977" s="2">
        <v>0.14000000000000001</v>
      </c>
      <c r="M977" t="s">
        <v>33</v>
      </c>
      <c r="N977" t="s">
        <v>80</v>
      </c>
      <c r="O977" s="7" t="s">
        <v>21</v>
      </c>
      <c r="P977" s="15">
        <f>TBL_Employees[[#This Row],[Annual Salary]]*TBL_Employees[[#This Row],[Bonus %]]</f>
        <v>19153.400000000001</v>
      </c>
      <c r="Q977" s="16">
        <f>TBL_Employees[[#This Row],[Annual Salary]]+TBL_Employees[[#This Row],[Bonus %]]*TBL_Employees[[#This Row],[Annual Salary]]</f>
        <v>155963.4</v>
      </c>
      <c r="R977" s="15">
        <f>SUM(TBL_Employees[[#This Row],[Annual Salary]],TBL_Employees[[#This Row],[Bonus amount]])</f>
        <v>155963.4</v>
      </c>
      <c r="S977" t="str">
        <f>IF(AND(TBL_Employees[[#This Row],[Department]]="IT",TBL_Employees[[#This Row],[Gender]]="Female"),"Yes","No")</f>
        <v>No</v>
      </c>
      <c r="T977" s="20" t="str">
        <f>IF(AND(TBL_Employees[[#This Row],[Gender]]="Female",TBL_Employees[[#This Row],[Ethnicity]]="Black"),"Female Black","Other")</f>
        <v>Other</v>
      </c>
    </row>
    <row r="978" spans="1:20" x14ac:dyDescent="0.25">
      <c r="A978" t="s">
        <v>1361</v>
      </c>
      <c r="B978" t="s">
        <v>1362</v>
      </c>
      <c r="C978" t="s">
        <v>40</v>
      </c>
      <c r="D978" t="s">
        <v>43</v>
      </c>
      <c r="E978" t="s">
        <v>16</v>
      </c>
      <c r="F978" t="s">
        <v>28</v>
      </c>
      <c r="G978" t="s">
        <v>24</v>
      </c>
      <c r="H978" t="str">
        <f>IF(TBL_Employees[[#This Row],[Gender]]="Female","F","M")</f>
        <v>M</v>
      </c>
      <c r="I978">
        <v>29</v>
      </c>
      <c r="J978" s="7">
        <v>44454</v>
      </c>
      <c r="K978" s="1">
        <v>199783</v>
      </c>
      <c r="L978" s="2">
        <v>0.21</v>
      </c>
      <c r="M978" t="s">
        <v>19</v>
      </c>
      <c r="N978" t="s">
        <v>20</v>
      </c>
      <c r="O978" s="7">
        <v>44661</v>
      </c>
      <c r="P978" s="15">
        <f>TBL_Employees[[#This Row],[Annual Salary]]*TBL_Employees[[#This Row],[Bonus %]]</f>
        <v>41954.43</v>
      </c>
      <c r="Q978" s="16">
        <f>TBL_Employees[[#This Row],[Annual Salary]]+TBL_Employees[[#This Row],[Bonus %]]*TBL_Employees[[#This Row],[Annual Salary]]</f>
        <v>241737.43</v>
      </c>
      <c r="R978" s="15">
        <f>SUM(TBL_Employees[[#This Row],[Annual Salary]],TBL_Employees[[#This Row],[Bonus amount]])</f>
        <v>241737.43</v>
      </c>
      <c r="S978" t="str">
        <f>IF(AND(TBL_Employees[[#This Row],[Department]]="IT",TBL_Employees[[#This Row],[Gender]]="Female"),"Yes","No")</f>
        <v>No</v>
      </c>
      <c r="T978" s="20" t="str">
        <f>IF(AND(TBL_Employees[[#This Row],[Gender]]="Female",TBL_Employees[[#This Row],[Ethnicity]]="Black"),"Female Black","Other")</f>
        <v>Other</v>
      </c>
    </row>
    <row r="979" spans="1:20" x14ac:dyDescent="0.25">
      <c r="A979" t="s">
        <v>490</v>
      </c>
      <c r="B979" t="s">
        <v>491</v>
      </c>
      <c r="C979" t="s">
        <v>64</v>
      </c>
      <c r="D979" t="s">
        <v>43</v>
      </c>
      <c r="E979" t="s">
        <v>36</v>
      </c>
      <c r="F979" t="s">
        <v>17</v>
      </c>
      <c r="G979" t="s">
        <v>47</v>
      </c>
      <c r="H979" t="str">
        <f>IF(TBL_Employees[[#This Row],[Gender]]="Female","F","M")</f>
        <v>F</v>
      </c>
      <c r="I979">
        <v>27</v>
      </c>
      <c r="J979" s="7">
        <v>44460</v>
      </c>
      <c r="K979" s="1">
        <v>68728</v>
      </c>
      <c r="L979" s="2">
        <v>0</v>
      </c>
      <c r="M979" t="s">
        <v>19</v>
      </c>
      <c r="N979" t="s">
        <v>39</v>
      </c>
      <c r="O979" s="7" t="s">
        <v>21</v>
      </c>
      <c r="P979" s="15">
        <f>TBL_Employees[[#This Row],[Annual Salary]]*TBL_Employees[[#This Row],[Bonus %]]</f>
        <v>0</v>
      </c>
      <c r="Q979" s="16">
        <f>TBL_Employees[[#This Row],[Annual Salary]]+TBL_Employees[[#This Row],[Bonus %]]*TBL_Employees[[#This Row],[Annual Salary]]</f>
        <v>68728</v>
      </c>
      <c r="R979" s="15">
        <f>SUM(TBL_Employees[[#This Row],[Annual Salary]],TBL_Employees[[#This Row],[Bonus amount]])</f>
        <v>68728</v>
      </c>
      <c r="S979" t="str">
        <f>IF(AND(TBL_Employees[[#This Row],[Department]]="IT",TBL_Employees[[#This Row],[Gender]]="Female"),"Yes","No")</f>
        <v>No</v>
      </c>
      <c r="T979" s="20" t="str">
        <f>IF(AND(TBL_Employees[[#This Row],[Gender]]="Female",TBL_Employees[[#This Row],[Ethnicity]]="Black"),"Female Black","Other")</f>
        <v>Female Black</v>
      </c>
    </row>
    <row r="980" spans="1:20" x14ac:dyDescent="0.25">
      <c r="A980" t="s">
        <v>1207</v>
      </c>
      <c r="B980" t="s">
        <v>1208</v>
      </c>
      <c r="C980" t="s">
        <v>14</v>
      </c>
      <c r="D980" t="s">
        <v>23</v>
      </c>
      <c r="E980" t="s">
        <v>44</v>
      </c>
      <c r="F980" t="s">
        <v>17</v>
      </c>
      <c r="G980" t="s">
        <v>24</v>
      </c>
      <c r="H980" t="str">
        <f>IF(TBL_Employees[[#This Row],[Gender]]="Female","F","M")</f>
        <v>F</v>
      </c>
      <c r="I980">
        <v>45</v>
      </c>
      <c r="J980" s="7">
        <v>44461</v>
      </c>
      <c r="K980" s="1">
        <v>201396</v>
      </c>
      <c r="L980" s="2">
        <v>0.32</v>
      </c>
      <c r="M980" t="s">
        <v>19</v>
      </c>
      <c r="N980" t="s">
        <v>45</v>
      </c>
      <c r="O980" s="7" t="s">
        <v>21</v>
      </c>
      <c r="P980" s="15">
        <f>TBL_Employees[[#This Row],[Annual Salary]]*TBL_Employees[[#This Row],[Bonus %]]</f>
        <v>64446.720000000001</v>
      </c>
      <c r="Q980" s="16">
        <f>TBL_Employees[[#This Row],[Annual Salary]]+TBL_Employees[[#This Row],[Bonus %]]*TBL_Employees[[#This Row],[Annual Salary]]</f>
        <v>265842.71999999997</v>
      </c>
      <c r="R980" s="15">
        <f>SUM(TBL_Employees[[#This Row],[Annual Salary]],TBL_Employees[[#This Row],[Bonus amount]])</f>
        <v>265842.71999999997</v>
      </c>
      <c r="S980" t="str">
        <f>IF(AND(TBL_Employees[[#This Row],[Department]]="IT",TBL_Employees[[#This Row],[Gender]]="Female"),"Yes","No")</f>
        <v>No</v>
      </c>
      <c r="T980" s="20" t="str">
        <f>IF(AND(TBL_Employees[[#This Row],[Gender]]="Female",TBL_Employees[[#This Row],[Ethnicity]]="Black"),"Female Black","Other")</f>
        <v>Other</v>
      </c>
    </row>
    <row r="981" spans="1:20" x14ac:dyDescent="0.25">
      <c r="A981" t="s">
        <v>127</v>
      </c>
      <c r="B981" t="s">
        <v>1458</v>
      </c>
      <c r="C981" t="s">
        <v>98</v>
      </c>
      <c r="D981" t="s">
        <v>27</v>
      </c>
      <c r="E981" t="s">
        <v>32</v>
      </c>
      <c r="F981" t="s">
        <v>28</v>
      </c>
      <c r="G981" t="s">
        <v>51</v>
      </c>
      <c r="H981" t="str">
        <f>IF(TBL_Employees[[#This Row],[Gender]]="Female","F","M")</f>
        <v>M</v>
      </c>
      <c r="I981">
        <v>40</v>
      </c>
      <c r="J981" s="7">
        <v>44465</v>
      </c>
      <c r="K981" s="1">
        <v>87770</v>
      </c>
      <c r="L981" s="2">
        <v>0</v>
      </c>
      <c r="M981" t="s">
        <v>19</v>
      </c>
      <c r="N981" t="s">
        <v>25</v>
      </c>
      <c r="O981" s="7" t="s">
        <v>21</v>
      </c>
      <c r="P981" s="15">
        <f>TBL_Employees[[#This Row],[Annual Salary]]*TBL_Employees[[#This Row],[Bonus %]]</f>
        <v>0</v>
      </c>
      <c r="Q981" s="16">
        <f>TBL_Employees[[#This Row],[Annual Salary]]+TBL_Employees[[#This Row],[Bonus %]]*TBL_Employees[[#This Row],[Annual Salary]]</f>
        <v>87770</v>
      </c>
      <c r="R981" s="15">
        <f>SUM(TBL_Employees[[#This Row],[Annual Salary]],TBL_Employees[[#This Row],[Bonus amount]])</f>
        <v>87770</v>
      </c>
      <c r="S981" t="str">
        <f>IF(AND(TBL_Employees[[#This Row],[Department]]="IT",TBL_Employees[[#This Row],[Gender]]="Female"),"Yes","No")</f>
        <v>No</v>
      </c>
      <c r="T981" s="20" t="str">
        <f>IF(AND(TBL_Employees[[#This Row],[Gender]]="Female",TBL_Employees[[#This Row],[Ethnicity]]="Black"),"Female Black","Other")</f>
        <v>Other</v>
      </c>
    </row>
    <row r="982" spans="1:20" x14ac:dyDescent="0.25">
      <c r="A982" t="s">
        <v>146</v>
      </c>
      <c r="B982" t="s">
        <v>649</v>
      </c>
      <c r="C982" t="s">
        <v>129</v>
      </c>
      <c r="D982" t="s">
        <v>31</v>
      </c>
      <c r="E982" t="s">
        <v>44</v>
      </c>
      <c r="F982" t="s">
        <v>28</v>
      </c>
      <c r="G982" t="s">
        <v>18</v>
      </c>
      <c r="H982" t="str">
        <f>IF(TBL_Employees[[#This Row],[Gender]]="Female","F","M")</f>
        <v>M</v>
      </c>
      <c r="I982">
        <v>30</v>
      </c>
      <c r="J982" s="7">
        <v>44471</v>
      </c>
      <c r="K982" s="1">
        <v>88758</v>
      </c>
      <c r="L982" s="2">
        <v>0</v>
      </c>
      <c r="M982" t="s">
        <v>19</v>
      </c>
      <c r="N982" t="s">
        <v>63</v>
      </c>
      <c r="O982" s="7" t="s">
        <v>21</v>
      </c>
      <c r="P982" s="15">
        <f>TBL_Employees[[#This Row],[Annual Salary]]*TBL_Employees[[#This Row],[Bonus %]]</f>
        <v>0</v>
      </c>
      <c r="Q982" s="16">
        <f>TBL_Employees[[#This Row],[Annual Salary]]+TBL_Employees[[#This Row],[Bonus %]]*TBL_Employees[[#This Row],[Annual Salary]]</f>
        <v>88758</v>
      </c>
      <c r="R982" s="15">
        <f>SUM(TBL_Employees[[#This Row],[Annual Salary]],TBL_Employees[[#This Row],[Bonus amount]])</f>
        <v>88758</v>
      </c>
      <c r="S982" t="str">
        <f>IF(AND(TBL_Employees[[#This Row],[Department]]="IT",TBL_Employees[[#This Row],[Gender]]="Female"),"Yes","No")</f>
        <v>No</v>
      </c>
      <c r="T982" s="20" t="str">
        <f>IF(AND(TBL_Employees[[#This Row],[Gender]]="Female",TBL_Employees[[#This Row],[Ethnicity]]="Black"),"Female Black","Other")</f>
        <v>Other</v>
      </c>
    </row>
    <row r="983" spans="1:20" x14ac:dyDescent="0.25">
      <c r="A983" t="s">
        <v>567</v>
      </c>
      <c r="B983" t="s">
        <v>568</v>
      </c>
      <c r="C983" t="s">
        <v>71</v>
      </c>
      <c r="D983" t="s">
        <v>27</v>
      </c>
      <c r="E983" t="s">
        <v>36</v>
      </c>
      <c r="F983" t="s">
        <v>17</v>
      </c>
      <c r="G983" t="s">
        <v>51</v>
      </c>
      <c r="H983" t="str">
        <f>IF(TBL_Employees[[#This Row],[Gender]]="Female","F","M")</f>
        <v>F</v>
      </c>
      <c r="I983">
        <v>32</v>
      </c>
      <c r="J983" s="7">
        <v>44474</v>
      </c>
      <c r="K983" s="1">
        <v>88072</v>
      </c>
      <c r="L983" s="2">
        <v>0</v>
      </c>
      <c r="M983" t="s">
        <v>52</v>
      </c>
      <c r="N983" t="s">
        <v>53</v>
      </c>
      <c r="O983" s="7" t="s">
        <v>21</v>
      </c>
      <c r="P983" s="15">
        <f>TBL_Employees[[#This Row],[Annual Salary]]*TBL_Employees[[#This Row],[Bonus %]]</f>
        <v>0</v>
      </c>
      <c r="Q983" s="16">
        <f>TBL_Employees[[#This Row],[Annual Salary]]+TBL_Employees[[#This Row],[Bonus %]]*TBL_Employees[[#This Row],[Annual Salary]]</f>
        <v>88072</v>
      </c>
      <c r="R983" s="15">
        <f>SUM(TBL_Employees[[#This Row],[Annual Salary]],TBL_Employees[[#This Row],[Bonus amount]])</f>
        <v>88072</v>
      </c>
      <c r="S983" t="str">
        <f>IF(AND(TBL_Employees[[#This Row],[Department]]="IT",TBL_Employees[[#This Row],[Gender]]="Female"),"Yes","No")</f>
        <v>Yes</v>
      </c>
      <c r="T983" s="20" t="str">
        <f>IF(AND(TBL_Employees[[#This Row],[Gender]]="Female",TBL_Employees[[#This Row],[Ethnicity]]="Black"),"Female Black","Other")</f>
        <v>Other</v>
      </c>
    </row>
    <row r="984" spans="1:20" x14ac:dyDescent="0.25">
      <c r="A984" t="s">
        <v>659</v>
      </c>
      <c r="B984" t="s">
        <v>660</v>
      </c>
      <c r="C984" t="s">
        <v>71</v>
      </c>
      <c r="D984" t="s">
        <v>27</v>
      </c>
      <c r="E984" t="s">
        <v>44</v>
      </c>
      <c r="F984" t="s">
        <v>17</v>
      </c>
      <c r="G984" t="s">
        <v>18</v>
      </c>
      <c r="H984" t="str">
        <f>IF(TBL_Employees[[#This Row],[Gender]]="Female","F","M")</f>
        <v>F</v>
      </c>
      <c r="I984">
        <v>28</v>
      </c>
      <c r="J984" s="7">
        <v>44477</v>
      </c>
      <c r="K984" s="1">
        <v>64475</v>
      </c>
      <c r="L984" s="2">
        <v>0</v>
      </c>
      <c r="M984" t="s">
        <v>19</v>
      </c>
      <c r="N984" t="s">
        <v>39</v>
      </c>
      <c r="O984" s="7" t="s">
        <v>21</v>
      </c>
      <c r="P984" s="15">
        <f>TBL_Employees[[#This Row],[Annual Salary]]*TBL_Employees[[#This Row],[Bonus %]]</f>
        <v>0</v>
      </c>
      <c r="Q984" s="16">
        <f>TBL_Employees[[#This Row],[Annual Salary]]+TBL_Employees[[#This Row],[Bonus %]]*TBL_Employees[[#This Row],[Annual Salary]]</f>
        <v>64475</v>
      </c>
      <c r="R984" s="15">
        <f>SUM(TBL_Employees[[#This Row],[Annual Salary]],TBL_Employees[[#This Row],[Bonus amount]])</f>
        <v>64475</v>
      </c>
      <c r="S984" t="str">
        <f>IF(AND(TBL_Employees[[#This Row],[Department]]="IT",TBL_Employees[[#This Row],[Gender]]="Female"),"Yes","No")</f>
        <v>Yes</v>
      </c>
      <c r="T984" s="20" t="str">
        <f>IF(AND(TBL_Employees[[#This Row],[Gender]]="Female",TBL_Employees[[#This Row],[Ethnicity]]="Black"),"Female Black","Other")</f>
        <v>Other</v>
      </c>
    </row>
    <row r="985" spans="1:20" x14ac:dyDescent="0.25">
      <c r="A985" t="s">
        <v>206</v>
      </c>
      <c r="B985" t="s">
        <v>1858</v>
      </c>
      <c r="C985" t="s">
        <v>97</v>
      </c>
      <c r="D985" t="s">
        <v>31</v>
      </c>
      <c r="E985" t="s">
        <v>44</v>
      </c>
      <c r="F985" t="s">
        <v>28</v>
      </c>
      <c r="G985" t="s">
        <v>51</v>
      </c>
      <c r="H985" t="str">
        <f>IF(TBL_Employees[[#This Row],[Gender]]="Female","F","M")</f>
        <v>M</v>
      </c>
      <c r="I985">
        <v>32</v>
      </c>
      <c r="J985" s="7">
        <v>44478</v>
      </c>
      <c r="K985" s="1">
        <v>102298</v>
      </c>
      <c r="L985" s="2">
        <v>0.13</v>
      </c>
      <c r="M985" t="s">
        <v>52</v>
      </c>
      <c r="N985" t="s">
        <v>66</v>
      </c>
      <c r="O985" s="7" t="s">
        <v>21</v>
      </c>
      <c r="P985" s="15">
        <f>TBL_Employees[[#This Row],[Annual Salary]]*TBL_Employees[[#This Row],[Bonus %]]</f>
        <v>13298.74</v>
      </c>
      <c r="Q985" s="16">
        <f>TBL_Employees[[#This Row],[Annual Salary]]+TBL_Employees[[#This Row],[Bonus %]]*TBL_Employees[[#This Row],[Annual Salary]]</f>
        <v>115596.74</v>
      </c>
      <c r="R985" s="15">
        <f>SUM(TBL_Employees[[#This Row],[Annual Salary]],TBL_Employees[[#This Row],[Bonus amount]])</f>
        <v>115596.74</v>
      </c>
      <c r="S985" t="str">
        <f>IF(AND(TBL_Employees[[#This Row],[Department]]="IT",TBL_Employees[[#This Row],[Gender]]="Female"),"Yes","No")</f>
        <v>No</v>
      </c>
      <c r="T985" s="20" t="str">
        <f>IF(AND(TBL_Employees[[#This Row],[Gender]]="Female",TBL_Employees[[#This Row],[Ethnicity]]="Black"),"Female Black","Other")</f>
        <v>Other</v>
      </c>
    </row>
    <row r="986" spans="1:20" x14ac:dyDescent="0.25">
      <c r="A986" t="s">
        <v>892</v>
      </c>
      <c r="B986" t="s">
        <v>893</v>
      </c>
      <c r="C986" t="s">
        <v>42</v>
      </c>
      <c r="D986" t="s">
        <v>65</v>
      </c>
      <c r="E986" t="s">
        <v>44</v>
      </c>
      <c r="F986" t="s">
        <v>28</v>
      </c>
      <c r="G986" t="s">
        <v>18</v>
      </c>
      <c r="H986" t="str">
        <f>IF(TBL_Employees[[#This Row],[Gender]]="Female","F","M")</f>
        <v>M</v>
      </c>
      <c r="I986">
        <v>27</v>
      </c>
      <c r="J986" s="7">
        <v>44482</v>
      </c>
      <c r="K986" s="1">
        <v>74077</v>
      </c>
      <c r="L986" s="2">
        <v>0</v>
      </c>
      <c r="M986" t="s">
        <v>19</v>
      </c>
      <c r="N986" t="s">
        <v>63</v>
      </c>
      <c r="O986" s="7" t="s">
        <v>21</v>
      </c>
      <c r="P986" s="15">
        <f>TBL_Employees[[#This Row],[Annual Salary]]*TBL_Employees[[#This Row],[Bonus %]]</f>
        <v>0</v>
      </c>
      <c r="Q986" s="16">
        <f>TBL_Employees[[#This Row],[Annual Salary]]+TBL_Employees[[#This Row],[Bonus %]]*TBL_Employees[[#This Row],[Annual Salary]]</f>
        <v>74077</v>
      </c>
      <c r="R986" s="15">
        <f>SUM(TBL_Employees[[#This Row],[Annual Salary]],TBL_Employees[[#This Row],[Bonus amount]])</f>
        <v>74077</v>
      </c>
      <c r="S986" t="str">
        <f>IF(AND(TBL_Employees[[#This Row],[Department]]="IT",TBL_Employees[[#This Row],[Gender]]="Female"),"Yes","No")</f>
        <v>No</v>
      </c>
      <c r="T986" s="20" t="str">
        <f>IF(AND(TBL_Employees[[#This Row],[Gender]]="Female",TBL_Employees[[#This Row],[Ethnicity]]="Black"),"Female Black","Other")</f>
        <v>Other</v>
      </c>
    </row>
    <row r="987" spans="1:20" x14ac:dyDescent="0.25">
      <c r="A987" t="s">
        <v>1224</v>
      </c>
      <c r="B987" t="s">
        <v>1225</v>
      </c>
      <c r="C987" t="s">
        <v>40</v>
      </c>
      <c r="D987" t="s">
        <v>23</v>
      </c>
      <c r="E987" t="s">
        <v>36</v>
      </c>
      <c r="F987" t="s">
        <v>28</v>
      </c>
      <c r="G987" t="s">
        <v>18</v>
      </c>
      <c r="H987" t="str">
        <f>IF(TBL_Employees[[#This Row],[Gender]]="Female","F","M")</f>
        <v>M</v>
      </c>
      <c r="I987">
        <v>50</v>
      </c>
      <c r="J987" s="7">
        <v>44486</v>
      </c>
      <c r="K987" s="1">
        <v>172180</v>
      </c>
      <c r="L987" s="2">
        <v>0.3</v>
      </c>
      <c r="M987" t="s">
        <v>19</v>
      </c>
      <c r="N987" t="s">
        <v>29</v>
      </c>
      <c r="O987" s="7" t="s">
        <v>21</v>
      </c>
      <c r="P987" s="15">
        <f>TBL_Employees[[#This Row],[Annual Salary]]*TBL_Employees[[#This Row],[Bonus %]]</f>
        <v>51654</v>
      </c>
      <c r="Q987" s="16">
        <f>TBL_Employees[[#This Row],[Annual Salary]]+TBL_Employees[[#This Row],[Bonus %]]*TBL_Employees[[#This Row],[Annual Salary]]</f>
        <v>223834</v>
      </c>
      <c r="R987" s="15">
        <f>SUM(TBL_Employees[[#This Row],[Annual Salary]],TBL_Employees[[#This Row],[Bonus amount]])</f>
        <v>223834</v>
      </c>
      <c r="S987" t="str">
        <f>IF(AND(TBL_Employees[[#This Row],[Department]]="IT",TBL_Employees[[#This Row],[Gender]]="Female"),"Yes","No")</f>
        <v>No</v>
      </c>
      <c r="T987" s="20" t="str">
        <f>IF(AND(TBL_Employees[[#This Row],[Gender]]="Female",TBL_Employees[[#This Row],[Ethnicity]]="Black"),"Female Black","Other")</f>
        <v>Other</v>
      </c>
    </row>
    <row r="988" spans="1:20" x14ac:dyDescent="0.25">
      <c r="A988" t="s">
        <v>425</v>
      </c>
      <c r="B988" t="s">
        <v>426</v>
      </c>
      <c r="C988" t="s">
        <v>84</v>
      </c>
      <c r="D988" t="s">
        <v>31</v>
      </c>
      <c r="E988" t="s">
        <v>44</v>
      </c>
      <c r="F988" t="s">
        <v>17</v>
      </c>
      <c r="G988" t="s">
        <v>18</v>
      </c>
      <c r="H988" t="str">
        <f>IF(TBL_Employees[[#This Row],[Gender]]="Female","F","M")</f>
        <v>F</v>
      </c>
      <c r="I988">
        <v>27</v>
      </c>
      <c r="J988" s="7">
        <v>44490</v>
      </c>
      <c r="K988" s="1">
        <v>109851</v>
      </c>
      <c r="L988" s="2">
        <v>0</v>
      </c>
      <c r="M988" t="s">
        <v>19</v>
      </c>
      <c r="N988" t="s">
        <v>63</v>
      </c>
      <c r="O988" s="7" t="s">
        <v>21</v>
      </c>
      <c r="P988" s="15">
        <f>TBL_Employees[[#This Row],[Annual Salary]]*TBL_Employees[[#This Row],[Bonus %]]</f>
        <v>0</v>
      </c>
      <c r="Q988" s="16">
        <f>TBL_Employees[[#This Row],[Annual Salary]]+TBL_Employees[[#This Row],[Bonus %]]*TBL_Employees[[#This Row],[Annual Salary]]</f>
        <v>109851</v>
      </c>
      <c r="R988" s="15">
        <f>SUM(TBL_Employees[[#This Row],[Annual Salary]],TBL_Employees[[#This Row],[Bonus amount]])</f>
        <v>109851</v>
      </c>
      <c r="S988" t="str">
        <f>IF(AND(TBL_Employees[[#This Row],[Department]]="IT",TBL_Employees[[#This Row],[Gender]]="Female"),"Yes","No")</f>
        <v>No</v>
      </c>
      <c r="T988" s="20" t="str">
        <f>IF(AND(TBL_Employees[[#This Row],[Gender]]="Female",TBL_Employees[[#This Row],[Ethnicity]]="Black"),"Female Black","Other")</f>
        <v>Other</v>
      </c>
    </row>
    <row r="989" spans="1:20" x14ac:dyDescent="0.25">
      <c r="A989" t="s">
        <v>685</v>
      </c>
      <c r="B989" t="s">
        <v>686</v>
      </c>
      <c r="C989" t="s">
        <v>55</v>
      </c>
      <c r="D989" t="s">
        <v>27</v>
      </c>
      <c r="E989" t="s">
        <v>16</v>
      </c>
      <c r="F989" t="s">
        <v>28</v>
      </c>
      <c r="G989" t="s">
        <v>24</v>
      </c>
      <c r="H989" t="str">
        <f>IF(TBL_Employees[[#This Row],[Gender]]="Female","F","M")</f>
        <v>M</v>
      </c>
      <c r="I989">
        <v>46</v>
      </c>
      <c r="J989" s="7">
        <v>44495</v>
      </c>
      <c r="K989" s="1">
        <v>94790</v>
      </c>
      <c r="L989" s="2">
        <v>0</v>
      </c>
      <c r="M989" t="s">
        <v>33</v>
      </c>
      <c r="N989" t="s">
        <v>80</v>
      </c>
      <c r="O989" s="7" t="s">
        <v>21</v>
      </c>
      <c r="P989" s="15">
        <f>TBL_Employees[[#This Row],[Annual Salary]]*TBL_Employees[[#This Row],[Bonus %]]</f>
        <v>0</v>
      </c>
      <c r="Q989" s="16">
        <f>TBL_Employees[[#This Row],[Annual Salary]]+TBL_Employees[[#This Row],[Bonus %]]*TBL_Employees[[#This Row],[Annual Salary]]</f>
        <v>94790</v>
      </c>
      <c r="R989" s="15">
        <f>SUM(TBL_Employees[[#This Row],[Annual Salary]],TBL_Employees[[#This Row],[Bonus amount]])</f>
        <v>94790</v>
      </c>
      <c r="S989" t="str">
        <f>IF(AND(TBL_Employees[[#This Row],[Department]]="IT",TBL_Employees[[#This Row],[Gender]]="Female"),"Yes","No")</f>
        <v>No</v>
      </c>
      <c r="T989" s="20" t="str">
        <f>IF(AND(TBL_Employees[[#This Row],[Gender]]="Female",TBL_Employees[[#This Row],[Ethnicity]]="Black"),"Female Black","Other")</f>
        <v>Other</v>
      </c>
    </row>
    <row r="990" spans="1:20" x14ac:dyDescent="0.25">
      <c r="A990" t="s">
        <v>248</v>
      </c>
      <c r="B990" t="s">
        <v>1457</v>
      </c>
      <c r="C990" t="s">
        <v>14</v>
      </c>
      <c r="D990" t="s">
        <v>15</v>
      </c>
      <c r="E990" t="s">
        <v>16</v>
      </c>
      <c r="F990" t="s">
        <v>17</v>
      </c>
      <c r="G990" t="s">
        <v>24</v>
      </c>
      <c r="H990" t="str">
        <f>IF(TBL_Employees[[#This Row],[Gender]]="Female","F","M")</f>
        <v>F</v>
      </c>
      <c r="I990">
        <v>25</v>
      </c>
      <c r="J990" s="7">
        <v>44515</v>
      </c>
      <c r="K990" s="1">
        <v>210708</v>
      </c>
      <c r="L990" s="2">
        <v>0.33</v>
      </c>
      <c r="M990" t="s">
        <v>19</v>
      </c>
      <c r="N990" t="s">
        <v>20</v>
      </c>
      <c r="O990" s="7" t="s">
        <v>21</v>
      </c>
      <c r="P990" s="15">
        <f>TBL_Employees[[#This Row],[Annual Salary]]*TBL_Employees[[#This Row],[Bonus %]]</f>
        <v>69533.64</v>
      </c>
      <c r="Q990" s="16">
        <f>TBL_Employees[[#This Row],[Annual Salary]]+TBL_Employees[[#This Row],[Bonus %]]*TBL_Employees[[#This Row],[Annual Salary]]</f>
        <v>280241.64</v>
      </c>
      <c r="R990" s="15">
        <f>SUM(TBL_Employees[[#This Row],[Annual Salary]],TBL_Employees[[#This Row],[Bonus amount]])</f>
        <v>280241.64</v>
      </c>
      <c r="S990" t="str">
        <f>IF(AND(TBL_Employees[[#This Row],[Department]]="IT",TBL_Employees[[#This Row],[Gender]]="Female"),"Yes","No")</f>
        <v>No</v>
      </c>
      <c r="T990" s="20" t="str">
        <f>IF(AND(TBL_Employees[[#This Row],[Gender]]="Female",TBL_Employees[[#This Row],[Ethnicity]]="Black"),"Female Black","Other")</f>
        <v>Other</v>
      </c>
    </row>
    <row r="991" spans="1:20" x14ac:dyDescent="0.25">
      <c r="A991" t="s">
        <v>364</v>
      </c>
      <c r="B991" t="s">
        <v>1239</v>
      </c>
      <c r="C991" t="s">
        <v>30</v>
      </c>
      <c r="D991" t="s">
        <v>31</v>
      </c>
      <c r="E991" t="s">
        <v>44</v>
      </c>
      <c r="F991" t="s">
        <v>28</v>
      </c>
      <c r="G991" t="s">
        <v>24</v>
      </c>
      <c r="H991" t="str">
        <f>IF(TBL_Employees[[#This Row],[Gender]]="Female","F","M")</f>
        <v>M</v>
      </c>
      <c r="I991">
        <v>29</v>
      </c>
      <c r="J991" s="7">
        <v>44515</v>
      </c>
      <c r="K991" s="1">
        <v>91782</v>
      </c>
      <c r="L991" s="2">
        <v>0</v>
      </c>
      <c r="M991" t="s">
        <v>33</v>
      </c>
      <c r="N991" t="s">
        <v>80</v>
      </c>
      <c r="O991" s="7" t="s">
        <v>21</v>
      </c>
      <c r="P991" s="15">
        <f>TBL_Employees[[#This Row],[Annual Salary]]*TBL_Employees[[#This Row],[Bonus %]]</f>
        <v>0</v>
      </c>
      <c r="Q991" s="16">
        <f>TBL_Employees[[#This Row],[Annual Salary]]+TBL_Employees[[#This Row],[Bonus %]]*TBL_Employees[[#This Row],[Annual Salary]]</f>
        <v>91782</v>
      </c>
      <c r="R991" s="15">
        <f>SUM(TBL_Employees[[#This Row],[Annual Salary]],TBL_Employees[[#This Row],[Bonus amount]])</f>
        <v>91782</v>
      </c>
      <c r="S991" t="str">
        <f>IF(AND(TBL_Employees[[#This Row],[Department]]="IT",TBL_Employees[[#This Row],[Gender]]="Female"),"Yes","No")</f>
        <v>No</v>
      </c>
      <c r="T991" s="20" t="str">
        <f>IF(AND(TBL_Employees[[#This Row],[Gender]]="Female",TBL_Employees[[#This Row],[Ethnicity]]="Black"),"Female Black","Other")</f>
        <v>Other</v>
      </c>
    </row>
    <row r="992" spans="1:20" x14ac:dyDescent="0.25">
      <c r="A992" t="s">
        <v>524</v>
      </c>
      <c r="B992" t="s">
        <v>525</v>
      </c>
      <c r="C992" t="s">
        <v>62</v>
      </c>
      <c r="D992" t="s">
        <v>65</v>
      </c>
      <c r="E992" t="s">
        <v>44</v>
      </c>
      <c r="F992" t="s">
        <v>17</v>
      </c>
      <c r="G992" t="s">
        <v>51</v>
      </c>
      <c r="H992" t="str">
        <f>IF(TBL_Employees[[#This Row],[Gender]]="Female","F","M")</f>
        <v>F</v>
      </c>
      <c r="I992">
        <v>38</v>
      </c>
      <c r="J992" s="7">
        <v>44516</v>
      </c>
      <c r="K992" s="1">
        <v>109812</v>
      </c>
      <c r="L992" s="2">
        <v>0.09</v>
      </c>
      <c r="M992" t="s">
        <v>52</v>
      </c>
      <c r="N992" t="s">
        <v>81</v>
      </c>
      <c r="O992" s="7" t="s">
        <v>21</v>
      </c>
      <c r="P992" s="15">
        <f>TBL_Employees[[#This Row],[Annual Salary]]*TBL_Employees[[#This Row],[Bonus %]]</f>
        <v>9883.08</v>
      </c>
      <c r="Q992" s="16">
        <f>TBL_Employees[[#This Row],[Annual Salary]]+TBL_Employees[[#This Row],[Bonus %]]*TBL_Employees[[#This Row],[Annual Salary]]</f>
        <v>119695.08</v>
      </c>
      <c r="R992" s="15">
        <f>SUM(TBL_Employees[[#This Row],[Annual Salary]],TBL_Employees[[#This Row],[Bonus amount]])</f>
        <v>119695.08</v>
      </c>
      <c r="S992" t="str">
        <f>IF(AND(TBL_Employees[[#This Row],[Department]]="IT",TBL_Employees[[#This Row],[Gender]]="Female"),"Yes","No")</f>
        <v>No</v>
      </c>
      <c r="T992" s="20" t="str">
        <f>IF(AND(TBL_Employees[[#This Row],[Gender]]="Female",TBL_Employees[[#This Row],[Ethnicity]]="Black"),"Female Black","Other")</f>
        <v>Other</v>
      </c>
    </row>
    <row r="993" spans="1:20" x14ac:dyDescent="0.25">
      <c r="A993" t="s">
        <v>346</v>
      </c>
      <c r="B993" t="s">
        <v>1264</v>
      </c>
      <c r="C993" t="s">
        <v>62</v>
      </c>
      <c r="D993" t="s">
        <v>65</v>
      </c>
      <c r="E993" t="s">
        <v>32</v>
      </c>
      <c r="F993" t="s">
        <v>17</v>
      </c>
      <c r="G993" t="s">
        <v>24</v>
      </c>
      <c r="H993" t="str">
        <f>IF(TBL_Employees[[#This Row],[Gender]]="Female","F","M")</f>
        <v>F</v>
      </c>
      <c r="I993">
        <v>52</v>
      </c>
      <c r="J993" s="7">
        <v>44519</v>
      </c>
      <c r="K993" s="1">
        <v>111006</v>
      </c>
      <c r="L993" s="2">
        <v>0.08</v>
      </c>
      <c r="M993" t="s">
        <v>33</v>
      </c>
      <c r="N993" t="s">
        <v>80</v>
      </c>
      <c r="O993" s="7" t="s">
        <v>21</v>
      </c>
      <c r="P993" s="15">
        <f>TBL_Employees[[#This Row],[Annual Salary]]*TBL_Employees[[#This Row],[Bonus %]]</f>
        <v>8880.48</v>
      </c>
      <c r="Q993" s="16">
        <f>TBL_Employees[[#This Row],[Annual Salary]]+TBL_Employees[[#This Row],[Bonus %]]*TBL_Employees[[#This Row],[Annual Salary]]</f>
        <v>119886.48</v>
      </c>
      <c r="R993" s="15">
        <f>SUM(TBL_Employees[[#This Row],[Annual Salary]],TBL_Employees[[#This Row],[Bonus amount]])</f>
        <v>119886.48</v>
      </c>
      <c r="S993" t="str">
        <f>IF(AND(TBL_Employees[[#This Row],[Department]]="IT",TBL_Employees[[#This Row],[Gender]]="Female"),"Yes","No")</f>
        <v>No</v>
      </c>
      <c r="T993" s="20" t="str">
        <f>IF(AND(TBL_Employees[[#This Row],[Gender]]="Female",TBL_Employees[[#This Row],[Ethnicity]]="Black"),"Female Black","Other")</f>
        <v>Other</v>
      </c>
    </row>
    <row r="994" spans="1:20" x14ac:dyDescent="0.25">
      <c r="A994" t="s">
        <v>1066</v>
      </c>
      <c r="B994" t="s">
        <v>1067</v>
      </c>
      <c r="C994" t="s">
        <v>94</v>
      </c>
      <c r="D994" t="s">
        <v>50</v>
      </c>
      <c r="E994" t="s">
        <v>36</v>
      </c>
      <c r="F994" t="s">
        <v>17</v>
      </c>
      <c r="G994" t="s">
        <v>18</v>
      </c>
      <c r="H994" t="str">
        <f>IF(TBL_Employees[[#This Row],[Gender]]="Female","F","M")</f>
        <v>F</v>
      </c>
      <c r="I994">
        <v>26</v>
      </c>
      <c r="J994" s="7">
        <v>44521</v>
      </c>
      <c r="K994" s="1">
        <v>63137</v>
      </c>
      <c r="L994" s="2">
        <v>0</v>
      </c>
      <c r="M994" t="s">
        <v>19</v>
      </c>
      <c r="N994" t="s">
        <v>20</v>
      </c>
      <c r="O994" s="7" t="s">
        <v>21</v>
      </c>
      <c r="P994" s="15">
        <f>TBL_Employees[[#This Row],[Annual Salary]]*TBL_Employees[[#This Row],[Bonus %]]</f>
        <v>0</v>
      </c>
      <c r="Q994" s="16">
        <f>TBL_Employees[[#This Row],[Annual Salary]]+TBL_Employees[[#This Row],[Bonus %]]*TBL_Employees[[#This Row],[Annual Salary]]</f>
        <v>63137</v>
      </c>
      <c r="R994" s="15">
        <f>SUM(TBL_Employees[[#This Row],[Annual Salary]],TBL_Employees[[#This Row],[Bonus amount]])</f>
        <v>63137</v>
      </c>
      <c r="S994" t="str">
        <f>IF(AND(TBL_Employees[[#This Row],[Department]]="IT",TBL_Employees[[#This Row],[Gender]]="Female"),"Yes","No")</f>
        <v>No</v>
      </c>
      <c r="T994" s="20" t="str">
        <f>IF(AND(TBL_Employees[[#This Row],[Gender]]="Female",TBL_Employees[[#This Row],[Ethnicity]]="Black"),"Female Black","Other")</f>
        <v>Other</v>
      </c>
    </row>
    <row r="995" spans="1:20" x14ac:dyDescent="0.25">
      <c r="A995" t="s">
        <v>832</v>
      </c>
      <c r="B995" t="s">
        <v>833</v>
      </c>
      <c r="C995" t="s">
        <v>14</v>
      </c>
      <c r="D995" t="s">
        <v>15</v>
      </c>
      <c r="E995" t="s">
        <v>32</v>
      </c>
      <c r="F995" t="s">
        <v>17</v>
      </c>
      <c r="G995" t="s">
        <v>51</v>
      </c>
      <c r="H995" t="str">
        <f>IF(TBL_Employees[[#This Row],[Gender]]="Female","F","M")</f>
        <v>F</v>
      </c>
      <c r="I995">
        <v>27</v>
      </c>
      <c r="J995" s="7">
        <v>44545</v>
      </c>
      <c r="K995" s="1">
        <v>255369</v>
      </c>
      <c r="L995" s="2">
        <v>0.33</v>
      </c>
      <c r="M995" t="s">
        <v>52</v>
      </c>
      <c r="N995" t="s">
        <v>53</v>
      </c>
      <c r="O995" s="7" t="s">
        <v>21</v>
      </c>
      <c r="P995" s="15">
        <f>TBL_Employees[[#This Row],[Annual Salary]]*TBL_Employees[[#This Row],[Bonus %]]</f>
        <v>84271.77</v>
      </c>
      <c r="Q995" s="16">
        <f>TBL_Employees[[#This Row],[Annual Salary]]+TBL_Employees[[#This Row],[Bonus %]]*TBL_Employees[[#This Row],[Annual Salary]]</f>
        <v>339640.77</v>
      </c>
      <c r="R995" s="15">
        <f>SUM(TBL_Employees[[#This Row],[Annual Salary]],TBL_Employees[[#This Row],[Bonus amount]])</f>
        <v>339640.77</v>
      </c>
      <c r="S995" t="str">
        <f>IF(AND(TBL_Employees[[#This Row],[Department]]="IT",TBL_Employees[[#This Row],[Gender]]="Female"),"Yes","No")</f>
        <v>No</v>
      </c>
      <c r="T995" s="20" t="str">
        <f>IF(AND(TBL_Employees[[#This Row],[Gender]]="Female",TBL_Employees[[#This Row],[Ethnicity]]="Black"),"Female Black","Other")</f>
        <v>Other</v>
      </c>
    </row>
    <row r="996" spans="1:20" x14ac:dyDescent="0.25">
      <c r="A996" t="s">
        <v>1948</v>
      </c>
      <c r="B996" t="s">
        <v>1949</v>
      </c>
      <c r="C996" t="s">
        <v>62</v>
      </c>
      <c r="D996" t="s">
        <v>65</v>
      </c>
      <c r="E996" t="s">
        <v>44</v>
      </c>
      <c r="F996" t="s">
        <v>17</v>
      </c>
      <c r="G996" t="s">
        <v>24</v>
      </c>
      <c r="H996" t="str">
        <f>IF(TBL_Employees[[#This Row],[Gender]]="Female","F","M")</f>
        <v>F</v>
      </c>
      <c r="I996">
        <v>25</v>
      </c>
      <c r="J996" s="7">
        <v>44545</v>
      </c>
      <c r="K996" s="1">
        <v>114893</v>
      </c>
      <c r="L996" s="2">
        <v>0.06</v>
      </c>
      <c r="M996" t="s">
        <v>33</v>
      </c>
      <c r="N996" t="s">
        <v>34</v>
      </c>
      <c r="O996" s="7" t="s">
        <v>21</v>
      </c>
      <c r="P996" s="15">
        <f>TBL_Employees[[#This Row],[Annual Salary]]*TBL_Employees[[#This Row],[Bonus %]]</f>
        <v>6893.58</v>
      </c>
      <c r="Q996" s="16">
        <f>TBL_Employees[[#This Row],[Annual Salary]]+TBL_Employees[[#This Row],[Bonus %]]*TBL_Employees[[#This Row],[Annual Salary]]</f>
        <v>121786.58</v>
      </c>
      <c r="R996" s="15">
        <f>SUM(TBL_Employees[[#This Row],[Annual Salary]],TBL_Employees[[#This Row],[Bonus amount]])</f>
        <v>121786.58</v>
      </c>
      <c r="S996" t="str">
        <f>IF(AND(TBL_Employees[[#This Row],[Department]]="IT",TBL_Employees[[#This Row],[Gender]]="Female"),"Yes","No")</f>
        <v>No</v>
      </c>
      <c r="T996" s="20" t="str">
        <f>IF(AND(TBL_Employees[[#This Row],[Gender]]="Female",TBL_Employees[[#This Row],[Ethnicity]]="Black"),"Female Black","Other")</f>
        <v>Other</v>
      </c>
    </row>
    <row r="997" spans="1:20" x14ac:dyDescent="0.25">
      <c r="A997" t="s">
        <v>1464</v>
      </c>
      <c r="B997" t="s">
        <v>1465</v>
      </c>
      <c r="C997" t="s">
        <v>84</v>
      </c>
      <c r="D997" t="s">
        <v>31</v>
      </c>
      <c r="E997" t="s">
        <v>32</v>
      </c>
      <c r="F997" t="s">
        <v>28</v>
      </c>
      <c r="G997" t="s">
        <v>24</v>
      </c>
      <c r="H997" t="str">
        <f>IF(TBL_Employees[[#This Row],[Gender]]="Female","F","M")</f>
        <v>M</v>
      </c>
      <c r="I997">
        <v>28</v>
      </c>
      <c r="J997" s="7">
        <v>44548</v>
      </c>
      <c r="K997" s="1">
        <v>95670</v>
      </c>
      <c r="L997" s="2">
        <v>0</v>
      </c>
      <c r="M997" t="s">
        <v>19</v>
      </c>
      <c r="N997" t="s">
        <v>39</v>
      </c>
      <c r="O997" s="7" t="s">
        <v>21</v>
      </c>
      <c r="P997" s="15">
        <f>TBL_Employees[[#This Row],[Annual Salary]]*TBL_Employees[[#This Row],[Bonus %]]</f>
        <v>0</v>
      </c>
      <c r="Q997" s="16">
        <f>TBL_Employees[[#This Row],[Annual Salary]]+TBL_Employees[[#This Row],[Bonus %]]*TBL_Employees[[#This Row],[Annual Salary]]</f>
        <v>95670</v>
      </c>
      <c r="R997" s="15">
        <f>SUM(TBL_Employees[[#This Row],[Annual Salary]],TBL_Employees[[#This Row],[Bonus amount]])</f>
        <v>95670</v>
      </c>
      <c r="S997" t="str">
        <f>IF(AND(TBL_Employees[[#This Row],[Department]]="IT",TBL_Employees[[#This Row],[Gender]]="Female"),"Yes","No")</f>
        <v>No</v>
      </c>
      <c r="T997" s="20" t="str">
        <f>IF(AND(TBL_Employees[[#This Row],[Gender]]="Female",TBL_Employees[[#This Row],[Ethnicity]]="Black"),"Female Black","Other")</f>
        <v>Other</v>
      </c>
    </row>
    <row r="998" spans="1:20" x14ac:dyDescent="0.25">
      <c r="A998" t="s">
        <v>1954</v>
      </c>
      <c r="B998" t="s">
        <v>1955</v>
      </c>
      <c r="C998" t="s">
        <v>40</v>
      </c>
      <c r="D998" t="s">
        <v>50</v>
      </c>
      <c r="E998" t="s">
        <v>32</v>
      </c>
      <c r="F998" t="s">
        <v>17</v>
      </c>
      <c r="G998" t="s">
        <v>24</v>
      </c>
      <c r="H998" t="str">
        <f>IF(TBL_Employees[[#This Row],[Gender]]="Female","F","M")</f>
        <v>F</v>
      </c>
      <c r="I998">
        <v>25</v>
      </c>
      <c r="J998" s="7">
        <v>44549</v>
      </c>
      <c r="K998" s="1">
        <v>150666</v>
      </c>
      <c r="L998" s="2">
        <v>0.23</v>
      </c>
      <c r="M998" t="s">
        <v>33</v>
      </c>
      <c r="N998" t="s">
        <v>34</v>
      </c>
      <c r="O998" s="7" t="s">
        <v>21</v>
      </c>
      <c r="P998" s="15">
        <f>TBL_Employees[[#This Row],[Annual Salary]]*TBL_Employees[[#This Row],[Bonus %]]</f>
        <v>34653.18</v>
      </c>
      <c r="Q998" s="16">
        <f>TBL_Employees[[#This Row],[Annual Salary]]+TBL_Employees[[#This Row],[Bonus %]]*TBL_Employees[[#This Row],[Annual Salary]]</f>
        <v>185319.18</v>
      </c>
      <c r="R998" s="15">
        <f>SUM(TBL_Employees[[#This Row],[Annual Salary]],TBL_Employees[[#This Row],[Bonus amount]])</f>
        <v>185319.18</v>
      </c>
      <c r="S998" t="str">
        <f>IF(AND(TBL_Employees[[#This Row],[Department]]="IT",TBL_Employees[[#This Row],[Gender]]="Female"),"Yes","No")</f>
        <v>No</v>
      </c>
      <c r="T998" s="20" t="str">
        <f>IF(AND(TBL_Employees[[#This Row],[Gender]]="Female",TBL_Employees[[#This Row],[Ethnicity]]="Black"),"Female Black","Other")</f>
        <v>Other</v>
      </c>
    </row>
    <row r="999" spans="1:20" x14ac:dyDescent="0.25">
      <c r="A999" t="s">
        <v>678</v>
      </c>
      <c r="B999" t="s">
        <v>679</v>
      </c>
      <c r="C999" t="s">
        <v>61</v>
      </c>
      <c r="D999" t="s">
        <v>15</v>
      </c>
      <c r="E999" t="s">
        <v>32</v>
      </c>
      <c r="F999" t="s">
        <v>28</v>
      </c>
      <c r="G999" t="s">
        <v>51</v>
      </c>
      <c r="H999" t="str">
        <f>IF(TBL_Employees[[#This Row],[Gender]]="Female","F","M")</f>
        <v>M</v>
      </c>
      <c r="I999">
        <v>45</v>
      </c>
      <c r="J999" s="7">
        <v>44554</v>
      </c>
      <c r="K999" s="1">
        <v>144754</v>
      </c>
      <c r="L999" s="2">
        <v>0.15</v>
      </c>
      <c r="M999" t="s">
        <v>19</v>
      </c>
      <c r="N999" t="s">
        <v>39</v>
      </c>
      <c r="O999" s="7" t="s">
        <v>21</v>
      </c>
      <c r="P999" s="15">
        <f>TBL_Employees[[#This Row],[Annual Salary]]*TBL_Employees[[#This Row],[Bonus %]]</f>
        <v>21713.1</v>
      </c>
      <c r="Q999" s="16">
        <f>TBL_Employees[[#This Row],[Annual Salary]]+TBL_Employees[[#This Row],[Bonus %]]*TBL_Employees[[#This Row],[Annual Salary]]</f>
        <v>166467.1</v>
      </c>
      <c r="R999" s="15">
        <f>SUM(TBL_Employees[[#This Row],[Annual Salary]],TBL_Employees[[#This Row],[Bonus amount]])</f>
        <v>166467.1</v>
      </c>
      <c r="S999" t="str">
        <f>IF(AND(TBL_Employees[[#This Row],[Department]]="IT",TBL_Employees[[#This Row],[Gender]]="Female"),"Yes","No")</f>
        <v>No</v>
      </c>
      <c r="T999" s="20" t="str">
        <f>IF(AND(TBL_Employees[[#This Row],[Gender]]="Female",TBL_Employees[[#This Row],[Ethnicity]]="Black"),"Female Black","Other")</f>
        <v>Other</v>
      </c>
    </row>
    <row r="1000" spans="1:20" x14ac:dyDescent="0.25">
      <c r="A1000" t="s">
        <v>1679</v>
      </c>
      <c r="B1000" t="s">
        <v>1680</v>
      </c>
      <c r="C1000" t="s">
        <v>14</v>
      </c>
      <c r="D1000" t="s">
        <v>65</v>
      </c>
      <c r="E1000" t="s">
        <v>32</v>
      </c>
      <c r="F1000" t="s">
        <v>17</v>
      </c>
      <c r="G1000" t="s">
        <v>24</v>
      </c>
      <c r="H1000" t="str">
        <f>IF(TBL_Employees[[#This Row],[Gender]]="Female","F","M")</f>
        <v>F</v>
      </c>
      <c r="I1000">
        <v>47</v>
      </c>
      <c r="J1000" s="7">
        <v>44556</v>
      </c>
      <c r="K1000" s="1">
        <v>243568</v>
      </c>
      <c r="L1000" s="2">
        <v>0.33</v>
      </c>
      <c r="M1000" t="s">
        <v>19</v>
      </c>
      <c r="N1000" t="s">
        <v>25</v>
      </c>
      <c r="O1000" s="7" t="s">
        <v>21</v>
      </c>
      <c r="P1000" s="15">
        <f>TBL_Employees[[#This Row],[Annual Salary]]*TBL_Employees[[#This Row],[Bonus %]]</f>
        <v>80377.440000000002</v>
      </c>
      <c r="Q1000" s="16">
        <f>TBL_Employees[[#This Row],[Annual Salary]]+TBL_Employees[[#This Row],[Bonus %]]*TBL_Employees[[#This Row],[Annual Salary]]</f>
        <v>323945.44</v>
      </c>
      <c r="R1000" s="15">
        <f>SUM(TBL_Employees[[#This Row],[Annual Salary]],TBL_Employees[[#This Row],[Bonus amount]])</f>
        <v>323945.44</v>
      </c>
      <c r="S1000" t="str">
        <f>IF(AND(TBL_Employees[[#This Row],[Department]]="IT",TBL_Employees[[#This Row],[Gender]]="Female"),"Yes","No")</f>
        <v>No</v>
      </c>
      <c r="T1000" s="20" t="str">
        <f>IF(AND(TBL_Employees[[#This Row],[Gender]]="Female",TBL_Employees[[#This Row],[Ethnicity]]="Black"),"Female Black","Other")</f>
        <v>Other</v>
      </c>
    </row>
    <row r="1001" spans="1:20" x14ac:dyDescent="0.25">
      <c r="A1001" t="s">
        <v>743</v>
      </c>
      <c r="B1001" t="s">
        <v>744</v>
      </c>
      <c r="C1001" t="s">
        <v>42</v>
      </c>
      <c r="D1001" t="s">
        <v>50</v>
      </c>
      <c r="E1001" t="s">
        <v>32</v>
      </c>
      <c r="F1001" t="s">
        <v>28</v>
      </c>
      <c r="G1001" t="s">
        <v>47</v>
      </c>
      <c r="H1001" t="str">
        <f>IF(TBL_Employees[[#This Row],[Gender]]="Female","F","M")</f>
        <v>M</v>
      </c>
      <c r="I1001">
        <v>36</v>
      </c>
      <c r="J1001" s="7">
        <v>44556</v>
      </c>
      <c r="K1001" s="1">
        <v>75119</v>
      </c>
      <c r="L1001" s="2">
        <v>0</v>
      </c>
      <c r="M1001" t="s">
        <v>19</v>
      </c>
      <c r="N1001" t="s">
        <v>20</v>
      </c>
      <c r="O1001" s="7" t="s">
        <v>21</v>
      </c>
      <c r="P1001" s="15">
        <f>TBL_Employees[[#This Row],[Annual Salary]]*TBL_Employees[[#This Row],[Bonus %]]</f>
        <v>0</v>
      </c>
      <c r="Q1001" s="16">
        <f>TBL_Employees[[#This Row],[Annual Salary]]+TBL_Employees[[#This Row],[Bonus %]]*TBL_Employees[[#This Row],[Annual Salary]]</f>
        <v>75119</v>
      </c>
      <c r="R1001" s="15">
        <f>SUM(TBL_Employees[[#This Row],[Annual Salary]],TBL_Employees[[#This Row],[Bonus amount]])</f>
        <v>75119</v>
      </c>
      <c r="S1001" t="str">
        <f>IF(AND(TBL_Employees[[#This Row],[Department]]="IT",TBL_Employees[[#This Row],[Gender]]="Female"),"Yes","No")</f>
        <v>No</v>
      </c>
      <c r="T1001" s="20" t="str">
        <f>IF(AND(TBL_Employees[[#This Row],[Gender]]="Female",TBL_Employees[[#This Row],[Ethnicity]]="Black"),"Female Black","Other")</f>
        <v>Other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34" zoomScale="117" zoomScaleNormal="170" workbookViewId="0">
      <selection activeCell="B42" sqref="B42"/>
    </sheetView>
  </sheetViews>
  <sheetFormatPr defaultRowHeight="15" x14ac:dyDescent="0.25"/>
  <cols>
    <col min="1" max="1" width="101.85546875" bestFit="1" customWidth="1"/>
    <col min="2" max="2" width="41.140625" customWidth="1"/>
    <col min="4" max="4" width="7.7109375" customWidth="1"/>
    <col min="6" max="6" width="21.85546875" bestFit="1" customWidth="1"/>
  </cols>
  <sheetData>
    <row r="1" spans="1:7" x14ac:dyDescent="0.25">
      <c r="A1" s="9" t="s">
        <v>2026</v>
      </c>
      <c r="B1" s="11" t="s">
        <v>2028</v>
      </c>
      <c r="F1" t="s">
        <v>2031</v>
      </c>
      <c r="G1">
        <f>COUNTA(Data!A:A)-1</f>
        <v>1000</v>
      </c>
    </row>
    <row r="2" spans="1:7" x14ac:dyDescent="0.25">
      <c r="A2" t="s">
        <v>1983</v>
      </c>
      <c r="B2" s="12">
        <f>COUNTIF(Data!C:C,"manager")</f>
        <v>98</v>
      </c>
    </row>
    <row r="3" spans="1:7" x14ac:dyDescent="0.25">
      <c r="A3" t="s">
        <v>1984</v>
      </c>
      <c r="B3" s="12">
        <f>COUNTIF(Data!C:C,"Sr. Manger")</f>
        <v>110</v>
      </c>
    </row>
    <row r="4" spans="1:7" x14ac:dyDescent="0.25">
      <c r="A4" t="s">
        <v>1985</v>
      </c>
      <c r="B4" s="12">
        <f>SUM(Data!K:K)</f>
        <v>113217365</v>
      </c>
    </row>
    <row r="5" spans="1:7" x14ac:dyDescent="0.25">
      <c r="A5" t="s">
        <v>1986</v>
      </c>
      <c r="B5" s="12" t="s">
        <v>2033</v>
      </c>
    </row>
    <row r="6" spans="1:7" x14ac:dyDescent="0.25">
      <c r="A6" t="s">
        <v>1987</v>
      </c>
      <c r="B6" s="13">
        <f>_xlfn.PERCENTILE.INC(Data!K:K,100/100)</f>
        <v>258498</v>
      </c>
      <c r="C6" s="12">
        <f>LARGE(Data!K:K,1)</f>
        <v>258498</v>
      </c>
      <c r="D6" s="12">
        <f>MAX(Data!K:K)</f>
        <v>258498</v>
      </c>
    </row>
    <row r="7" spans="1:7" x14ac:dyDescent="0.25">
      <c r="A7" t="s">
        <v>1988</v>
      </c>
      <c r="B7" s="13">
        <f>_xlfn.PERCENTILE.INC(Data!K:K,0/100)</f>
        <v>40063</v>
      </c>
      <c r="C7" s="12">
        <f>SMALL(Data!K:K,1)</f>
        <v>40063</v>
      </c>
      <c r="D7" s="12">
        <f>MIN(Data!K:K)</f>
        <v>40063</v>
      </c>
    </row>
    <row r="8" spans="1:7" x14ac:dyDescent="0.25">
      <c r="A8" t="s">
        <v>1989</v>
      </c>
      <c r="B8" s="12">
        <f>LARGE(Data!K:K,2)</f>
        <v>258426</v>
      </c>
    </row>
    <row r="9" spans="1:7" x14ac:dyDescent="0.25">
      <c r="A9" t="s">
        <v>1990</v>
      </c>
      <c r="B9" s="12">
        <f>LARGE(Data!K:K,3)</f>
        <v>258081</v>
      </c>
    </row>
    <row r="10" spans="1:7" x14ac:dyDescent="0.25">
      <c r="A10" t="s">
        <v>1991</v>
      </c>
      <c r="B10" s="12">
        <f>LARGE(Data!K:K,10)</f>
        <v>254289</v>
      </c>
    </row>
    <row r="11" spans="1:7" ht="14.45" x14ac:dyDescent="0.3">
      <c r="A11" t="s">
        <v>1992</v>
      </c>
      <c r="B11" s="13">
        <f>SMALL(Data!K:K,2)</f>
        <v>40124</v>
      </c>
    </row>
    <row r="12" spans="1:7" ht="14.45" x14ac:dyDescent="0.3">
      <c r="A12" t="s">
        <v>1993</v>
      </c>
      <c r="B12" s="13">
        <f>SMALL(Data!K:K,3)</f>
        <v>40316</v>
      </c>
    </row>
    <row r="13" spans="1:7" ht="14.45" x14ac:dyDescent="0.3">
      <c r="A13" t="s">
        <v>1994</v>
      </c>
      <c r="B13" s="13">
        <f>SMALL(Data!K:K,13)</f>
        <v>41859</v>
      </c>
    </row>
    <row r="14" spans="1:7" x14ac:dyDescent="0.25">
      <c r="A14" t="s">
        <v>1995</v>
      </c>
      <c r="B14" s="12">
        <f>COUNTIF(Data!C:C,"Director")</f>
        <v>121</v>
      </c>
    </row>
    <row r="15" spans="1:7" x14ac:dyDescent="0.25">
      <c r="A15" t="s">
        <v>1996</v>
      </c>
      <c r="B15" s="12">
        <f>COUNTIF(Data!C:C,"Analyst")</f>
        <v>51</v>
      </c>
    </row>
    <row r="16" spans="1:7" x14ac:dyDescent="0.25">
      <c r="A16" t="s">
        <v>1997</v>
      </c>
      <c r="B16" s="12">
        <f>COUNTIF(Data!C:C,"Sr. Analyst")</f>
        <v>70</v>
      </c>
    </row>
    <row r="17" spans="1:4" x14ac:dyDescent="0.25">
      <c r="A17" t="s">
        <v>1998</v>
      </c>
      <c r="B17" s="12">
        <f>COUNT(Data!O:O)</f>
        <v>85</v>
      </c>
    </row>
    <row r="18" spans="1:4" x14ac:dyDescent="0.25">
      <c r="A18" t="s">
        <v>1999</v>
      </c>
      <c r="B18" s="12">
        <f>COUNTIF(Data!D:D,"IT")</f>
        <v>241</v>
      </c>
    </row>
    <row r="19" spans="1:4" x14ac:dyDescent="0.25">
      <c r="A19" t="s">
        <v>2000</v>
      </c>
      <c r="B19" s="12">
        <f>COUNTIFS(Data!G:G,"Asian",Data!M:M,"United States")</f>
        <v>186</v>
      </c>
    </row>
    <row r="20" spans="1:4" x14ac:dyDescent="0.25">
      <c r="A20" t="s">
        <v>2001</v>
      </c>
      <c r="B20" s="12">
        <f>COUNTIFS(Data!F:F,"female",Data!N:N,"Chicago")</f>
        <v>52</v>
      </c>
    </row>
    <row r="21" spans="1:4" x14ac:dyDescent="0.25">
      <c r="A21" t="s">
        <v>2002</v>
      </c>
      <c r="B21" s="12">
        <f>COUNTIFS(Data!G:G,"caucasian",Data!M:M,"United States")</f>
        <v>271</v>
      </c>
    </row>
    <row r="22" spans="1:4" x14ac:dyDescent="0.25">
      <c r="A22" t="s">
        <v>2003</v>
      </c>
      <c r="B22" s="12">
        <f>COUNTIF(Data!K:K,"&gt;99999")</f>
        <v>460</v>
      </c>
    </row>
    <row r="23" spans="1:4" x14ac:dyDescent="0.25">
      <c r="A23" t="s">
        <v>2004</v>
      </c>
      <c r="B23" s="12">
        <f>COUNTIF(Data!G:G,"Asian")+COUNTIF(Data!M:M,"China")-COUNTIFS(Data!G:G,"Asian",Data!M:M,"china")</f>
        <v>404</v>
      </c>
      <c r="C23" s="12">
        <f>COUNTIF(Data!G:G,"Asian")</f>
        <v>404</v>
      </c>
      <c r="D23" s="12">
        <f>COUNTIFS(Data!M:M,"China")</f>
        <v>218</v>
      </c>
    </row>
    <row r="24" spans="1:4" x14ac:dyDescent="0.25">
      <c r="A24" t="s">
        <v>2005</v>
      </c>
      <c r="B24" s="12">
        <f>SUM(COUNTIF(Data!E:E,{"Research &amp; Development","Corporate"}))</f>
        <v>466</v>
      </c>
      <c r="C24" s="12">
        <f>COUNTIF(Data!E:E,"Corporate")</f>
        <v>237</v>
      </c>
      <c r="D24">
        <f>COUNTIF(Data!E:E,"Research &amp; Development")</f>
        <v>229</v>
      </c>
    </row>
    <row r="25" spans="1:4" x14ac:dyDescent="0.25">
      <c r="A25" t="s">
        <v>2006</v>
      </c>
      <c r="B25" s="12">
        <f>COUNTIFS(Data!D:D,"Engineering",Data!C:C,"Engineering Manager")</f>
        <v>20</v>
      </c>
    </row>
    <row r="26" spans="1:4" x14ac:dyDescent="0.25">
      <c r="A26" t="s">
        <v>2007</v>
      </c>
      <c r="B26" s="12">
        <f>COUNTIFS(Data!F:F,"female",Data!G:G,"Asian")</f>
        <v>207</v>
      </c>
    </row>
    <row r="27" spans="1:4" x14ac:dyDescent="0.25">
      <c r="A27" t="s">
        <v>2008</v>
      </c>
      <c r="B27" s="12">
        <f>COUNTIFS(Data!E:E,"Research &amp; Development",Data!D:D,"IT")</f>
        <v>55</v>
      </c>
    </row>
    <row r="28" spans="1:4" x14ac:dyDescent="0.25">
      <c r="A28" t="s">
        <v>2009</v>
      </c>
      <c r="B28" s="12">
        <f>COUNTBLANK(Data!O2:O1001)</f>
        <v>915</v>
      </c>
    </row>
    <row r="29" spans="1:4" x14ac:dyDescent="0.25">
      <c r="A29" t="s">
        <v>2010</v>
      </c>
      <c r="B29" s="12">
        <f>MAX(Data!I:I)</f>
        <v>65</v>
      </c>
    </row>
    <row r="30" spans="1:4" x14ac:dyDescent="0.25">
      <c r="A30" t="s">
        <v>2011</v>
      </c>
      <c r="B30" s="12">
        <f>MIN(Data!I:I)</f>
        <v>25</v>
      </c>
    </row>
    <row r="31" spans="1:4" x14ac:dyDescent="0.25">
      <c r="A31" t="s">
        <v>2012</v>
      </c>
      <c r="B31" s="12">
        <f>COUNTIF(Data!I:I,"&lt;30")</f>
        <v>121</v>
      </c>
    </row>
    <row r="32" spans="1:4" x14ac:dyDescent="0.25">
      <c r="A32" t="s">
        <v>2013</v>
      </c>
      <c r="B32" s="12">
        <f>COUNTIF(Data!I:I,"&gt;50")</f>
        <v>333</v>
      </c>
    </row>
    <row r="33" spans="1:4" x14ac:dyDescent="0.25">
      <c r="A33" t="s">
        <v>2014</v>
      </c>
      <c r="B33" s="12">
        <f>COUNTIFS(Data!C:C,"Engineering Manager",Data!D:D,"Engineering",Data!I:I,"&lt;35")</f>
        <v>3</v>
      </c>
    </row>
    <row r="34" spans="1:4" x14ac:dyDescent="0.25">
      <c r="A34" t="s">
        <v>2015</v>
      </c>
      <c r="B34" s="12">
        <f>COUNTIFS(Data!F:F,"male",Data!C:C,"Director",Data!D:D,"human Resources",Data!I:I,"&gt;50")</f>
        <v>1</v>
      </c>
    </row>
    <row r="35" spans="1:4" x14ac:dyDescent="0.25">
      <c r="A35" t="s">
        <v>2016</v>
      </c>
      <c r="B35" s="12">
        <f>COUNTIFS(Data!G:G,"Asian",Data!F:F,"Female",Data!D:D,"Engineering",Data!I:I,"&lt;35")</f>
        <v>6</v>
      </c>
    </row>
    <row r="36" spans="1:4" x14ac:dyDescent="0.25">
      <c r="A36" s="19" t="s">
        <v>2017</v>
      </c>
      <c r="B36" s="7">
        <f>MIN(Data!J:J)</f>
        <v>33612</v>
      </c>
      <c r="D36" s="7"/>
    </row>
    <row r="37" spans="1:4" x14ac:dyDescent="0.25">
      <c r="A37" s="19" t="s">
        <v>2018</v>
      </c>
      <c r="B37" s="7">
        <f>MAX(Data!J:J)</f>
        <v>44556</v>
      </c>
    </row>
    <row r="38" spans="1:4" x14ac:dyDescent="0.25">
      <c r="A38" s="19" t="s">
        <v>2019</v>
      </c>
      <c r="B38" s="7">
        <f>SMALL(Data!J:J,2)</f>
        <v>33682</v>
      </c>
    </row>
    <row r="39" spans="1:4" x14ac:dyDescent="0.25">
      <c r="A39" s="19" t="s">
        <v>2020</v>
      </c>
      <c r="B39" s="7">
        <f>SMALL(Data!J:J,3)</f>
        <v>33695</v>
      </c>
    </row>
    <row r="40" spans="1:4" x14ac:dyDescent="0.25">
      <c r="A40" t="s">
        <v>2021</v>
      </c>
      <c r="B40">
        <f>COUNTIF(Data!C:C,"IT Coordinator")</f>
        <v>11</v>
      </c>
    </row>
    <row r="41" spans="1:4" x14ac:dyDescent="0.25">
      <c r="A41" s="19" t="s">
        <v>2022</v>
      </c>
      <c r="B41" t="s">
        <v>2035</v>
      </c>
      <c r="C41">
        <f>COUNTIFS(Data!F:F,"Female",Data!D:D,"IT")</f>
        <v>119</v>
      </c>
    </row>
    <row r="42" spans="1:4" x14ac:dyDescent="0.25">
      <c r="A42" t="s">
        <v>2023</v>
      </c>
      <c r="B42">
        <f>COUNTIFS(Data!F:F,"female",Data!G:G,"Black")</f>
        <v>37</v>
      </c>
    </row>
    <row r="43" spans="1:4" x14ac:dyDescent="0.25">
      <c r="A43" t="s">
        <v>2024</v>
      </c>
      <c r="B43">
        <f>COUNTIFS(Data!F:F,"Female",Data!C:C,"Director")</f>
        <v>66</v>
      </c>
    </row>
    <row r="44" spans="1:4" x14ac:dyDescent="0.25">
      <c r="A44" t="s">
        <v>2025</v>
      </c>
      <c r="B44">
        <f>COUNTIFS(Data!F:F,"Female",Data!C:C,"manager",Data!D:D,"Sales")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ww</cp:lastModifiedBy>
  <dcterms:created xsi:type="dcterms:W3CDTF">2022-08-29T14:02:56Z</dcterms:created>
  <dcterms:modified xsi:type="dcterms:W3CDTF">2024-01-09T16:20:59Z</dcterms:modified>
</cp:coreProperties>
</file>