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showInkAnnotation="0" codeName="ThisWorkbook" autoCompressPictures="0"/>
  <mc:AlternateContent xmlns:mc="http://schemas.openxmlformats.org/markup-compatibility/2006">
    <mc:Choice Requires="x15">
      <x15ac:absPath xmlns:x15ac="http://schemas.microsoft.com/office/spreadsheetml/2010/11/ac" url="/Users/Russell/Desktop/AI Fees Model/Reference/"/>
    </mc:Choice>
  </mc:AlternateContent>
  <xr:revisionPtr revIDLastSave="0" documentId="8_{82ECA984-2921-C546-BA9C-59237B55236A}" xr6:coauthVersionLast="47" xr6:coauthVersionMax="47" xr10:uidLastSave="{00000000-0000-0000-0000-000000000000}"/>
  <bookViews>
    <workbookView xWindow="-38400" yWindow="-260" windowWidth="38400" windowHeight="21100" tabRatio="500" activeTab="1" xr2:uid="{00000000-000D-0000-FFFF-FFFF00000000}"/>
  </bookViews>
  <sheets>
    <sheet name="Merchant Comparison" sheetId="3" r:id="rId1"/>
    <sheet name="Interchange Savings" sheetId="4" r:id="rId2"/>
  </sheets>
  <definedNames>
    <definedName name="_xlnm.Print_Area" localSheetId="1">'Interchange Savings'!$A$1:$H$56</definedName>
    <definedName name="_xlnm.Print_Area" localSheetId="0">'Merchant Comparison'!$B$2:$N$79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45" i="4" l="1"/>
  <c r="D45" i="4"/>
  <c r="N60" i="3"/>
  <c r="N59" i="3"/>
  <c r="G60" i="3"/>
  <c r="J24" i="3"/>
  <c r="C24" i="3"/>
  <c r="D24" i="3"/>
  <c r="G58" i="3"/>
  <c r="G57" i="3"/>
  <c r="G56" i="3"/>
  <c r="N56" i="3" s="1"/>
  <c r="N25" i="3"/>
  <c r="G25" i="3"/>
  <c r="G24" i="3"/>
  <c r="K17" i="3"/>
  <c r="K18" i="3"/>
  <c r="K19" i="3"/>
  <c r="K20" i="3"/>
  <c r="K21" i="3"/>
  <c r="K22" i="3"/>
  <c r="N22" i="3" s="1"/>
  <c r="K23" i="3"/>
  <c r="N23" i="3" s="1"/>
  <c r="J21" i="3"/>
  <c r="J22" i="3"/>
  <c r="J23" i="3"/>
  <c r="J20" i="3"/>
  <c r="C31" i="3"/>
  <c r="J31" i="3"/>
  <c r="N28" i="3"/>
  <c r="J33" i="3"/>
  <c r="J34" i="3"/>
  <c r="J35" i="3"/>
  <c r="J36" i="3"/>
  <c r="J37" i="3"/>
  <c r="J32" i="3"/>
  <c r="A3" i="4"/>
  <c r="G22" i="3"/>
  <c r="G21" i="3"/>
  <c r="G20" i="3"/>
  <c r="D25" i="3"/>
  <c r="J16" i="3"/>
  <c r="N21" i="3"/>
  <c r="N19" i="3"/>
  <c r="N18" i="3"/>
  <c r="N17" i="3"/>
  <c r="G23" i="3"/>
  <c r="G17" i="3"/>
  <c r="G14" i="3"/>
  <c r="G15" i="3"/>
  <c r="G16" i="3"/>
  <c r="G13" i="3"/>
  <c r="G12" i="3"/>
  <c r="G11" i="3"/>
  <c r="G48" i="3"/>
  <c r="G45" i="4" l="1"/>
  <c r="G59" i="3"/>
  <c r="N20" i="3"/>
  <c r="G41" i="3"/>
  <c r="G40" i="3"/>
  <c r="D42" i="3"/>
  <c r="G42" i="3" s="1"/>
  <c r="N29" i="3"/>
  <c r="F41" i="4"/>
  <c r="D41" i="4"/>
  <c r="F37" i="4"/>
  <c r="D37" i="4"/>
  <c r="F36" i="4"/>
  <c r="D36" i="4"/>
  <c r="F35" i="4"/>
  <c r="D35" i="4"/>
  <c r="F18" i="4"/>
  <c r="D18" i="4"/>
  <c r="G18" i="4" s="1"/>
  <c r="F17" i="4"/>
  <c r="D17" i="4"/>
  <c r="F14" i="4"/>
  <c r="F43" i="4"/>
  <c r="D43" i="4"/>
  <c r="F39" i="4"/>
  <c r="D39" i="4"/>
  <c r="F34" i="4"/>
  <c r="D34" i="4"/>
  <c r="F28" i="4"/>
  <c r="D28" i="4"/>
  <c r="F26" i="4"/>
  <c r="D26" i="4"/>
  <c r="F24" i="4"/>
  <c r="D24" i="4"/>
  <c r="F22" i="4"/>
  <c r="D22" i="4"/>
  <c r="F20" i="4"/>
  <c r="D20" i="4"/>
  <c r="D14" i="4"/>
  <c r="F16" i="4"/>
  <c r="D16" i="4"/>
  <c r="F15" i="4"/>
  <c r="D15" i="4"/>
  <c r="G35" i="4" l="1"/>
  <c r="G41" i="4"/>
  <c r="G39" i="3"/>
  <c r="C25" i="3"/>
  <c r="G37" i="4"/>
  <c r="G17" i="4"/>
  <c r="G36" i="4"/>
  <c r="G14" i="4"/>
  <c r="G24" i="4"/>
  <c r="G22" i="4"/>
  <c r="G43" i="4"/>
  <c r="G16" i="4"/>
  <c r="G28" i="4"/>
  <c r="G20" i="4"/>
  <c r="B9" i="4" s="1"/>
  <c r="N52" i="3" s="1"/>
  <c r="G34" i="4"/>
  <c r="G39" i="4"/>
  <c r="G26" i="4"/>
  <c r="G15" i="4"/>
  <c r="N37" i="3" l="1"/>
  <c r="K41" i="3"/>
  <c r="N41" i="3" s="1"/>
  <c r="C32" i="3"/>
  <c r="G32" i="3" s="1"/>
  <c r="C33" i="3"/>
  <c r="G33" i="3" s="1"/>
  <c r="C34" i="3"/>
  <c r="G34" i="3" s="1"/>
  <c r="C35" i="3"/>
  <c r="G35" i="3" s="1"/>
  <c r="C36" i="3"/>
  <c r="G36" i="3" s="1"/>
  <c r="G37" i="3"/>
  <c r="C38" i="3"/>
  <c r="K11" i="3"/>
  <c r="J11" i="3"/>
  <c r="K12" i="3"/>
  <c r="J12" i="3"/>
  <c r="K13" i="3"/>
  <c r="J13" i="3"/>
  <c r="J14" i="3"/>
  <c r="N35" i="3" s="1"/>
  <c r="K14" i="3"/>
  <c r="N14" i="3" s="1"/>
  <c r="J15" i="3"/>
  <c r="N36" i="3" s="1"/>
  <c r="K15" i="3"/>
  <c r="N15" i="3" s="1"/>
  <c r="K16" i="3"/>
  <c r="G18" i="3"/>
  <c r="G19" i="3"/>
  <c r="K40" i="3"/>
  <c r="N40" i="3" s="1"/>
  <c r="N48" i="3"/>
  <c r="F44" i="4"/>
  <c r="D44" i="4"/>
  <c r="F42" i="4"/>
  <c r="D42" i="4"/>
  <c r="F40" i="4"/>
  <c r="D40" i="4"/>
  <c r="F38" i="4"/>
  <c r="D38" i="4"/>
  <c r="F33" i="4"/>
  <c r="D33" i="4"/>
  <c r="F32" i="4"/>
  <c r="D32" i="4"/>
  <c r="F31" i="4"/>
  <c r="D31" i="4"/>
  <c r="D30" i="4"/>
  <c r="F30" i="4"/>
  <c r="F29" i="4"/>
  <c r="D29" i="4"/>
  <c r="F27" i="4"/>
  <c r="D27" i="4"/>
  <c r="F25" i="4"/>
  <c r="D25" i="4"/>
  <c r="F23" i="4"/>
  <c r="D23" i="4"/>
  <c r="F21" i="4"/>
  <c r="D21" i="4"/>
  <c r="F19" i="4"/>
  <c r="D19" i="4"/>
  <c r="K24" i="3"/>
  <c r="G38" i="3" l="1"/>
  <c r="J38" i="3"/>
  <c r="N38" i="3" s="1"/>
  <c r="G31" i="3"/>
  <c r="G30" i="3" s="1"/>
  <c r="N16" i="3"/>
  <c r="N11" i="3"/>
  <c r="N34" i="3"/>
  <c r="N13" i="3"/>
  <c r="N33" i="3"/>
  <c r="N12" i="3"/>
  <c r="K25" i="3"/>
  <c r="J25" i="3"/>
  <c r="N32" i="3"/>
  <c r="G21" i="4"/>
  <c r="G33" i="4"/>
  <c r="G38" i="4"/>
  <c r="G23" i="4"/>
  <c r="G31" i="4"/>
  <c r="K42" i="3"/>
  <c r="N42" i="3" s="1"/>
  <c r="N39" i="3" s="1"/>
  <c r="G27" i="4"/>
  <c r="G30" i="4"/>
  <c r="G32" i="4"/>
  <c r="G44" i="4"/>
  <c r="G19" i="4"/>
  <c r="G25" i="4"/>
  <c r="G29" i="4"/>
  <c r="G40" i="4"/>
  <c r="G42" i="4"/>
  <c r="N31" i="3" l="1"/>
  <c r="N30" i="3" s="1"/>
  <c r="N43" i="3" s="1"/>
  <c r="B8" i="4"/>
  <c r="N24" i="3"/>
  <c r="N51" i="3" l="1"/>
  <c r="N53" i="3" s="1"/>
  <c r="N57" i="3" s="1"/>
  <c r="N58" i="3" s="1"/>
  <c r="G43" i="3"/>
  <c r="B10" i="4"/>
  <c r="N63" i="3" l="1"/>
  <c r="N65" i="3" l="1"/>
  <c r="N66" i="3" s="1"/>
  <c r="N64" i="3"/>
</calcChain>
</file>

<file path=xl/sharedStrings.xml><?xml version="1.0" encoding="utf-8"?>
<sst xmlns="http://schemas.openxmlformats.org/spreadsheetml/2006/main" count="151" uniqueCount="109">
  <si>
    <t>Comparison for</t>
  </si>
  <si>
    <t>Volume</t>
  </si>
  <si>
    <t>Trans</t>
  </si>
  <si>
    <t>Rate</t>
  </si>
  <si>
    <t>TOTAL</t>
  </si>
  <si>
    <t>American Express</t>
  </si>
  <si>
    <t>Total Volume</t>
  </si>
  <si>
    <t>Total Processing Fees</t>
  </si>
  <si>
    <t>Effective Rate</t>
  </si>
  <si>
    <t>Total Monthly Savings - Dollars</t>
  </si>
  <si>
    <t>Total Monthly Savings - Percentage</t>
  </si>
  <si>
    <t>Annual Reduction in Fees</t>
  </si>
  <si>
    <t>3 Year Reduction in Fees</t>
  </si>
  <si>
    <t>Interchange - Pass-Through Fees</t>
  </si>
  <si>
    <t>Average ticket</t>
  </si>
  <si>
    <t xml:space="preserve">Interchange &amp; Downgrades </t>
  </si>
  <si>
    <t>Level II Data</t>
  </si>
  <si>
    <t>Savings</t>
  </si>
  <si>
    <t>Adjusted Cost</t>
  </si>
  <si>
    <t>Optimized  Fee</t>
  </si>
  <si>
    <t>Current Cost</t>
  </si>
  <si>
    <t>Current Fee</t>
  </si>
  <si>
    <t>Total Savings =</t>
  </si>
  <si>
    <t>Bankcard Subtotal</t>
  </si>
  <si>
    <t>Total</t>
  </si>
  <si>
    <t>AMEX Average Ticket</t>
  </si>
  <si>
    <t>Discover Credit</t>
  </si>
  <si>
    <t>Visa Credit</t>
  </si>
  <si>
    <t>MasterCard Credit</t>
  </si>
  <si>
    <t>D&amp;A VI Credit</t>
  </si>
  <si>
    <t>D&amp;A MC Credit</t>
  </si>
  <si>
    <t>D&amp;A DI Credit</t>
  </si>
  <si>
    <t>Visa Signature Debit</t>
  </si>
  <si>
    <t>MasterCard Signature Debit</t>
  </si>
  <si>
    <t>D&amp;A VI Debit</t>
  </si>
  <si>
    <t>D&amp;A MC Debit</t>
  </si>
  <si>
    <t>PIN Debit Network Fees</t>
  </si>
  <si>
    <t>AMEX Assessments</t>
  </si>
  <si>
    <t>Optimization Type</t>
  </si>
  <si>
    <t>Level III Data</t>
  </si>
  <si>
    <t>VS Purchasing  LVL II</t>
  </si>
  <si>
    <t>Transaction Volume</t>
  </si>
  <si>
    <t>VS Corporate CNP</t>
  </si>
  <si>
    <t>VS Corporate LVL II</t>
  </si>
  <si>
    <t>D&amp;A MC &gt; $1,000</t>
  </si>
  <si>
    <t>Current Processor</t>
  </si>
  <si>
    <t>Card Brand Fees</t>
  </si>
  <si>
    <t>Dues &amp; Assessments</t>
  </si>
  <si>
    <t>Access Fees</t>
  </si>
  <si>
    <t>Auths</t>
  </si>
  <si>
    <t>Per Auth</t>
  </si>
  <si>
    <t>Transaction Per Item</t>
  </si>
  <si>
    <t>Monthly Fees</t>
  </si>
  <si>
    <t>Other Monthly Fees</t>
  </si>
  <si>
    <t>Interchange Savings</t>
  </si>
  <si>
    <t>Batch Fee</t>
  </si>
  <si>
    <t>Blank (Voyager)</t>
  </si>
  <si>
    <t>Blank (WEX)</t>
  </si>
  <si>
    <t>EBT Other Item Rate</t>
  </si>
  <si>
    <t xml:space="preserve"> </t>
  </si>
  <si>
    <t>AVS Fees</t>
  </si>
  <si>
    <t>Proposed Rate</t>
  </si>
  <si>
    <t>Discover Access Fee + Data Usage</t>
  </si>
  <si>
    <t>Visa Credit/MC APF + NABU Fees</t>
  </si>
  <si>
    <t>Visa Debit APF Fees</t>
  </si>
  <si>
    <t>Pin Debit</t>
  </si>
  <si>
    <t>MC Large Market Data Rate 1</t>
  </si>
  <si>
    <t>MC Business Debit Data Rate 1</t>
  </si>
  <si>
    <t>MC Business Level 1 Data Rate  1</t>
  </si>
  <si>
    <t>MC Business Level 2 Data Rate  1</t>
  </si>
  <si>
    <t>MC Business Level 3 Data Rate  1</t>
  </si>
  <si>
    <t>MC Business Level 4 Data Rate  1</t>
  </si>
  <si>
    <t>MC Business Level 5 Data Rate  1</t>
  </si>
  <si>
    <t>MC Large Market Data Rate 2</t>
  </si>
  <si>
    <t>MC Business Level 1 Standard</t>
  </si>
  <si>
    <t>MC Business Level 2 Standard</t>
  </si>
  <si>
    <t>MC Business Level 3 Standard</t>
  </si>
  <si>
    <t>MC Business Level 4 Standard</t>
  </si>
  <si>
    <t>MC Business Level 5 Standard</t>
  </si>
  <si>
    <t>MC Large Market Standard</t>
  </si>
  <si>
    <t>Downgrade</t>
  </si>
  <si>
    <t>VI Business Tier 1 Product 1 (CNP)</t>
  </si>
  <si>
    <t>VI Business Tier 2 Product 1 (CNP)</t>
  </si>
  <si>
    <t>VI Business Tier 3 Product 1 (CNP)</t>
  </si>
  <si>
    <t>VI Business Tier 4 Product 1 (CNP)</t>
  </si>
  <si>
    <t>VI Business Tier 5 Product 1 (CNP)</t>
  </si>
  <si>
    <t>VS Corporate CP</t>
  </si>
  <si>
    <t>VS Purchasing CP</t>
  </si>
  <si>
    <t>Level II &amp; Level III Savings **</t>
  </si>
  <si>
    <t xml:space="preserve">* Categories that can be "optimized" to lower rates by passing Level II and Level III Data with Commercial Card transactions.  Depending on the card issusing bank, 30% will qualify. </t>
  </si>
  <si>
    <t>Interchange Savings Analysis</t>
  </si>
  <si>
    <t>Downgrade Savings ***</t>
  </si>
  <si>
    <t xml:space="preserve">** Effective October 16th, 2015, MasterCard is introducing a new Global Wholesale Travel Transaction Program Business to Business (B2B) Acquirer fee that will be assessed on all qualifying B2B transactions.  The new rate amounts will vary by the region of acceptance The US Regional fee rate will be assessed on the total sales volume at a rate of 1.57%, in addition to the applicable interchange fees.  This fee will appear as a single line item on reporting as MC Business to Business US, as well as the Merchant statement as MC BUS to BUS US.   </t>
  </si>
  <si>
    <t>Interchange Category *</t>
  </si>
  <si>
    <t>Downgrade Savings (AVS + Settlement)</t>
  </si>
  <si>
    <t>MC Corporate Standard</t>
  </si>
  <si>
    <t>MC Corporate Data Rate 1</t>
  </si>
  <si>
    <t>VI Non Qual Business Credit***</t>
  </si>
  <si>
    <t>VI Non Qual Consumer Credit***</t>
  </si>
  <si>
    <t>VS Purchasing CNP</t>
  </si>
  <si>
    <t>VS Non Qual Corporate***</t>
  </si>
  <si>
    <t>VS  Non Qual Purchasing***</t>
  </si>
  <si>
    <t xml:space="preserve">*** Downgrade savings are contingent on meeting CPS requirements including timely settlement and valid authorization.  Downgrade estimates based on CNP/Product 1 Qualified Rates and Business Tier 5. </t>
  </si>
  <si>
    <t>Level II and Level III Optimization</t>
  </si>
  <si>
    <t>Processing Month: September 2022</t>
  </si>
  <si>
    <t>CardPointe Platform Fee</t>
  </si>
  <si>
    <t>DBA NAME</t>
  </si>
  <si>
    <t>Statement Fee</t>
  </si>
  <si>
    <t xml:space="preserve">VS Non Qual Sig Pref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</si>
</sst>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43" formatCode="_(* #,##0.00_);_(* \(#,##0.00\);_(* &quot;-&quot;??_);_(@_)"/>
    <numFmt numFmtId="164" formatCode="&quot;$&quot;#,##0.00"/>
    <numFmt numFmtId="165" formatCode="&quot;$&quot;#,##0.0000"/>
    <numFmt numFmtId="166" formatCode="_(* #,##0_);_(* \(#,##0\);_(* &quot;-&quot;??_);_(@_)"/>
    <numFmt numFmtId="167" formatCode="0.000000%"/>
    <numFmt numFmtId="168" formatCode="0.000%"/>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theme="1" tint="0.499984740745262"/>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8"/>
      <color theme="1"/>
      <name val="Calibri"/>
      <family val="2"/>
      <scheme val="minor"/>
    </font>
    <font>
      <b/>
      <sz val="16"/>
      <color theme="1"/>
      <name val="Calibri"/>
      <family val="2"/>
      <scheme val="minor"/>
    </font>
    <font>
      <b/>
      <sz val="14"/>
      <name val="Calibri"/>
      <family val="2"/>
      <scheme val="minor"/>
    </font>
    <font>
      <b/>
      <sz val="11"/>
      <color theme="1"/>
      <name val="Calibri"/>
      <family val="2"/>
      <scheme val="minor"/>
    </font>
    <font>
      <sz val="10"/>
      <name val="Calibri"/>
      <family val="2"/>
      <scheme val="minor"/>
    </font>
    <font>
      <b/>
      <u/>
      <sz val="11"/>
      <name val="Calibri"/>
      <family val="2"/>
      <scheme val="minor"/>
    </font>
    <font>
      <b/>
      <u/>
      <sz val="11"/>
      <color theme="1"/>
      <name val="Calibri"/>
      <family val="2"/>
      <scheme val="minor"/>
    </font>
    <font>
      <sz val="11"/>
      <color theme="1"/>
      <name val="Calibri (Body)"/>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5">
    <border>
      <left/>
      <right/>
      <top/>
      <bottom/>
      <diagonal/>
    </border>
    <border>
      <left style="thin">
        <color theme="1" tint="0.499984740745262"/>
      </left>
      <right/>
      <top/>
      <bottom/>
      <diagonal/>
    </border>
    <border>
      <left style="thin">
        <color auto="1"/>
      </left>
      <right/>
      <top/>
      <bottom/>
      <diagonal/>
    </border>
    <border>
      <left/>
      <right/>
      <top/>
      <bottom style="thin">
        <color auto="1"/>
      </bottom>
      <diagonal/>
    </border>
    <border>
      <left/>
      <right/>
      <top style="thin">
        <color auto="1"/>
      </top>
      <bottom style="double">
        <color auto="1"/>
      </bottom>
      <diagonal/>
    </border>
    <border>
      <left style="thin">
        <color auto="1"/>
      </left>
      <right/>
      <top style="thin">
        <color auto="1"/>
      </top>
      <bottom style="double">
        <color auto="1"/>
      </bottom>
      <diagonal/>
    </border>
    <border>
      <left/>
      <right style="thin">
        <color auto="1"/>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top style="thin">
        <color auto="1"/>
      </top>
      <bottom style="double">
        <color auto="1"/>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right/>
      <top style="double">
        <color auto="1"/>
      </top>
      <bottom style="double">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indexed="64"/>
      </top>
      <bottom/>
      <diagonal/>
    </border>
    <border>
      <left style="medium">
        <color auto="1"/>
      </left>
      <right style="thin">
        <color indexed="64"/>
      </right>
      <top style="medium">
        <color auto="1"/>
      </top>
      <bottom/>
      <diagonal/>
    </border>
    <border>
      <left style="medium">
        <color auto="1"/>
      </left>
      <right style="thin">
        <color indexed="64"/>
      </right>
      <top/>
      <bottom/>
      <diagonal/>
    </border>
  </borders>
  <cellStyleXfs count="1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0"/>
    <xf numFmtId="44" fontId="13" fillId="0" borderId="0" applyFont="0" applyFill="0" applyBorder="0" applyAlignment="0" applyProtection="0"/>
    <xf numFmtId="9" fontId="13"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cellStyleXfs>
  <cellXfs count="103">
    <xf numFmtId="0" fontId="0" fillId="0" borderId="0" xfId="0"/>
    <xf numFmtId="0" fontId="6" fillId="2" borderId="0" xfId="14" applyFill="1"/>
    <xf numFmtId="0" fontId="6" fillId="0" borderId="10" xfId="14" applyBorder="1"/>
    <xf numFmtId="0" fontId="6" fillId="0" borderId="0" xfId="14"/>
    <xf numFmtId="0" fontId="6" fillId="0" borderId="11" xfId="14" applyBorder="1"/>
    <xf numFmtId="8" fontId="6" fillId="0" borderId="0" xfId="14" applyNumberFormat="1"/>
    <xf numFmtId="8" fontId="14" fillId="0" borderId="0" xfId="14" applyNumberFormat="1" applyFont="1"/>
    <xf numFmtId="0" fontId="15" fillId="2" borderId="0" xfId="14" applyFont="1" applyFill="1" applyAlignment="1">
      <alignment horizontal="left"/>
    </xf>
    <xf numFmtId="44" fontId="0" fillId="0" borderId="0" xfId="15" applyFont="1" applyBorder="1"/>
    <xf numFmtId="0" fontId="15" fillId="2" borderId="0" xfId="14" applyFont="1" applyFill="1"/>
    <xf numFmtId="0" fontId="6" fillId="2" borderId="0" xfId="14" applyFill="1" applyAlignment="1">
      <alignment horizontal="left" vertical="center"/>
    </xf>
    <xf numFmtId="0" fontId="5" fillId="0" borderId="0" xfId="14" applyFont="1"/>
    <xf numFmtId="44" fontId="19" fillId="0" borderId="13" xfId="15" applyFont="1" applyBorder="1"/>
    <xf numFmtId="0" fontId="22" fillId="0" borderId="9" xfId="14" applyFont="1" applyBorder="1" applyAlignment="1">
      <alignment horizontal="left" vertical="center"/>
    </xf>
    <xf numFmtId="8" fontId="21" fillId="0" borderId="8" xfId="14" applyNumberFormat="1" applyFont="1" applyBorder="1" applyAlignment="1">
      <alignment horizontal="left" vertical="center"/>
    </xf>
    <xf numFmtId="0" fontId="21" fillId="0" borderId="8" xfId="14" applyFont="1" applyBorder="1" applyAlignment="1">
      <alignment horizontal="left" vertical="center"/>
    </xf>
    <xf numFmtId="0" fontId="21" fillId="0" borderId="8" xfId="14" applyFont="1" applyBorder="1" applyAlignment="1">
      <alignment horizontal="left"/>
    </xf>
    <xf numFmtId="0" fontId="22" fillId="0" borderId="8" xfId="14" applyFont="1" applyBorder="1" applyAlignment="1">
      <alignment horizontal="left"/>
    </xf>
    <xf numFmtId="0" fontId="21" fillId="0" borderId="7" xfId="14" applyFont="1" applyBorder="1" applyAlignment="1">
      <alignment horizontal="left"/>
    </xf>
    <xf numFmtId="0" fontId="1" fillId="0" borderId="11" xfId="14" applyFont="1" applyBorder="1"/>
    <xf numFmtId="0" fontId="1" fillId="0" borderId="10" xfId="14" applyFont="1" applyBorder="1"/>
    <xf numFmtId="0" fontId="1" fillId="3" borderId="11" xfId="14" applyFont="1" applyFill="1" applyBorder="1"/>
    <xf numFmtId="0" fontId="1" fillId="3" borderId="0" xfId="14" applyFont="1" applyFill="1"/>
    <xf numFmtId="0" fontId="1" fillId="3" borderId="10" xfId="14" applyFont="1" applyFill="1" applyBorder="1"/>
    <xf numFmtId="0" fontId="1" fillId="3" borderId="17" xfId="14" applyFont="1" applyFill="1" applyBorder="1"/>
    <xf numFmtId="0" fontId="1" fillId="3" borderId="16" xfId="14" applyFont="1" applyFill="1" applyBorder="1"/>
    <xf numFmtId="0" fontId="1" fillId="3" borderId="15" xfId="14" applyFont="1" applyFill="1" applyBorder="1"/>
    <xf numFmtId="44" fontId="1" fillId="0" borderId="0" xfId="14" applyNumberFormat="1" applyFont="1"/>
    <xf numFmtId="0" fontId="19" fillId="0" borderId="14" xfId="14" applyFont="1" applyBorder="1"/>
    <xf numFmtId="44" fontId="19" fillId="0" borderId="4" xfId="14" applyNumberFormat="1" applyFont="1" applyBorder="1" applyAlignment="1">
      <alignment horizontal="right"/>
    </xf>
    <xf numFmtId="10" fontId="1" fillId="0" borderId="12" xfId="16" applyNumberFormat="1" applyFont="1" applyBorder="1"/>
    <xf numFmtId="44" fontId="1" fillId="0" borderId="0" xfId="15" applyFont="1" applyFill="1" applyBorder="1"/>
    <xf numFmtId="44" fontId="7" fillId="0" borderId="0" xfId="15" applyFont="1" applyBorder="1"/>
    <xf numFmtId="0" fontId="0" fillId="0" borderId="1" xfId="0" applyBorder="1"/>
    <xf numFmtId="0" fontId="9" fillId="0" borderId="0" xfId="0" applyFont="1"/>
    <xf numFmtId="0" fontId="18" fillId="0" borderId="0" xfId="0" applyFont="1"/>
    <xf numFmtId="0" fontId="0" fillId="0" borderId="2" xfId="0" applyBorder="1"/>
    <xf numFmtId="0" fontId="17" fillId="0" borderId="3" xfId="0" applyFont="1" applyBorder="1"/>
    <xf numFmtId="0" fontId="10" fillId="0" borderId="3" xfId="0" applyFont="1" applyBorder="1" applyAlignment="1">
      <alignment horizontal="right"/>
    </xf>
    <xf numFmtId="0" fontId="10" fillId="0" borderId="0" xfId="0" applyFont="1" applyAlignment="1">
      <alignment horizontal="right"/>
    </xf>
    <xf numFmtId="164" fontId="0" fillId="0" borderId="0" xfId="0" applyNumberFormat="1"/>
    <xf numFmtId="10" fontId="0" fillId="0" borderId="0" xfId="17" applyNumberFormat="1" applyFont="1" applyFill="1"/>
    <xf numFmtId="0" fontId="0" fillId="0" borderId="6" xfId="0" applyBorder="1"/>
    <xf numFmtId="10" fontId="0" fillId="0" borderId="0" xfId="17" applyNumberFormat="1" applyFont="1" applyFill="1" applyBorder="1"/>
    <xf numFmtId="0" fontId="8" fillId="0" borderId="4" xfId="0" applyFont="1" applyBorder="1"/>
    <xf numFmtId="164" fontId="8" fillId="0" borderId="4" xfId="0" applyNumberFormat="1" applyFont="1" applyBorder="1"/>
    <xf numFmtId="166" fontId="8" fillId="0" borderId="4" xfId="3" applyNumberFormat="1" applyFont="1" applyFill="1" applyBorder="1"/>
    <xf numFmtId="10" fontId="8" fillId="0" borderId="4" xfId="17" applyNumberFormat="1" applyFont="1" applyFill="1" applyBorder="1"/>
    <xf numFmtId="0" fontId="0" fillId="0" borderId="5" xfId="0" applyBorder="1"/>
    <xf numFmtId="0" fontId="8" fillId="0" borderId="18" xfId="0" applyFont="1" applyBorder="1"/>
    <xf numFmtId="164" fontId="8" fillId="0" borderId="18" xfId="0" applyNumberFormat="1" applyFont="1" applyBorder="1"/>
    <xf numFmtId="166" fontId="8" fillId="0" borderId="18" xfId="3" applyNumberFormat="1" applyFont="1" applyFill="1" applyBorder="1"/>
    <xf numFmtId="10" fontId="8" fillId="0" borderId="18" xfId="17" applyNumberFormat="1" applyFont="1" applyFill="1" applyBorder="1"/>
    <xf numFmtId="0" fontId="0" fillId="0" borderId="18" xfId="0" applyBorder="1"/>
    <xf numFmtId="0" fontId="8" fillId="0" borderId="0" xfId="0" applyFont="1"/>
    <xf numFmtId="164" fontId="8" fillId="0" borderId="0" xfId="0" applyNumberFormat="1" applyFont="1"/>
    <xf numFmtId="10" fontId="8" fillId="0" borderId="0" xfId="17" applyNumberFormat="1" applyFont="1" applyFill="1"/>
    <xf numFmtId="0" fontId="0" fillId="0" borderId="3" xfId="0" applyBorder="1"/>
    <xf numFmtId="165" fontId="0" fillId="0" borderId="0" xfId="0" applyNumberFormat="1"/>
    <xf numFmtId="10" fontId="0" fillId="0" borderId="0" xfId="0" applyNumberFormat="1"/>
    <xf numFmtId="8" fontId="0" fillId="0" borderId="0" xfId="0" applyNumberFormat="1"/>
    <xf numFmtId="0" fontId="0" fillId="0" borderId="0" xfId="0" applyAlignment="1">
      <alignment horizontal="left" indent="2"/>
    </xf>
    <xf numFmtId="0" fontId="0" fillId="0" borderId="0" xfId="0" applyAlignment="1">
      <alignment horizontal="left" indent="4"/>
    </xf>
    <xf numFmtId="168" fontId="0" fillId="0" borderId="0" xfId="0" applyNumberFormat="1"/>
    <xf numFmtId="164" fontId="0" fillId="0" borderId="0" xfId="4" applyNumberFormat="1" applyFont="1" applyFill="1" applyBorder="1"/>
    <xf numFmtId="0" fontId="0" fillId="0" borderId="4" xfId="0" applyBorder="1"/>
    <xf numFmtId="164" fontId="0" fillId="0" borderId="4" xfId="0" applyNumberFormat="1" applyBorder="1"/>
    <xf numFmtId="0" fontId="0" fillId="0" borderId="22" xfId="0" applyBorder="1"/>
    <xf numFmtId="164" fontId="0" fillId="0" borderId="22" xfId="0" applyNumberFormat="1" applyBorder="1"/>
    <xf numFmtId="167" fontId="0" fillId="0" borderId="0" xfId="0" applyNumberFormat="1"/>
    <xf numFmtId="44" fontId="0" fillId="0" borderId="0" xfId="4" applyFont="1" applyFill="1"/>
    <xf numFmtId="164" fontId="10" fillId="0" borderId="0" xfId="0" applyNumberFormat="1" applyFont="1"/>
    <xf numFmtId="9" fontId="10" fillId="0" borderId="0" xfId="17" applyFont="1" applyFill="1"/>
    <xf numFmtId="0" fontId="10" fillId="0" borderId="1" xfId="0" applyFont="1" applyBorder="1"/>
    <xf numFmtId="0" fontId="10" fillId="0" borderId="0" xfId="0" applyFont="1"/>
    <xf numFmtId="164" fontId="17" fillId="0" borderId="0" xfId="0" applyNumberFormat="1" applyFont="1"/>
    <xf numFmtId="10" fontId="10" fillId="0" borderId="0" xfId="17" applyNumberFormat="1" applyFont="1" applyFill="1"/>
    <xf numFmtId="0" fontId="17" fillId="0" borderId="0" xfId="0" applyFont="1" applyAlignment="1">
      <alignment horizontal="left"/>
    </xf>
    <xf numFmtId="0" fontId="0" fillId="0" borderId="0" xfId="0" applyAlignment="1">
      <alignment horizontal="center"/>
    </xf>
    <xf numFmtId="0" fontId="17" fillId="0" borderId="0" xfId="0" applyFont="1" applyAlignment="1">
      <alignment horizontal="center"/>
    </xf>
    <xf numFmtId="0" fontId="10" fillId="0" borderId="0" xfId="0" applyFont="1" applyAlignment="1">
      <alignment horizontal="left"/>
    </xf>
    <xf numFmtId="0" fontId="20" fillId="0" borderId="11" xfId="14" applyFont="1" applyBorder="1" applyAlignment="1">
      <alignment horizontal="center" vertical="center" wrapText="1"/>
    </xf>
    <xf numFmtId="0" fontId="20" fillId="0" borderId="0" xfId="14" applyFont="1" applyAlignment="1">
      <alignment horizontal="center" vertical="center" wrapText="1"/>
    </xf>
    <xf numFmtId="0" fontId="20" fillId="0" borderId="10" xfId="14" applyFont="1" applyBorder="1" applyAlignment="1">
      <alignment horizontal="center" vertical="center" wrapText="1"/>
    </xf>
    <xf numFmtId="0" fontId="20" fillId="0" borderId="9" xfId="14" applyFont="1" applyBorder="1" applyAlignment="1">
      <alignment horizontal="center" vertical="center" wrapText="1"/>
    </xf>
    <xf numFmtId="0" fontId="20" fillId="0" borderId="8" xfId="14" applyFont="1" applyBorder="1" applyAlignment="1">
      <alignment horizontal="center" vertical="center" wrapText="1"/>
    </xf>
    <xf numFmtId="0" fontId="20" fillId="0" borderId="7" xfId="14" applyFont="1" applyBorder="1" applyAlignment="1">
      <alignment horizontal="center" vertical="center" wrapText="1"/>
    </xf>
    <xf numFmtId="0" fontId="6" fillId="2" borderId="19" xfId="14" applyFill="1" applyBorder="1" applyAlignment="1">
      <alignment horizontal="center"/>
    </xf>
    <xf numFmtId="0" fontId="6" fillId="2" borderId="20" xfId="14" applyFill="1" applyBorder="1" applyAlignment="1">
      <alignment horizontal="center"/>
    </xf>
    <xf numFmtId="0" fontId="6" fillId="2" borderId="21" xfId="14" applyFill="1" applyBorder="1" applyAlignment="1">
      <alignment horizontal="center"/>
    </xf>
    <xf numFmtId="0" fontId="17" fillId="2" borderId="11" xfId="14" applyFont="1" applyFill="1" applyBorder="1" applyAlignment="1">
      <alignment horizontal="center"/>
    </xf>
    <xf numFmtId="0" fontId="17" fillId="2" borderId="0" xfId="14" applyFont="1" applyFill="1" applyAlignment="1">
      <alignment horizontal="center"/>
    </xf>
    <xf numFmtId="0" fontId="17" fillId="2" borderId="10" xfId="14" applyFont="1" applyFill="1" applyBorder="1" applyAlignment="1">
      <alignment horizontal="center"/>
    </xf>
    <xf numFmtId="0" fontId="16" fillId="2" borderId="11" xfId="14" applyFont="1" applyFill="1" applyBorder="1" applyAlignment="1">
      <alignment horizontal="center"/>
    </xf>
    <xf numFmtId="0" fontId="16" fillId="2" borderId="0" xfId="14" applyFont="1" applyFill="1" applyAlignment="1">
      <alignment horizontal="center"/>
    </xf>
    <xf numFmtId="0" fontId="16" fillId="2" borderId="10" xfId="14" applyFont="1" applyFill="1" applyBorder="1" applyAlignment="1">
      <alignment horizontal="center"/>
    </xf>
    <xf numFmtId="10" fontId="15" fillId="0" borderId="0" xfId="14" applyNumberFormat="1" applyFont="1" applyAlignment="1">
      <alignment horizontal="right"/>
    </xf>
    <xf numFmtId="0" fontId="23" fillId="0" borderId="23" xfId="14" applyFont="1" applyBorder="1" applyAlignment="1">
      <alignment horizontal="left" vertical="center"/>
    </xf>
    <xf numFmtId="0" fontId="1" fillId="0" borderId="24" xfId="14" applyFont="1" applyBorder="1"/>
    <xf numFmtId="0" fontId="3" fillId="0" borderId="24" xfId="14" applyFont="1" applyBorder="1"/>
    <xf numFmtId="0" fontId="2" fillId="0" borderId="24" xfId="14" applyFont="1" applyBorder="1"/>
    <xf numFmtId="0" fontId="4" fillId="0" borderId="24" xfId="14" applyFont="1" applyBorder="1"/>
    <xf numFmtId="0" fontId="5" fillId="0" borderId="24" xfId="14" applyFont="1" applyBorder="1"/>
  </cellXfs>
  <cellStyles count="18">
    <cellStyle name="Comma" xfId="3" builtinId="3"/>
    <cellStyle name="Currency" xfId="4" builtinId="4"/>
    <cellStyle name="Currency 2" xfId="10" xr:uid="{00000000-0005-0000-0000-000002000000}"/>
    <cellStyle name="Currency 3" xfId="15" xr:uid="{00000000-0005-0000-0000-000003000000}"/>
    <cellStyle name="Followed Hyperlink" xfId="2" builtinId="9" hidden="1"/>
    <cellStyle name="Followed Hyperlink" xfId="6" builtinId="9" hidden="1"/>
    <cellStyle name="Followed Hyperlink" xfId="8" builtinId="9" hidden="1"/>
    <cellStyle name="Followed Hyperlink" xfId="13" builtinId="9" hidden="1"/>
    <cellStyle name="Hyperlink" xfId="1" builtinId="8" hidden="1"/>
    <cellStyle name="Hyperlink" xfId="5" builtinId="8" hidden="1"/>
    <cellStyle name="Hyperlink" xfId="7" builtinId="8" hidden="1"/>
    <cellStyle name="Hyperlink" xfId="12" builtinId="8" hidden="1"/>
    <cellStyle name="Normal" xfId="0" builtinId="0"/>
    <cellStyle name="Normal 2" xfId="9" xr:uid="{00000000-0005-0000-0000-00000D000000}"/>
    <cellStyle name="Normal 3" xfId="14" xr:uid="{00000000-0005-0000-0000-00000E000000}"/>
    <cellStyle name="Percent 2" xfId="11" xr:uid="{00000000-0005-0000-0000-00000F000000}"/>
    <cellStyle name="Percent 3" xfId="16" xr:uid="{00000000-0005-0000-0000-000010000000}"/>
    <cellStyle name="Percent 4" xfId="17" xr:uid="{00000000-0005-0000-0000-000011000000}"/>
  </cellStyles>
  <dxfs count="0"/>
  <tableStyles count="0" defaultTableStyle="TableStyleMedium9" defaultPivotStyle="PivotStyleMedium4"/>
  <colors>
    <mruColors>
      <color rgb="FF00DF00"/>
      <color rgb="FF9BFF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285750</xdr:colOff>
      <xdr:row>0</xdr:row>
      <xdr:rowOff>174625</xdr:rowOff>
    </xdr:from>
    <xdr:to>
      <xdr:col>14</xdr:col>
      <xdr:colOff>95250</xdr:colOff>
      <xdr:row>6</xdr:row>
      <xdr:rowOff>2957</xdr:rowOff>
    </xdr:to>
    <xdr:pic>
      <xdr:nvPicPr>
        <xdr:cNvPr id="6" name="Picture 5">
          <a:extLst>
            <a:ext uri="{FF2B5EF4-FFF2-40B4-BE49-F238E27FC236}">
              <a16:creationId xmlns:a16="http://schemas.microsoft.com/office/drawing/2014/main" id="{7646436D-7CDC-AA91-D3F0-8C772EA1D025}"/>
            </a:ext>
          </a:extLst>
        </xdr:cNvPr>
        <xdr:cNvPicPr>
          <a:picLocks noChangeAspect="1"/>
        </xdr:cNvPicPr>
      </xdr:nvPicPr>
      <xdr:blipFill>
        <a:blip xmlns:r="http://schemas.openxmlformats.org/officeDocument/2006/relationships" r:embed="rId1"/>
        <a:stretch>
          <a:fillRect/>
        </a:stretch>
      </xdr:blipFill>
      <xdr:spPr>
        <a:xfrm>
          <a:off x="9366250" y="174625"/>
          <a:ext cx="2635250" cy="10918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235857</xdr:colOff>
      <xdr:row>0</xdr:row>
      <xdr:rowOff>9072</xdr:rowOff>
    </xdr:from>
    <xdr:to>
      <xdr:col>4</xdr:col>
      <xdr:colOff>426358</xdr:colOff>
      <xdr:row>0</xdr:row>
      <xdr:rowOff>734476</xdr:rowOff>
    </xdr:to>
    <xdr:pic>
      <xdr:nvPicPr>
        <xdr:cNvPr id="2" name="Picture 1">
          <a:extLst>
            <a:ext uri="{FF2B5EF4-FFF2-40B4-BE49-F238E27FC236}">
              <a16:creationId xmlns:a16="http://schemas.microsoft.com/office/drawing/2014/main" id="{B515302A-19D7-2E4C-AC38-3345FC6575DC}"/>
            </a:ext>
          </a:extLst>
        </xdr:cNvPr>
        <xdr:cNvPicPr>
          <a:picLocks noChangeAspect="1"/>
        </xdr:cNvPicPr>
      </xdr:nvPicPr>
      <xdr:blipFill>
        <a:blip xmlns:r="http://schemas.openxmlformats.org/officeDocument/2006/relationships" r:embed="rId1"/>
        <a:stretch>
          <a:fillRect/>
        </a:stretch>
      </xdr:blipFill>
      <xdr:spPr>
        <a:xfrm>
          <a:off x="3093357" y="9072"/>
          <a:ext cx="1750786" cy="725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88"/>
  <sheetViews>
    <sheetView showGridLines="0" topLeftCell="A56" zoomScale="125" zoomScaleNormal="80" workbookViewId="0">
      <selection activeCell="D11" sqref="D11"/>
    </sheetView>
  </sheetViews>
  <sheetFormatPr baseColWidth="10" defaultColWidth="0" defaultRowHeight="16" zeroHeight="1" x14ac:dyDescent="0.2"/>
  <cols>
    <col min="1" max="1" width="4.83203125" customWidth="1"/>
    <col min="2" max="2" width="30.33203125" customWidth="1"/>
    <col min="3" max="3" width="14.5" bestFit="1" customWidth="1"/>
    <col min="4" max="4" width="8" bestFit="1" customWidth="1"/>
    <col min="5" max="6" width="11" customWidth="1"/>
    <col min="7" max="7" width="13" bestFit="1" customWidth="1"/>
    <col min="8" max="9" width="1.83203125" customWidth="1"/>
    <col min="10" max="10" width="14.83203125" customWidth="1"/>
    <col min="11" max="11" width="8" bestFit="1" customWidth="1"/>
    <col min="12" max="13" width="11" customWidth="1"/>
    <col min="14" max="14" width="15" bestFit="1" customWidth="1"/>
    <col min="15" max="16" width="5.83203125" customWidth="1"/>
    <col min="17" max="26" width="0" hidden="1" customWidth="1"/>
    <col min="27" max="16384" width="11" hidden="1"/>
  </cols>
  <sheetData>
    <row r="1" spans="2:16" x14ac:dyDescent="0.2">
      <c r="P1" s="33"/>
    </row>
    <row r="2" spans="2:16" x14ac:dyDescent="0.2">
      <c r="K2" s="78"/>
      <c r="L2" s="78"/>
      <c r="M2" s="78"/>
      <c r="N2" s="78"/>
      <c r="P2" s="33"/>
    </row>
    <row r="3" spans="2:16" x14ac:dyDescent="0.2">
      <c r="B3" s="34" t="s">
        <v>0</v>
      </c>
      <c r="K3" s="78"/>
      <c r="L3" s="78"/>
      <c r="M3" s="78"/>
      <c r="N3" s="78"/>
      <c r="P3" s="33"/>
    </row>
    <row r="4" spans="2:16" ht="19" x14ac:dyDescent="0.25">
      <c r="B4" s="35" t="s">
        <v>106</v>
      </c>
      <c r="K4" s="78"/>
      <c r="L4" s="78"/>
      <c r="M4" s="78"/>
      <c r="N4" s="78"/>
      <c r="P4" s="33"/>
    </row>
    <row r="5" spans="2:16" x14ac:dyDescent="0.2">
      <c r="B5" s="34" t="s">
        <v>104</v>
      </c>
      <c r="P5" s="33"/>
    </row>
    <row r="6" spans="2:16" x14ac:dyDescent="0.2">
      <c r="P6" s="33"/>
    </row>
    <row r="7" spans="2:16" x14ac:dyDescent="0.2">
      <c r="P7" s="33"/>
    </row>
    <row r="8" spans="2:16" ht="21" x14ac:dyDescent="0.25">
      <c r="C8" s="79" t="s">
        <v>45</v>
      </c>
      <c r="D8" s="79"/>
      <c r="E8" s="79"/>
      <c r="F8" s="79"/>
      <c r="G8" s="79"/>
      <c r="I8" s="36"/>
      <c r="J8" s="79" t="s">
        <v>61</v>
      </c>
      <c r="K8" s="79"/>
      <c r="L8" s="79"/>
      <c r="M8" s="79"/>
      <c r="N8" s="79"/>
      <c r="P8" s="33"/>
    </row>
    <row r="9" spans="2:16" x14ac:dyDescent="0.2">
      <c r="I9" s="36"/>
      <c r="P9" s="33"/>
    </row>
    <row r="10" spans="2:16" ht="21" x14ac:dyDescent="0.25">
      <c r="B10" s="37" t="s">
        <v>41</v>
      </c>
      <c r="C10" s="38" t="s">
        <v>1</v>
      </c>
      <c r="D10" s="38" t="s">
        <v>49</v>
      </c>
      <c r="E10" s="38" t="s">
        <v>3</v>
      </c>
      <c r="F10" s="38" t="s">
        <v>50</v>
      </c>
      <c r="G10" s="38" t="s">
        <v>4</v>
      </c>
      <c r="H10" s="39"/>
      <c r="I10" s="36"/>
      <c r="J10" s="38" t="s">
        <v>1</v>
      </c>
      <c r="K10" s="38" t="s">
        <v>2</v>
      </c>
      <c r="L10" s="38" t="s">
        <v>3</v>
      </c>
      <c r="M10" s="38" t="s">
        <v>50</v>
      </c>
      <c r="N10" s="38" t="s">
        <v>4</v>
      </c>
      <c r="P10" s="33"/>
    </row>
    <row r="11" spans="2:16" x14ac:dyDescent="0.2">
      <c r="B11" t="s">
        <v>27</v>
      </c>
      <c r="C11" s="40">
        <v>0</v>
      </c>
      <c r="D11">
        <v>0</v>
      </c>
      <c r="E11" s="41">
        <v>0</v>
      </c>
      <c r="F11" s="40">
        <v>0</v>
      </c>
      <c r="G11" s="40">
        <f>SUM(D11*F11+C11*E11)</f>
        <v>0</v>
      </c>
      <c r="I11" s="36"/>
      <c r="J11" s="40">
        <f t="shared" ref="J11:K23" si="0">C11</f>
        <v>0</v>
      </c>
      <c r="K11">
        <f t="shared" si="0"/>
        <v>0</v>
      </c>
      <c r="L11" s="41">
        <v>0</v>
      </c>
      <c r="M11" s="40">
        <v>0</v>
      </c>
      <c r="N11" s="40">
        <f>SUM(K11*M11+J11*L11)</f>
        <v>0</v>
      </c>
      <c r="P11" s="33"/>
    </row>
    <row r="12" spans="2:16" x14ac:dyDescent="0.2">
      <c r="B12" t="s">
        <v>28</v>
      </c>
      <c r="C12" s="40">
        <v>0</v>
      </c>
      <c r="D12">
        <v>0</v>
      </c>
      <c r="E12" s="41">
        <v>0</v>
      </c>
      <c r="F12" s="40">
        <v>0</v>
      </c>
      <c r="G12" s="40">
        <f>SUM(D12*F12+C12*E12)</f>
        <v>0</v>
      </c>
      <c r="I12" s="36"/>
      <c r="J12" s="40">
        <f t="shared" si="0"/>
        <v>0</v>
      </c>
      <c r="K12">
        <f t="shared" si="0"/>
        <v>0</v>
      </c>
      <c r="L12" s="41">
        <v>0</v>
      </c>
      <c r="M12" s="40">
        <v>0</v>
      </c>
      <c r="N12" s="40">
        <f>SUM(K12*M12+J12*L12)</f>
        <v>0</v>
      </c>
      <c r="P12" s="33"/>
    </row>
    <row r="13" spans="2:16" x14ac:dyDescent="0.2">
      <c r="B13" t="s">
        <v>26</v>
      </c>
      <c r="C13" s="40">
        <v>0</v>
      </c>
      <c r="D13">
        <v>0</v>
      </c>
      <c r="E13" s="41">
        <v>0</v>
      </c>
      <c r="F13" s="40">
        <v>0</v>
      </c>
      <c r="G13" s="40">
        <f>SUM(D13*F13+C13*E13)</f>
        <v>0</v>
      </c>
      <c r="I13" s="36"/>
      <c r="J13" s="40">
        <f t="shared" si="0"/>
        <v>0</v>
      </c>
      <c r="K13">
        <f t="shared" si="0"/>
        <v>0</v>
      </c>
      <c r="L13" s="41">
        <v>0</v>
      </c>
      <c r="M13" s="40">
        <v>0</v>
      </c>
      <c r="N13" s="40">
        <f>SUM(K13*M13+J13*L13)</f>
        <v>0</v>
      </c>
      <c r="P13" s="33"/>
    </row>
    <row r="14" spans="2:16" x14ac:dyDescent="0.2">
      <c r="B14" t="s">
        <v>32</v>
      </c>
      <c r="C14" s="40">
        <v>0</v>
      </c>
      <c r="D14">
        <v>0</v>
      </c>
      <c r="E14" s="41">
        <v>0</v>
      </c>
      <c r="F14" s="40">
        <v>0</v>
      </c>
      <c r="G14" s="40">
        <f t="shared" ref="G14:G16" si="1">SUM(D14*F14+C14*E14)</f>
        <v>0</v>
      </c>
      <c r="I14" s="36"/>
      <c r="J14" s="40">
        <f t="shared" si="0"/>
        <v>0</v>
      </c>
      <c r="K14">
        <f t="shared" si="0"/>
        <v>0</v>
      </c>
      <c r="L14" s="41">
        <v>0</v>
      </c>
      <c r="M14" s="40">
        <v>0</v>
      </c>
      <c r="N14" s="40">
        <f t="shared" ref="N14:N16" si="2">SUM(K14*M14+J14*L14)</f>
        <v>0</v>
      </c>
      <c r="P14" s="33"/>
    </row>
    <row r="15" spans="2:16" x14ac:dyDescent="0.2">
      <c r="B15" t="s">
        <v>33</v>
      </c>
      <c r="C15" s="40">
        <v>0</v>
      </c>
      <c r="D15">
        <v>0</v>
      </c>
      <c r="E15" s="41">
        <v>0</v>
      </c>
      <c r="F15" s="40">
        <v>0</v>
      </c>
      <c r="G15" s="40">
        <f t="shared" si="1"/>
        <v>0</v>
      </c>
      <c r="I15" s="36"/>
      <c r="J15" s="40">
        <f t="shared" si="0"/>
        <v>0</v>
      </c>
      <c r="K15">
        <f t="shared" si="0"/>
        <v>0</v>
      </c>
      <c r="L15" s="41">
        <v>0</v>
      </c>
      <c r="M15" s="40">
        <v>0</v>
      </c>
      <c r="N15" s="40">
        <f t="shared" si="2"/>
        <v>0</v>
      </c>
      <c r="P15" s="33"/>
    </row>
    <row r="16" spans="2:16" x14ac:dyDescent="0.2">
      <c r="B16" t="s">
        <v>5</v>
      </c>
      <c r="C16" s="40">
        <v>0</v>
      </c>
      <c r="D16">
        <v>0</v>
      </c>
      <c r="E16" s="41">
        <v>0</v>
      </c>
      <c r="F16" s="40">
        <v>0</v>
      </c>
      <c r="G16" s="40">
        <f t="shared" si="1"/>
        <v>0</v>
      </c>
      <c r="H16" s="42"/>
      <c r="J16" s="40">
        <f t="shared" si="0"/>
        <v>0</v>
      </c>
      <c r="K16">
        <f t="shared" si="0"/>
        <v>0</v>
      </c>
      <c r="L16" s="41">
        <v>0</v>
      </c>
      <c r="M16" s="40">
        <v>0</v>
      </c>
      <c r="N16" s="40">
        <f t="shared" si="2"/>
        <v>0</v>
      </c>
      <c r="P16" s="33"/>
    </row>
    <row r="17" spans="2:18" x14ac:dyDescent="0.2">
      <c r="B17" t="s">
        <v>55</v>
      </c>
      <c r="C17" s="40"/>
      <c r="D17">
        <v>0</v>
      </c>
      <c r="E17" s="43" t="s">
        <v>59</v>
      </c>
      <c r="F17" s="40">
        <v>0</v>
      </c>
      <c r="G17" s="40">
        <f>D17*F17</f>
        <v>0</v>
      </c>
      <c r="I17" s="36"/>
      <c r="J17" s="40"/>
      <c r="K17">
        <f t="shared" si="0"/>
        <v>0</v>
      </c>
      <c r="L17" s="43" t="s">
        <v>59</v>
      </c>
      <c r="M17" s="40">
        <v>0</v>
      </c>
      <c r="N17" s="40">
        <f>K17*M17</f>
        <v>0</v>
      </c>
      <c r="P17" s="33"/>
    </row>
    <row r="18" spans="2:18" x14ac:dyDescent="0.2">
      <c r="B18" t="s">
        <v>60</v>
      </c>
      <c r="C18" s="40"/>
      <c r="D18">
        <v>0</v>
      </c>
      <c r="E18" s="43" t="s">
        <v>59</v>
      </c>
      <c r="F18" s="40">
        <v>0</v>
      </c>
      <c r="G18" s="40">
        <f>D18*F18</f>
        <v>0</v>
      </c>
      <c r="I18" s="36"/>
      <c r="J18" s="40"/>
      <c r="K18">
        <f t="shared" si="0"/>
        <v>0</v>
      </c>
      <c r="L18" s="43" t="s">
        <v>59</v>
      </c>
      <c r="M18" s="40">
        <v>0</v>
      </c>
      <c r="N18" s="40">
        <f>K18*M18</f>
        <v>0</v>
      </c>
      <c r="P18" s="33"/>
    </row>
    <row r="19" spans="2:18" x14ac:dyDescent="0.2">
      <c r="B19" t="s">
        <v>51</v>
      </c>
      <c r="C19" s="40"/>
      <c r="D19">
        <v>0</v>
      </c>
      <c r="E19" s="43" t="s">
        <v>59</v>
      </c>
      <c r="F19" s="40">
        <v>0</v>
      </c>
      <c r="G19" s="40">
        <f t="shared" ref="G19" si="3">D19*F19</f>
        <v>0</v>
      </c>
      <c r="I19" s="36"/>
      <c r="J19" s="40"/>
      <c r="K19">
        <f t="shared" si="0"/>
        <v>0</v>
      </c>
      <c r="L19" s="43" t="s">
        <v>59</v>
      </c>
      <c r="M19" s="40">
        <v>0</v>
      </c>
      <c r="N19" s="40">
        <f t="shared" ref="N19" si="4">K19*M19</f>
        <v>0</v>
      </c>
      <c r="P19" s="33"/>
    </row>
    <row r="20" spans="2:18" x14ac:dyDescent="0.2">
      <c r="B20" t="s">
        <v>65</v>
      </c>
      <c r="C20" s="40">
        <v>0</v>
      </c>
      <c r="D20">
        <v>0</v>
      </c>
      <c r="E20" s="43">
        <v>0</v>
      </c>
      <c r="F20" s="40">
        <v>0</v>
      </c>
      <c r="G20" s="40">
        <f>(C20*E20)+(D20*F20)</f>
        <v>0</v>
      </c>
      <c r="I20" s="36"/>
      <c r="J20" s="40">
        <f>C20</f>
        <v>0</v>
      </c>
      <c r="K20">
        <f t="shared" si="0"/>
        <v>0</v>
      </c>
      <c r="L20" s="43">
        <v>0</v>
      </c>
      <c r="M20" s="40">
        <v>0</v>
      </c>
      <c r="N20" s="40">
        <f>(J20*L20)+(K20*M20)</f>
        <v>0</v>
      </c>
      <c r="P20" s="33"/>
    </row>
    <row r="21" spans="2:18" x14ac:dyDescent="0.2">
      <c r="B21" t="s">
        <v>56</v>
      </c>
      <c r="C21" s="40">
        <v>0</v>
      </c>
      <c r="D21">
        <v>0</v>
      </c>
      <c r="E21" s="43">
        <v>0</v>
      </c>
      <c r="F21" s="40">
        <v>0</v>
      </c>
      <c r="G21" s="40">
        <f>(C21*E21)+(D21*F21)</f>
        <v>0</v>
      </c>
      <c r="I21" s="36"/>
      <c r="J21" s="40">
        <f t="shared" ref="J21:J23" si="5">C21</f>
        <v>0</v>
      </c>
      <c r="K21">
        <f t="shared" si="0"/>
        <v>0</v>
      </c>
      <c r="L21" s="43">
        <v>0</v>
      </c>
      <c r="M21" s="40">
        <v>0</v>
      </c>
      <c r="N21" s="40">
        <f t="shared" ref="N21:N23" si="6">(J21*L21)+(K21*M21)</f>
        <v>0</v>
      </c>
      <c r="P21" s="33"/>
    </row>
    <row r="22" spans="2:18" x14ac:dyDescent="0.2">
      <c r="B22" t="s">
        <v>57</v>
      </c>
      <c r="C22" s="40">
        <v>0</v>
      </c>
      <c r="D22">
        <v>0</v>
      </c>
      <c r="E22" s="43">
        <v>0</v>
      </c>
      <c r="F22" s="40">
        <v>0</v>
      </c>
      <c r="G22" s="40">
        <f>(C22*E22)+(D22*F22)</f>
        <v>0</v>
      </c>
      <c r="I22" s="36"/>
      <c r="J22" s="40">
        <f t="shared" si="5"/>
        <v>0</v>
      </c>
      <c r="K22">
        <f t="shared" si="0"/>
        <v>0</v>
      </c>
      <c r="L22" s="43">
        <v>0</v>
      </c>
      <c r="M22" s="40">
        <v>0</v>
      </c>
      <c r="N22" s="40">
        <f t="shared" si="6"/>
        <v>0</v>
      </c>
      <c r="P22" s="33"/>
    </row>
    <row r="23" spans="2:18" x14ac:dyDescent="0.2">
      <c r="B23" t="s">
        <v>58</v>
      </c>
      <c r="C23" s="40">
        <v>0</v>
      </c>
      <c r="D23">
        <v>0</v>
      </c>
      <c r="E23" s="43">
        <v>0</v>
      </c>
      <c r="F23" s="40">
        <v>0</v>
      </c>
      <c r="G23" s="40">
        <f t="shared" ref="G23" si="7">(C23*E23)+(D23*F23)</f>
        <v>0</v>
      </c>
      <c r="I23" s="36"/>
      <c r="J23" s="40">
        <f t="shared" si="5"/>
        <v>0</v>
      </c>
      <c r="K23">
        <f t="shared" si="0"/>
        <v>0</v>
      </c>
      <c r="L23" s="43">
        <v>0</v>
      </c>
      <c r="M23" s="40">
        <v>0</v>
      </c>
      <c r="N23" s="40">
        <f t="shared" si="6"/>
        <v>0</v>
      </c>
      <c r="P23" s="33"/>
    </row>
    <row r="24" spans="2:18" ht="17" thickBot="1" x14ac:dyDescent="0.25">
      <c r="B24" s="44" t="s">
        <v>23</v>
      </c>
      <c r="C24" s="45">
        <f>C11+C12+C13+C14+C15+C16</f>
        <v>0</v>
      </c>
      <c r="D24" s="46">
        <f>D11+D12+D13+D14+D15+D16</f>
        <v>0</v>
      </c>
      <c r="E24" s="47"/>
      <c r="F24" s="45"/>
      <c r="G24" s="45">
        <f>G11+G12+G13+G14+G15</f>
        <v>0</v>
      </c>
      <c r="H24" s="44"/>
      <c r="I24" s="48"/>
      <c r="J24" s="45">
        <f>J11+J12+J13+J14+J15+J16</f>
        <v>0</v>
      </c>
      <c r="K24" s="46">
        <f>D24</f>
        <v>0</v>
      </c>
      <c r="L24" s="47"/>
      <c r="M24" s="45"/>
      <c r="N24" s="45">
        <f>N11+N12+N13+N14+N15</f>
        <v>0</v>
      </c>
      <c r="P24" s="33"/>
      <c r="R24" s="40"/>
    </row>
    <row r="25" spans="2:18" ht="18" thickTop="1" thickBot="1" x14ac:dyDescent="0.25">
      <c r="B25" s="49" t="s">
        <v>24</v>
      </c>
      <c r="C25" s="50">
        <f>C11+C12+C13+C14+C15+C16+C20+C21+C22+C23</f>
        <v>0</v>
      </c>
      <c r="D25" s="51">
        <f>D11+D12+D13+D14+D15+D16+D20+D21+D22+D23</f>
        <v>0</v>
      </c>
      <c r="E25" s="52"/>
      <c r="F25" s="50"/>
      <c r="G25" s="45">
        <f>G11+G12+G13+G14+G15+G16+G17+G18+G19+G20+G21+G22+G23</f>
        <v>0</v>
      </c>
      <c r="H25" s="49"/>
      <c r="I25" s="53"/>
      <c r="J25" s="50">
        <f>J11+J12+J13+J14+J15+J16+J20+J21+J22+J23</f>
        <v>0</v>
      </c>
      <c r="K25" s="51">
        <f>K11+K12+K13+K14+K15+K16+K20+K21+K22+K23</f>
        <v>0</v>
      </c>
      <c r="L25" s="52"/>
      <c r="M25" s="50"/>
      <c r="N25" s="45">
        <f>N11+N12+N13+N14+N15+N16+N17+N18+N19+N20+N21+N22+N23</f>
        <v>0</v>
      </c>
      <c r="P25" s="33"/>
    </row>
    <row r="26" spans="2:18" ht="17" thickTop="1" x14ac:dyDescent="0.2">
      <c r="B26" s="54"/>
      <c r="C26" s="55"/>
      <c r="D26" s="54"/>
      <c r="E26" s="56"/>
      <c r="F26" s="55"/>
      <c r="G26" s="55"/>
      <c r="H26" s="54"/>
      <c r="I26" s="36"/>
      <c r="J26" s="55"/>
      <c r="K26" s="54"/>
      <c r="L26" s="56"/>
      <c r="M26" s="55"/>
      <c r="N26" s="55"/>
      <c r="P26" s="33"/>
    </row>
    <row r="27" spans="2:18" ht="21" x14ac:dyDescent="0.25">
      <c r="B27" s="37" t="s">
        <v>13</v>
      </c>
      <c r="C27" s="57"/>
      <c r="D27" s="57"/>
      <c r="E27" s="57"/>
      <c r="F27" s="57"/>
      <c r="G27" s="57"/>
      <c r="I27" s="36"/>
      <c r="J27" s="57"/>
      <c r="K27" s="57"/>
      <c r="L27" s="57"/>
      <c r="M27" s="57"/>
      <c r="N27" s="57"/>
      <c r="P27" s="33"/>
    </row>
    <row r="28" spans="2:18" x14ac:dyDescent="0.2">
      <c r="B28" t="s">
        <v>15</v>
      </c>
      <c r="F28" s="58"/>
      <c r="G28" s="40">
        <v>0</v>
      </c>
      <c r="I28" s="36"/>
      <c r="M28" s="58"/>
      <c r="N28" s="40">
        <f>G28</f>
        <v>0</v>
      </c>
      <c r="P28" s="33"/>
    </row>
    <row r="29" spans="2:18" x14ac:dyDescent="0.2">
      <c r="B29" t="s">
        <v>36</v>
      </c>
      <c r="F29" s="58"/>
      <c r="G29" s="40">
        <v>0</v>
      </c>
      <c r="I29" s="36"/>
      <c r="M29" s="58"/>
      <c r="N29" s="40">
        <f>G29</f>
        <v>0</v>
      </c>
      <c r="P29" s="33"/>
    </row>
    <row r="30" spans="2:18" x14ac:dyDescent="0.2">
      <c r="B30" t="s">
        <v>46</v>
      </c>
      <c r="C30" s="40"/>
      <c r="E30" s="59"/>
      <c r="F30" s="58"/>
      <c r="G30" s="40">
        <f>G31+G39</f>
        <v>0</v>
      </c>
      <c r="I30" s="36"/>
      <c r="J30" s="60"/>
      <c r="L30" s="59"/>
      <c r="M30" s="58"/>
      <c r="N30" s="40">
        <f>N31+N39</f>
        <v>0</v>
      </c>
      <c r="P30" s="33"/>
    </row>
    <row r="31" spans="2:18" x14ac:dyDescent="0.2">
      <c r="B31" s="61" t="s">
        <v>47</v>
      </c>
      <c r="C31" s="40">
        <f>SUM(C32:C38)-C37</f>
        <v>0</v>
      </c>
      <c r="E31" s="59"/>
      <c r="F31" s="58"/>
      <c r="G31" s="40">
        <f>G32+G33+G34+G35+G36+G37+G38</f>
        <v>0</v>
      </c>
      <c r="I31" s="36"/>
      <c r="J31" s="40">
        <f>SUM(J32:J38)-J37</f>
        <v>0</v>
      </c>
      <c r="L31" s="59"/>
      <c r="M31" s="58"/>
      <c r="N31" s="40">
        <f>SUM(N32:N38)</f>
        <v>0</v>
      </c>
      <c r="P31" s="33"/>
    </row>
    <row r="32" spans="2:18" x14ac:dyDescent="0.2">
      <c r="B32" s="62" t="s">
        <v>29</v>
      </c>
      <c r="C32" s="40">
        <f>C11</f>
        <v>0</v>
      </c>
      <c r="E32" s="59">
        <v>1.4E-3</v>
      </c>
      <c r="F32" s="58"/>
      <c r="G32" s="40">
        <f>C32*E32</f>
        <v>0</v>
      </c>
      <c r="I32" s="36"/>
      <c r="J32" s="40">
        <f>C32</f>
        <v>0</v>
      </c>
      <c r="L32" s="59">
        <v>1.4E-3</v>
      </c>
      <c r="M32" s="58"/>
      <c r="N32" s="40">
        <f>L32*J32</f>
        <v>0</v>
      </c>
      <c r="P32" s="33"/>
    </row>
    <row r="33" spans="2:18" x14ac:dyDescent="0.2">
      <c r="B33" s="62" t="s">
        <v>30</v>
      </c>
      <c r="C33" s="40">
        <f>C12</f>
        <v>0</v>
      </c>
      <c r="E33" s="59">
        <v>1.2999999999999999E-3</v>
      </c>
      <c r="F33" s="58"/>
      <c r="G33" s="40">
        <f t="shared" ref="G33:G37" si="8">C33*E33</f>
        <v>0</v>
      </c>
      <c r="I33" s="36"/>
      <c r="J33" s="40">
        <f t="shared" ref="J33:J38" si="9">C33</f>
        <v>0</v>
      </c>
      <c r="L33" s="59">
        <v>1.2999999999999999E-3</v>
      </c>
      <c r="M33" s="58"/>
      <c r="N33" s="40">
        <f t="shared" ref="N33:N38" si="10">J33*L33</f>
        <v>0</v>
      </c>
      <c r="P33" s="33"/>
    </row>
    <row r="34" spans="2:18" x14ac:dyDescent="0.2">
      <c r="B34" s="62" t="s">
        <v>31</v>
      </c>
      <c r="C34" s="40">
        <f>C13</f>
        <v>0</v>
      </c>
      <c r="E34" s="59">
        <v>1.4E-3</v>
      </c>
      <c r="F34" s="58"/>
      <c r="G34" s="40">
        <f t="shared" si="8"/>
        <v>0</v>
      </c>
      <c r="I34" s="36"/>
      <c r="J34" s="40">
        <f t="shared" si="9"/>
        <v>0</v>
      </c>
      <c r="L34" s="59">
        <v>1.4E-3</v>
      </c>
      <c r="M34" s="58"/>
      <c r="N34" s="40">
        <f t="shared" si="10"/>
        <v>0</v>
      </c>
      <c r="P34" s="33"/>
    </row>
    <row r="35" spans="2:18" x14ac:dyDescent="0.2">
      <c r="B35" s="62" t="s">
        <v>34</v>
      </c>
      <c r="C35" s="40">
        <f>C14</f>
        <v>0</v>
      </c>
      <c r="E35" s="59">
        <v>1.2999999999999999E-3</v>
      </c>
      <c r="F35" s="58"/>
      <c r="G35" s="40">
        <f>C35*E35</f>
        <v>0</v>
      </c>
      <c r="I35" s="36"/>
      <c r="J35" s="40">
        <f t="shared" si="9"/>
        <v>0</v>
      </c>
      <c r="L35" s="59">
        <v>1.2999999999999999E-3</v>
      </c>
      <c r="M35" s="58"/>
      <c r="N35" s="40">
        <f t="shared" si="10"/>
        <v>0</v>
      </c>
      <c r="P35" s="33"/>
    </row>
    <row r="36" spans="2:18" x14ac:dyDescent="0.2">
      <c r="B36" s="62" t="s">
        <v>35</v>
      </c>
      <c r="C36" s="40">
        <f>C15</f>
        <v>0</v>
      </c>
      <c r="E36" s="59">
        <v>1.2999999999999999E-3</v>
      </c>
      <c r="F36" s="58"/>
      <c r="G36" s="40">
        <f t="shared" si="8"/>
        <v>0</v>
      </c>
      <c r="I36" s="36"/>
      <c r="J36" s="40">
        <f t="shared" si="9"/>
        <v>0</v>
      </c>
      <c r="L36" s="59">
        <v>1.2999999999999999E-3</v>
      </c>
      <c r="M36" s="58"/>
      <c r="N36" s="40">
        <f t="shared" si="10"/>
        <v>0</v>
      </c>
      <c r="P36" s="33"/>
    </row>
    <row r="37" spans="2:18" x14ac:dyDescent="0.2">
      <c r="B37" s="62" t="s">
        <v>44</v>
      </c>
      <c r="C37" s="40">
        <v>0</v>
      </c>
      <c r="E37" s="59">
        <v>1E-4</v>
      </c>
      <c r="F37" s="58"/>
      <c r="G37" s="40">
        <f t="shared" si="8"/>
        <v>0</v>
      </c>
      <c r="I37" s="36"/>
      <c r="J37" s="40">
        <f t="shared" si="9"/>
        <v>0</v>
      </c>
      <c r="L37" s="59">
        <v>1E-4</v>
      </c>
      <c r="M37" s="58"/>
      <c r="N37" s="40">
        <f t="shared" si="10"/>
        <v>0</v>
      </c>
      <c r="P37" s="33"/>
      <c r="R37" s="40"/>
    </row>
    <row r="38" spans="2:18" x14ac:dyDescent="0.2">
      <c r="B38" s="62" t="s">
        <v>37</v>
      </c>
      <c r="C38" s="40">
        <f>C16</f>
        <v>0</v>
      </c>
      <c r="E38" s="63">
        <v>1.65E-3</v>
      </c>
      <c r="F38" s="58"/>
      <c r="G38" s="40">
        <f>C38*E38</f>
        <v>0</v>
      </c>
      <c r="I38" s="36"/>
      <c r="J38" s="40">
        <f t="shared" si="9"/>
        <v>0</v>
      </c>
      <c r="L38" s="63">
        <v>1.65E-3</v>
      </c>
      <c r="M38" s="58"/>
      <c r="N38" s="40">
        <f t="shared" si="10"/>
        <v>0</v>
      </c>
      <c r="P38" s="33"/>
      <c r="R38" s="40"/>
    </row>
    <row r="39" spans="2:18" x14ac:dyDescent="0.2">
      <c r="B39" s="61" t="s">
        <v>48</v>
      </c>
      <c r="C39" s="40"/>
      <c r="E39" s="64"/>
      <c r="F39" s="58"/>
      <c r="G39" s="40">
        <f>G40+G41+G42</f>
        <v>0</v>
      </c>
      <c r="I39" s="36"/>
      <c r="J39" s="60"/>
      <c r="L39" s="59"/>
      <c r="M39" s="58"/>
      <c r="N39" s="40">
        <f>N40+N41+N42</f>
        <v>0</v>
      </c>
      <c r="P39" s="33"/>
      <c r="R39" s="40"/>
    </row>
    <row r="40" spans="2:18" x14ac:dyDescent="0.2">
      <c r="B40" s="62" t="s">
        <v>63</v>
      </c>
      <c r="C40" s="40"/>
      <c r="D40">
        <v>0</v>
      </c>
      <c r="E40" s="64"/>
      <c r="F40">
        <v>1.95E-2</v>
      </c>
      <c r="G40" s="40">
        <f>D40*F40</f>
        <v>0</v>
      </c>
      <c r="I40" s="36"/>
      <c r="J40" s="60"/>
      <c r="K40">
        <f>D40</f>
        <v>0</v>
      </c>
      <c r="L40" s="59"/>
      <c r="M40" s="58">
        <v>1.95E-2</v>
      </c>
      <c r="N40" s="40">
        <f>K40*M40</f>
        <v>0</v>
      </c>
      <c r="P40" s="33"/>
      <c r="R40" s="40"/>
    </row>
    <row r="41" spans="2:18" x14ac:dyDescent="0.2">
      <c r="B41" s="62" t="s">
        <v>64</v>
      </c>
      <c r="C41" s="40"/>
      <c r="D41">
        <v>0</v>
      </c>
      <c r="E41" s="64"/>
      <c r="F41">
        <v>1.55E-2</v>
      </c>
      <c r="G41" s="40">
        <f t="shared" ref="G41:G42" si="11">D41*F41</f>
        <v>0</v>
      </c>
      <c r="I41" s="36"/>
      <c r="J41" s="60"/>
      <c r="K41">
        <f>D41</f>
        <v>0</v>
      </c>
      <c r="L41" s="59"/>
      <c r="M41" s="58">
        <v>1.55E-2</v>
      </c>
      <c r="N41" s="40">
        <f>K41*M41</f>
        <v>0</v>
      </c>
      <c r="P41" s="33"/>
    </row>
    <row r="42" spans="2:18" x14ac:dyDescent="0.2">
      <c r="B42" s="62" t="s">
        <v>62</v>
      </c>
      <c r="C42" s="40"/>
      <c r="D42">
        <f>D13</f>
        <v>0</v>
      </c>
      <c r="E42" s="64"/>
      <c r="F42">
        <v>2.1999999999999999E-2</v>
      </c>
      <c r="G42" s="40">
        <f t="shared" si="11"/>
        <v>0</v>
      </c>
      <c r="I42" s="36"/>
      <c r="J42" s="60"/>
      <c r="K42">
        <f>D42</f>
        <v>0</v>
      </c>
      <c r="L42" s="59"/>
      <c r="M42" s="58">
        <v>2.1999999999999999E-2</v>
      </c>
      <c r="N42" s="40">
        <f>K42*M42</f>
        <v>0</v>
      </c>
      <c r="P42" s="33"/>
    </row>
    <row r="43" spans="2:18" ht="17" thickBot="1" x14ac:dyDescent="0.25">
      <c r="B43" s="44" t="s">
        <v>4</v>
      </c>
      <c r="C43" s="65"/>
      <c r="D43" s="65"/>
      <c r="E43" s="65"/>
      <c r="F43" s="66"/>
      <c r="G43" s="45">
        <f>SUM(G28+G29+G30)</f>
        <v>0</v>
      </c>
      <c r="H43" s="65"/>
      <c r="I43" s="48"/>
      <c r="J43" s="65"/>
      <c r="K43" s="65"/>
      <c r="L43" s="65"/>
      <c r="M43" s="66"/>
      <c r="N43" s="45">
        <f>N28+N29+N30</f>
        <v>0</v>
      </c>
      <c r="P43" s="33"/>
    </row>
    <row r="44" spans="2:18" ht="17" thickTop="1" x14ac:dyDescent="0.2">
      <c r="I44" s="36"/>
      <c r="P44" s="33"/>
    </row>
    <row r="45" spans="2:18" ht="21" x14ac:dyDescent="0.25">
      <c r="B45" s="37" t="s">
        <v>52</v>
      </c>
      <c r="C45" s="57"/>
      <c r="D45" s="57"/>
      <c r="E45" s="57"/>
      <c r="F45" s="57"/>
      <c r="G45" s="57"/>
      <c r="I45" s="36"/>
      <c r="J45" s="57"/>
      <c r="P45" s="33"/>
    </row>
    <row r="46" spans="2:18" x14ac:dyDescent="0.2">
      <c r="B46" t="s">
        <v>107</v>
      </c>
      <c r="F46" s="58"/>
      <c r="G46" s="40">
        <v>0</v>
      </c>
      <c r="I46" s="36"/>
      <c r="J46" t="s">
        <v>105</v>
      </c>
      <c r="K46" s="67"/>
      <c r="L46" s="67"/>
      <c r="M46" s="67"/>
      <c r="N46" s="68">
        <v>15</v>
      </c>
      <c r="P46" s="33"/>
    </row>
    <row r="47" spans="2:18" x14ac:dyDescent="0.2">
      <c r="B47" t="s">
        <v>53</v>
      </c>
      <c r="F47" s="58"/>
      <c r="G47" s="40">
        <v>0</v>
      </c>
      <c r="I47" s="36"/>
      <c r="J47" t="s">
        <v>53</v>
      </c>
      <c r="N47" s="40">
        <v>0</v>
      </c>
      <c r="P47" s="33"/>
    </row>
    <row r="48" spans="2:18" ht="17" thickBot="1" x14ac:dyDescent="0.25">
      <c r="B48" s="44" t="s">
        <v>4</v>
      </c>
      <c r="C48" s="65"/>
      <c r="D48" s="65"/>
      <c r="E48" s="65"/>
      <c r="F48" s="66"/>
      <c r="G48" s="45">
        <f>SUM(G46:G47)</f>
        <v>0</v>
      </c>
      <c r="I48" s="36"/>
      <c r="J48" s="65"/>
      <c r="K48" s="65"/>
      <c r="L48" s="65"/>
      <c r="M48" s="65"/>
      <c r="N48" s="45">
        <f>SUM(N46:N47)</f>
        <v>15</v>
      </c>
      <c r="P48" s="33"/>
    </row>
    <row r="49" spans="1:19" ht="16" customHeight="1" thickTop="1" x14ac:dyDescent="0.2">
      <c r="I49" s="36"/>
      <c r="P49" s="33"/>
    </row>
    <row r="50" spans="1:19" ht="16" customHeight="1" x14ac:dyDescent="0.25">
      <c r="B50" s="37" t="s">
        <v>54</v>
      </c>
      <c r="C50" s="57"/>
      <c r="D50" s="57"/>
      <c r="E50" s="57"/>
      <c r="F50" s="57"/>
      <c r="G50" s="57"/>
      <c r="I50" s="36"/>
      <c r="J50" s="57"/>
      <c r="K50" s="57"/>
      <c r="L50" s="57"/>
      <c r="M50" s="57"/>
      <c r="N50" s="57"/>
      <c r="P50" s="33"/>
    </row>
    <row r="51" spans="1:19" ht="16" customHeight="1" x14ac:dyDescent="0.2">
      <c r="B51" t="s">
        <v>103</v>
      </c>
      <c r="F51" s="58"/>
      <c r="G51" s="40"/>
      <c r="I51" s="36"/>
      <c r="M51" s="58"/>
      <c r="N51" s="40">
        <f>'Interchange Savings'!B8</f>
        <v>0</v>
      </c>
      <c r="P51" s="33"/>
    </row>
    <row r="52" spans="1:19" ht="16" customHeight="1" x14ac:dyDescent="0.2">
      <c r="B52" t="s">
        <v>94</v>
      </c>
      <c r="F52" s="58"/>
      <c r="G52" s="40"/>
      <c r="I52" s="36"/>
      <c r="M52" s="58"/>
      <c r="N52" s="40">
        <f>'Interchange Savings'!B9</f>
        <v>0</v>
      </c>
      <c r="P52" s="33"/>
    </row>
    <row r="53" spans="1:19" ht="16" customHeight="1" thickBot="1" x14ac:dyDescent="0.25">
      <c r="B53" s="44" t="s">
        <v>4</v>
      </c>
      <c r="C53" s="65"/>
      <c r="D53" s="65"/>
      <c r="E53" s="65"/>
      <c r="F53" s="65"/>
      <c r="G53" s="45"/>
      <c r="H53" s="65"/>
      <c r="I53" s="48"/>
      <c r="J53" s="65"/>
      <c r="K53" s="65"/>
      <c r="L53" s="65"/>
      <c r="M53" s="65"/>
      <c r="N53" s="45">
        <f>N51+N52</f>
        <v>0</v>
      </c>
      <c r="P53" s="33"/>
      <c r="R53" s="69"/>
      <c r="S53" s="40"/>
    </row>
    <row r="54" spans="1:19" ht="16" customHeight="1" thickTop="1" x14ac:dyDescent="0.2">
      <c r="I54" s="36"/>
      <c r="P54" s="33"/>
      <c r="R54" s="40"/>
      <c r="S54" s="70"/>
    </row>
    <row r="55" spans="1:19" ht="16" customHeight="1" x14ac:dyDescent="0.2">
      <c r="I55" s="36"/>
      <c r="P55" s="33"/>
    </row>
    <row r="56" spans="1:19" x14ac:dyDescent="0.2">
      <c r="B56" s="54" t="s">
        <v>6</v>
      </c>
      <c r="G56" s="55">
        <f>SUM(C11:C23)</f>
        <v>0</v>
      </c>
      <c r="I56" s="36"/>
      <c r="N56" s="55">
        <f>G56</f>
        <v>0</v>
      </c>
      <c r="P56" s="33"/>
    </row>
    <row r="57" spans="1:19" x14ac:dyDescent="0.2">
      <c r="B57" s="54" t="s">
        <v>7</v>
      </c>
      <c r="G57" s="55">
        <f>G25+G43+G48</f>
        <v>0</v>
      </c>
      <c r="I57" s="36"/>
      <c r="N57" s="55">
        <f>N25+N43+N48-N53</f>
        <v>15</v>
      </c>
      <c r="P57" s="33"/>
    </row>
    <row r="58" spans="1:19" x14ac:dyDescent="0.2">
      <c r="B58" s="54" t="s">
        <v>8</v>
      </c>
      <c r="G58" s="56" t="e">
        <f>G57/G56</f>
        <v>#DIV/0!</v>
      </c>
      <c r="I58" s="36"/>
      <c r="N58" s="56" t="e">
        <f>N57/N56</f>
        <v>#DIV/0!</v>
      </c>
      <c r="P58" s="33"/>
    </row>
    <row r="59" spans="1:19" x14ac:dyDescent="0.2">
      <c r="B59" s="54" t="s">
        <v>14</v>
      </c>
      <c r="G59" s="55" t="e">
        <f>C24/D24</f>
        <v>#DIV/0!</v>
      </c>
      <c r="N59" s="55" t="e">
        <f>J24/K24</f>
        <v>#DIV/0!</v>
      </c>
      <c r="P59" s="33"/>
    </row>
    <row r="60" spans="1:19" x14ac:dyDescent="0.2">
      <c r="B60" s="54" t="s">
        <v>25</v>
      </c>
      <c r="G60" s="55" t="e">
        <f>C16/D16</f>
        <v>#DIV/0!</v>
      </c>
      <c r="N60" s="55" t="e">
        <f>J16/K16</f>
        <v>#DIV/0!</v>
      </c>
      <c r="P60" s="33"/>
    </row>
    <row r="61" spans="1:19" ht="25" customHeight="1" x14ac:dyDescent="0.2">
      <c r="P61" s="33"/>
    </row>
    <row r="62" spans="1:19" ht="25" customHeight="1" x14ac:dyDescent="0.2">
      <c r="P62" s="33"/>
    </row>
    <row r="63" spans="1:19" ht="25" customHeight="1" x14ac:dyDescent="0.2">
      <c r="J63" s="80" t="s">
        <v>9</v>
      </c>
      <c r="K63" s="80"/>
      <c r="L63" s="80"/>
      <c r="M63" s="80"/>
      <c r="N63" s="71">
        <f>G57-N57</f>
        <v>-15</v>
      </c>
      <c r="P63" s="33"/>
    </row>
    <row r="64" spans="1:19" s="74" customFormat="1" ht="17" x14ac:dyDescent="0.2">
      <c r="A64"/>
      <c r="B64"/>
      <c r="C64"/>
      <c r="D64"/>
      <c r="E64"/>
      <c r="F64"/>
      <c r="G64"/>
      <c r="H64"/>
      <c r="I64"/>
      <c r="J64" s="80" t="s">
        <v>10</v>
      </c>
      <c r="K64" s="80"/>
      <c r="L64" s="80"/>
      <c r="M64" s="80"/>
      <c r="N64" s="72" t="e">
        <f>N63/G57</f>
        <v>#DIV/0!</v>
      </c>
      <c r="O64"/>
      <c r="P64" s="73"/>
    </row>
    <row r="65" spans="1:16" ht="21" x14ac:dyDescent="0.25">
      <c r="A65" s="74"/>
      <c r="J65" s="77" t="s">
        <v>11</v>
      </c>
      <c r="K65" s="77"/>
      <c r="L65" s="77"/>
      <c r="M65" s="77"/>
      <c r="N65" s="75">
        <f>N63*12</f>
        <v>-180</v>
      </c>
      <c r="O65" s="74"/>
      <c r="P65" s="33"/>
    </row>
    <row r="66" spans="1:16" ht="21" x14ac:dyDescent="0.25">
      <c r="J66" s="77" t="s">
        <v>12</v>
      </c>
      <c r="K66" s="77"/>
      <c r="L66" s="77"/>
      <c r="M66" s="77"/>
      <c r="N66" s="75">
        <f>N65*3</f>
        <v>-540</v>
      </c>
      <c r="P66" s="33"/>
    </row>
    <row r="67" spans="1:16" ht="17" x14ac:dyDescent="0.2">
      <c r="B67" s="74"/>
      <c r="C67" s="74"/>
      <c r="D67" s="74"/>
      <c r="E67" s="74"/>
      <c r="F67" s="74"/>
      <c r="G67" s="74"/>
      <c r="H67" s="74"/>
      <c r="I67" s="74"/>
      <c r="J67" s="74"/>
      <c r="K67" s="74"/>
      <c r="L67" s="74"/>
      <c r="M67" s="74"/>
      <c r="N67" s="76"/>
      <c r="P67" s="33"/>
    </row>
    <row r="68" spans="1:16" x14ac:dyDescent="0.2">
      <c r="P68" s="33"/>
    </row>
    <row r="69" spans="1:16" x14ac:dyDescent="0.2">
      <c r="P69" s="33"/>
    </row>
    <row r="70" spans="1:16" x14ac:dyDescent="0.2">
      <c r="P70" s="33"/>
    </row>
    <row r="71" spans="1:16" x14ac:dyDescent="0.2">
      <c r="P71" s="33"/>
    </row>
    <row r="72" spans="1:16" x14ac:dyDescent="0.2">
      <c r="P72" s="33"/>
    </row>
    <row r="73" spans="1:16" x14ac:dyDescent="0.2">
      <c r="P73" s="33"/>
    </row>
    <row r="74" spans="1:16" x14ac:dyDescent="0.2">
      <c r="P74" s="33"/>
    </row>
    <row r="75" spans="1:16" x14ac:dyDescent="0.2">
      <c r="P75" s="33"/>
    </row>
    <row r="76" spans="1:16" x14ac:dyDescent="0.2">
      <c r="P76" s="33"/>
    </row>
    <row r="77" spans="1:16" x14ac:dyDescent="0.2">
      <c r="P77" s="33"/>
    </row>
    <row r="78" spans="1:16" x14ac:dyDescent="0.2">
      <c r="P78" s="33"/>
    </row>
    <row r="79" spans="1:16" ht="15.75" customHeight="1" x14ac:dyDescent="0.2">
      <c r="A79" s="57"/>
      <c r="B79" s="57"/>
      <c r="C79" s="57"/>
      <c r="D79" s="57"/>
      <c r="E79" s="57"/>
      <c r="F79" s="57"/>
      <c r="G79" s="57"/>
      <c r="H79" s="57"/>
      <c r="I79" s="57"/>
      <c r="J79" s="57"/>
      <c r="K79" s="57"/>
      <c r="L79" s="57"/>
      <c r="M79" s="57"/>
      <c r="N79" s="57"/>
      <c r="O79" s="57"/>
      <c r="P79" s="33"/>
    </row>
    <row r="80" spans="1:16" x14ac:dyDescent="0.2"/>
    <row r="81" spans="16:16" hidden="1" x14ac:dyDescent="0.2">
      <c r="P81" s="33"/>
    </row>
    <row r="82" spans="16:16" hidden="1" x14ac:dyDescent="0.2">
      <c r="P82" s="33"/>
    </row>
    <row r="83" spans="16:16" hidden="1" x14ac:dyDescent="0.2">
      <c r="P83" s="33"/>
    </row>
    <row r="84" spans="16:16" hidden="1" x14ac:dyDescent="0.2">
      <c r="P84" s="33"/>
    </row>
    <row r="85" spans="16:16" hidden="1" x14ac:dyDescent="0.2">
      <c r="P85" s="33"/>
    </row>
    <row r="86" spans="16:16" hidden="1" x14ac:dyDescent="0.2">
      <c r="P86" s="33"/>
    </row>
    <row r="87" spans="16:16" hidden="1" x14ac:dyDescent="0.2">
      <c r="P87" s="33"/>
    </row>
    <row r="88" spans="16:16" hidden="1" x14ac:dyDescent="0.2">
      <c r="P88" s="33"/>
    </row>
  </sheetData>
  <mergeCells count="7">
    <mergeCell ref="J66:M66"/>
    <mergeCell ref="K2:N4"/>
    <mergeCell ref="C8:G8"/>
    <mergeCell ref="J8:N8"/>
    <mergeCell ref="J63:M63"/>
    <mergeCell ref="J64:M64"/>
    <mergeCell ref="J65:M65"/>
  </mergeCells>
  <pageMargins left="0.5" right="0.5" top="0.5" bottom="0.5" header="0" footer="0"/>
  <pageSetup scale="5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6"/>
  <sheetViews>
    <sheetView tabSelected="1" zoomScale="140" zoomScaleNormal="140" workbookViewId="0">
      <selection activeCell="B21" sqref="B21:B42"/>
    </sheetView>
  </sheetViews>
  <sheetFormatPr baseColWidth="10" defaultColWidth="7.5" defaultRowHeight="15" x14ac:dyDescent="0.2"/>
  <cols>
    <col min="1" max="1" width="27" style="1" customWidth="1"/>
    <col min="2" max="2" width="11.83203125" style="1" bestFit="1" customWidth="1"/>
    <col min="3" max="3" width="10" style="1" bestFit="1" customWidth="1"/>
    <col min="4" max="4" width="10.5" style="1" bestFit="1" customWidth="1"/>
    <col min="5" max="5" width="12.5" style="1" bestFit="1" customWidth="1"/>
    <col min="6" max="6" width="11.5" style="1" bestFit="1" customWidth="1"/>
    <col min="7" max="7" width="9.33203125" style="1" customWidth="1"/>
    <col min="8" max="8" width="15.1640625" style="1" customWidth="1"/>
    <col min="9" max="16384" width="7.5" style="1"/>
  </cols>
  <sheetData>
    <row r="1" spans="1:8" ht="59.25" customHeight="1" thickBot="1" x14ac:dyDescent="0.25">
      <c r="A1" s="87"/>
      <c r="B1" s="88"/>
      <c r="C1" s="88"/>
      <c r="D1" s="88"/>
      <c r="E1" s="88"/>
      <c r="F1" s="88"/>
      <c r="G1" s="88"/>
      <c r="H1" s="89"/>
    </row>
    <row r="2" spans="1:8" ht="9" customHeight="1" x14ac:dyDescent="0.2">
      <c r="A2" s="24"/>
      <c r="B2" s="25"/>
      <c r="C2" s="25"/>
      <c r="D2" s="25"/>
      <c r="E2" s="25"/>
      <c r="F2" s="25"/>
      <c r="G2" s="25"/>
      <c r="H2" s="26"/>
    </row>
    <row r="3" spans="1:8" ht="36" customHeight="1" x14ac:dyDescent="0.25">
      <c r="A3" s="90" t="str">
        <f>'Merchant Comparison'!$B$4</f>
        <v>DBA NAME</v>
      </c>
      <c r="B3" s="91"/>
      <c r="C3" s="91"/>
      <c r="D3" s="91"/>
      <c r="E3" s="91"/>
      <c r="F3" s="91"/>
      <c r="G3" s="91"/>
      <c r="H3" s="92"/>
    </row>
    <row r="4" spans="1:8" ht="9" customHeight="1" x14ac:dyDescent="0.2">
      <c r="A4" s="21"/>
      <c r="B4" s="22"/>
      <c r="C4" s="22"/>
      <c r="D4" s="22"/>
      <c r="E4" s="22"/>
      <c r="F4" s="22"/>
      <c r="G4" s="22"/>
      <c r="H4" s="23"/>
    </row>
    <row r="5" spans="1:8" ht="23.25" customHeight="1" x14ac:dyDescent="0.3">
      <c r="A5" s="93" t="s">
        <v>90</v>
      </c>
      <c r="B5" s="94"/>
      <c r="C5" s="94"/>
      <c r="D5" s="94"/>
      <c r="E5" s="94"/>
      <c r="F5" s="94"/>
      <c r="G5" s="94"/>
      <c r="H5" s="95"/>
    </row>
    <row r="6" spans="1:8" ht="9" customHeight="1" x14ac:dyDescent="0.2">
      <c r="A6" s="21"/>
      <c r="B6" s="22"/>
      <c r="C6" s="22"/>
      <c r="D6" s="22"/>
      <c r="E6" s="22"/>
      <c r="F6" s="22"/>
      <c r="G6" s="22"/>
      <c r="H6" s="23"/>
    </row>
    <row r="7" spans="1:8" x14ac:dyDescent="0.2">
      <c r="A7" s="4"/>
      <c r="B7" s="5"/>
      <c r="C7" s="5"/>
      <c r="D7" s="5"/>
      <c r="E7" s="3"/>
      <c r="F7" s="3"/>
      <c r="G7" s="3"/>
      <c r="H7" s="2"/>
    </row>
    <row r="8" spans="1:8" x14ac:dyDescent="0.2">
      <c r="A8" s="19" t="s">
        <v>88</v>
      </c>
      <c r="B8" s="27">
        <f>SUMIF($H$14:$H$44,"Level II Data",$G$14:$G$44)+SUMIF($H$14:$H$44,"Level III Data",$G$14:$G$44)</f>
        <v>0</v>
      </c>
      <c r="C8" s="6"/>
      <c r="D8" s="6"/>
      <c r="E8" s="3"/>
      <c r="F8" s="3"/>
      <c r="G8" s="3"/>
      <c r="H8" s="2"/>
    </row>
    <row r="9" spans="1:8" x14ac:dyDescent="0.2">
      <c r="A9" s="19" t="s">
        <v>91</v>
      </c>
      <c r="B9" s="27">
        <f>SUMIF($H$14:$H$44,"Downgrade",$G$14:$G$44)</f>
        <v>0</v>
      </c>
      <c r="C9" s="6"/>
      <c r="D9" s="6"/>
      <c r="E9" s="3"/>
      <c r="F9" s="3"/>
      <c r="G9" s="3"/>
      <c r="H9" s="2"/>
    </row>
    <row r="10" spans="1:8" ht="16" thickBot="1" x14ac:dyDescent="0.25">
      <c r="A10" s="28" t="s">
        <v>22</v>
      </c>
      <c r="B10" s="29">
        <f>SUM(B8:B9)</f>
        <v>0</v>
      </c>
      <c r="C10" s="6"/>
      <c r="D10" s="6"/>
      <c r="E10" s="3"/>
      <c r="F10" s="3"/>
      <c r="G10" s="3"/>
      <c r="H10" s="2"/>
    </row>
    <row r="11" spans="1:8" ht="16" thickTop="1" x14ac:dyDescent="0.2">
      <c r="A11" s="4"/>
      <c r="B11" s="6"/>
      <c r="C11" s="6"/>
      <c r="D11" s="6"/>
      <c r="E11" s="3"/>
      <c r="F11" s="3"/>
      <c r="G11" s="3"/>
      <c r="H11" s="2"/>
    </row>
    <row r="12" spans="1:8" x14ac:dyDescent="0.2">
      <c r="A12" s="4"/>
      <c r="B12" s="6"/>
      <c r="C12" s="6"/>
      <c r="D12" s="6"/>
      <c r="E12" s="3"/>
      <c r="F12" s="3"/>
      <c r="G12" s="11"/>
      <c r="H12" s="2"/>
    </row>
    <row r="13" spans="1:8" s="10" customFormat="1" ht="16" thickBot="1" x14ac:dyDescent="0.25">
      <c r="A13" s="13" t="s">
        <v>93</v>
      </c>
      <c r="B13" s="14" t="s">
        <v>1</v>
      </c>
      <c r="C13" s="14" t="s">
        <v>21</v>
      </c>
      <c r="D13" s="14" t="s">
        <v>20</v>
      </c>
      <c r="E13" s="15" t="s">
        <v>19</v>
      </c>
      <c r="F13" s="16" t="s">
        <v>18</v>
      </c>
      <c r="G13" s="17" t="s">
        <v>17</v>
      </c>
      <c r="H13" s="18" t="s">
        <v>38</v>
      </c>
    </row>
    <row r="14" spans="1:8" s="10" customFormat="1" ht="16" x14ac:dyDescent="0.2">
      <c r="A14" s="97" t="s">
        <v>79</v>
      </c>
      <c r="B14" s="8"/>
      <c r="C14" s="30">
        <v>2.9499999999999998E-2</v>
      </c>
      <c r="D14" s="31">
        <f t="shared" ref="D14" si="0">B14*C14</f>
        <v>0</v>
      </c>
      <c r="E14" s="30">
        <v>1.9E-2</v>
      </c>
      <c r="F14" s="32">
        <f>B14*E14</f>
        <v>0</v>
      </c>
      <c r="G14" s="12">
        <f>D14-F14</f>
        <v>0</v>
      </c>
      <c r="H14" s="20" t="s">
        <v>80</v>
      </c>
    </row>
    <row r="15" spans="1:8" s="7" customFormat="1" ht="16" x14ac:dyDescent="0.2">
      <c r="A15" s="98" t="s">
        <v>66</v>
      </c>
      <c r="B15" s="8"/>
      <c r="C15" s="30">
        <v>2.7E-2</v>
      </c>
      <c r="D15" s="31">
        <f t="shared" ref="D15" si="1">B15*C15</f>
        <v>0</v>
      </c>
      <c r="E15" s="30">
        <v>1.9E-2</v>
      </c>
      <c r="F15" s="32">
        <f t="shared" ref="F15" si="2">B15*E15</f>
        <v>0</v>
      </c>
      <c r="G15" s="12">
        <f t="shared" ref="G15" si="3">D15-F15</f>
        <v>0</v>
      </c>
      <c r="H15" s="20" t="s">
        <v>39</v>
      </c>
    </row>
    <row r="16" spans="1:8" s="7" customFormat="1" ht="16" x14ac:dyDescent="0.2">
      <c r="A16" s="98" t="s">
        <v>73</v>
      </c>
      <c r="B16" s="8"/>
      <c r="C16" s="30">
        <v>2.5000000000000001E-2</v>
      </c>
      <c r="D16" s="31">
        <f t="shared" ref="D16:D18" si="4">B16*C16</f>
        <v>0</v>
      </c>
      <c r="E16" s="30">
        <v>1.9E-2</v>
      </c>
      <c r="F16" s="32">
        <f t="shared" ref="F16:F18" si="5">B16*E16</f>
        <v>0</v>
      </c>
      <c r="G16" s="12">
        <f t="shared" ref="G16:G18" si="6">D16-F16</f>
        <v>0</v>
      </c>
      <c r="H16" s="20" t="s">
        <v>39</v>
      </c>
    </row>
    <row r="17" spans="1:8" s="9" customFormat="1" ht="16" x14ac:dyDescent="0.2">
      <c r="A17" s="98" t="s">
        <v>95</v>
      </c>
      <c r="B17" s="8"/>
      <c r="C17" s="30">
        <v>2.9499999999999998E-2</v>
      </c>
      <c r="D17" s="31">
        <f t="shared" si="4"/>
        <v>0</v>
      </c>
      <c r="E17" s="30">
        <v>1.9E-2</v>
      </c>
      <c r="F17" s="32">
        <f t="shared" si="5"/>
        <v>0</v>
      </c>
      <c r="G17" s="12">
        <f t="shared" si="6"/>
        <v>0</v>
      </c>
      <c r="H17" s="20" t="s">
        <v>80</v>
      </c>
    </row>
    <row r="18" spans="1:8" s="7" customFormat="1" ht="16" x14ac:dyDescent="0.2">
      <c r="A18" s="98" t="s">
        <v>96</v>
      </c>
      <c r="B18" s="8"/>
      <c r="C18" s="30">
        <v>2.6499999999999999E-2</v>
      </c>
      <c r="D18" s="31">
        <f t="shared" si="4"/>
        <v>0</v>
      </c>
      <c r="E18" s="30">
        <v>1.9E-2</v>
      </c>
      <c r="F18" s="32">
        <f t="shared" si="5"/>
        <v>0</v>
      </c>
      <c r="G18" s="12">
        <f t="shared" si="6"/>
        <v>0</v>
      </c>
      <c r="H18" s="20" t="s">
        <v>16</v>
      </c>
    </row>
    <row r="19" spans="1:8" s="9" customFormat="1" ht="16" x14ac:dyDescent="0.2">
      <c r="A19" s="98" t="s">
        <v>67</v>
      </c>
      <c r="B19" s="8"/>
      <c r="C19" s="30">
        <v>2.6499999999999999E-2</v>
      </c>
      <c r="D19" s="31">
        <f>B19*C19</f>
        <v>0</v>
      </c>
      <c r="E19" s="30">
        <v>2.1000000000000001E-2</v>
      </c>
      <c r="F19" s="32">
        <f>B19*E19</f>
        <v>0</v>
      </c>
      <c r="G19" s="12">
        <f>D19-F19</f>
        <v>0</v>
      </c>
      <c r="H19" s="20" t="s">
        <v>16</v>
      </c>
    </row>
    <row r="20" spans="1:8" s="9" customFormat="1" ht="16" x14ac:dyDescent="0.2">
      <c r="A20" s="98" t="s">
        <v>74</v>
      </c>
      <c r="B20" s="8"/>
      <c r="C20" s="30">
        <v>2.9499999999999998E-2</v>
      </c>
      <c r="D20" s="31">
        <f t="shared" ref="D20" si="7">B20*C20</f>
        <v>0</v>
      </c>
      <c r="E20" s="30">
        <v>1.9E-2</v>
      </c>
      <c r="F20" s="32">
        <f t="shared" ref="F20" si="8">B20*E20</f>
        <v>0</v>
      </c>
      <c r="G20" s="12">
        <f t="shared" ref="G20" si="9">D20-F20</f>
        <v>0</v>
      </c>
      <c r="H20" s="20" t="s">
        <v>80</v>
      </c>
    </row>
    <row r="21" spans="1:8" s="7" customFormat="1" ht="16" x14ac:dyDescent="0.2">
      <c r="A21" s="99" t="s">
        <v>68</v>
      </c>
      <c r="B21" s="8"/>
      <c r="C21" s="30">
        <v>2.6499999999999999E-2</v>
      </c>
      <c r="D21" s="31">
        <f t="shared" ref="D21:D24" si="10">B21*C21</f>
        <v>0</v>
      </c>
      <c r="E21" s="30">
        <v>1.9E-2</v>
      </c>
      <c r="F21" s="32">
        <f t="shared" ref="F21:F24" si="11">B21*E21</f>
        <v>0</v>
      </c>
      <c r="G21" s="12">
        <f t="shared" ref="G21:G24" si="12">D21-F21</f>
        <v>0</v>
      </c>
      <c r="H21" s="20" t="s">
        <v>16</v>
      </c>
    </row>
    <row r="22" spans="1:8" s="7" customFormat="1" ht="16" x14ac:dyDescent="0.2">
      <c r="A22" s="98" t="s">
        <v>75</v>
      </c>
      <c r="B22" s="8"/>
      <c r="C22" s="30">
        <v>3.1E-2</v>
      </c>
      <c r="D22" s="31">
        <f t="shared" si="10"/>
        <v>0</v>
      </c>
      <c r="E22" s="30">
        <v>1.9E-2</v>
      </c>
      <c r="F22" s="32">
        <f t="shared" si="11"/>
        <v>0</v>
      </c>
      <c r="G22" s="12">
        <f t="shared" si="12"/>
        <v>0</v>
      </c>
      <c r="H22" s="20" t="s">
        <v>80</v>
      </c>
    </row>
    <row r="23" spans="1:8" s="7" customFormat="1" ht="16" x14ac:dyDescent="0.2">
      <c r="A23" s="99" t="s">
        <v>69</v>
      </c>
      <c r="B23" s="8"/>
      <c r="C23" s="30">
        <v>2.8000000000000001E-2</v>
      </c>
      <c r="D23" s="31">
        <f t="shared" si="10"/>
        <v>0</v>
      </c>
      <c r="E23" s="30">
        <v>2.0500000000000001E-2</v>
      </c>
      <c r="F23" s="32">
        <f t="shared" si="11"/>
        <v>0</v>
      </c>
      <c r="G23" s="12">
        <f t="shared" si="12"/>
        <v>0</v>
      </c>
      <c r="H23" s="20" t="s">
        <v>16</v>
      </c>
    </row>
    <row r="24" spans="1:8" s="7" customFormat="1" ht="16" x14ac:dyDescent="0.2">
      <c r="A24" s="98" t="s">
        <v>76</v>
      </c>
      <c r="B24" s="8"/>
      <c r="C24" s="30">
        <v>3.15E-2</v>
      </c>
      <c r="D24" s="31">
        <f t="shared" si="10"/>
        <v>0</v>
      </c>
      <c r="E24" s="30">
        <v>1.9E-2</v>
      </c>
      <c r="F24" s="32">
        <f t="shared" si="11"/>
        <v>0</v>
      </c>
      <c r="G24" s="12">
        <f t="shared" si="12"/>
        <v>0</v>
      </c>
      <c r="H24" s="20" t="s">
        <v>80</v>
      </c>
    </row>
    <row r="25" spans="1:8" s="7" customFormat="1" ht="16" x14ac:dyDescent="0.2">
      <c r="A25" s="99" t="s">
        <v>70</v>
      </c>
      <c r="B25" s="8"/>
      <c r="C25" s="30">
        <v>2.8500000000000001E-2</v>
      </c>
      <c r="D25" s="31">
        <f>B25*C25</f>
        <v>0</v>
      </c>
      <c r="E25" s="30">
        <v>2.1000000000000001E-2</v>
      </c>
      <c r="F25" s="32">
        <f>B25*E25</f>
        <v>0</v>
      </c>
      <c r="G25" s="12">
        <f>D25-F25</f>
        <v>0</v>
      </c>
      <c r="H25" s="20" t="s">
        <v>16</v>
      </c>
    </row>
    <row r="26" spans="1:8" s="7" customFormat="1" ht="16" x14ac:dyDescent="0.2">
      <c r="A26" s="98" t="s">
        <v>77</v>
      </c>
      <c r="B26" s="8"/>
      <c r="C26" s="30">
        <v>3.2500000000000001E-2</v>
      </c>
      <c r="D26" s="31">
        <f t="shared" ref="D26" si="13">B26*C26</f>
        <v>0</v>
      </c>
      <c r="E26" s="30">
        <v>1.9E-2</v>
      </c>
      <c r="F26" s="32">
        <f t="shared" ref="F26" si="14">B26*E26</f>
        <v>0</v>
      </c>
      <c r="G26" s="12">
        <f t="shared" ref="G26" si="15">D26-F26</f>
        <v>0</v>
      </c>
      <c r="H26" s="20" t="s">
        <v>80</v>
      </c>
    </row>
    <row r="27" spans="1:8" s="7" customFormat="1" ht="16" x14ac:dyDescent="0.2">
      <c r="A27" s="99" t="s">
        <v>71</v>
      </c>
      <c r="B27" s="8"/>
      <c r="C27" s="30">
        <v>2.9499999999999998E-2</v>
      </c>
      <c r="D27" s="31">
        <f t="shared" ref="D27:D32" si="16">B27*C27</f>
        <v>0</v>
      </c>
      <c r="E27" s="30">
        <v>2.1999999999999999E-2</v>
      </c>
      <c r="F27" s="32">
        <f t="shared" ref="F27:F32" si="17">B27*E27</f>
        <v>0</v>
      </c>
      <c r="G27" s="12">
        <f t="shared" ref="G27:G32" si="18">D27-F27</f>
        <v>0</v>
      </c>
      <c r="H27" s="20" t="s">
        <v>16</v>
      </c>
    </row>
    <row r="28" spans="1:8" s="7" customFormat="1" ht="16" x14ac:dyDescent="0.2">
      <c r="A28" s="98" t="s">
        <v>78</v>
      </c>
      <c r="B28" s="8"/>
      <c r="C28" s="30">
        <v>3.3000000000000002E-2</v>
      </c>
      <c r="D28" s="31">
        <f t="shared" si="16"/>
        <v>0</v>
      </c>
      <c r="E28" s="30">
        <v>1.9E-2</v>
      </c>
      <c r="F28" s="32">
        <f t="shared" si="17"/>
        <v>0</v>
      </c>
      <c r="G28" s="12">
        <f t="shared" si="18"/>
        <v>0</v>
      </c>
      <c r="H28" s="20" t="s">
        <v>80</v>
      </c>
    </row>
    <row r="29" spans="1:8" s="7" customFormat="1" ht="16" x14ac:dyDescent="0.2">
      <c r="A29" s="100" t="s">
        <v>72</v>
      </c>
      <c r="B29" s="8"/>
      <c r="C29" s="30">
        <v>0.03</v>
      </c>
      <c r="D29" s="31">
        <f t="shared" si="16"/>
        <v>0</v>
      </c>
      <c r="E29" s="30">
        <v>2.2499999999999999E-2</v>
      </c>
      <c r="F29" s="32">
        <f t="shared" si="17"/>
        <v>0</v>
      </c>
      <c r="G29" s="12">
        <f t="shared" si="18"/>
        <v>0</v>
      </c>
      <c r="H29" s="20" t="s">
        <v>16</v>
      </c>
    </row>
    <row r="30" spans="1:8" s="7" customFormat="1" ht="16" x14ac:dyDescent="0.2">
      <c r="A30" s="98" t="s">
        <v>81</v>
      </c>
      <c r="B30" s="8"/>
      <c r="C30" s="30">
        <v>2.6499999999999999E-2</v>
      </c>
      <c r="D30" s="31">
        <f t="shared" si="16"/>
        <v>0</v>
      </c>
      <c r="E30" s="30">
        <v>1.9E-2</v>
      </c>
      <c r="F30" s="32">
        <f t="shared" si="17"/>
        <v>0</v>
      </c>
      <c r="G30" s="12">
        <f t="shared" si="18"/>
        <v>0</v>
      </c>
      <c r="H30" s="20" t="s">
        <v>16</v>
      </c>
    </row>
    <row r="31" spans="1:8" s="7" customFormat="1" ht="16" x14ac:dyDescent="0.2">
      <c r="A31" s="98" t="s">
        <v>82</v>
      </c>
      <c r="B31" s="8"/>
      <c r="C31" s="30">
        <v>2.8000000000000001E-2</v>
      </c>
      <c r="D31" s="31">
        <f t="shared" si="16"/>
        <v>0</v>
      </c>
      <c r="E31" s="30">
        <v>2.0500000000000001E-2</v>
      </c>
      <c r="F31" s="32">
        <f t="shared" si="17"/>
        <v>0</v>
      </c>
      <c r="G31" s="12">
        <f t="shared" si="18"/>
        <v>0</v>
      </c>
      <c r="H31" s="20" t="s">
        <v>16</v>
      </c>
    </row>
    <row r="32" spans="1:8" s="7" customFormat="1" ht="16" x14ac:dyDescent="0.2">
      <c r="A32" s="98" t="s">
        <v>83</v>
      </c>
      <c r="B32" s="8"/>
      <c r="C32" s="30">
        <v>2.8500000000000001E-2</v>
      </c>
      <c r="D32" s="31">
        <f t="shared" si="16"/>
        <v>0</v>
      </c>
      <c r="E32" s="30">
        <v>2.1000000000000001E-2</v>
      </c>
      <c r="F32" s="32">
        <f t="shared" si="17"/>
        <v>0</v>
      </c>
      <c r="G32" s="12">
        <f t="shared" si="18"/>
        <v>0</v>
      </c>
      <c r="H32" s="20" t="s">
        <v>16</v>
      </c>
    </row>
    <row r="33" spans="1:8" s="7" customFormat="1" ht="16" x14ac:dyDescent="0.2">
      <c r="A33" s="98" t="s">
        <v>84</v>
      </c>
      <c r="B33" s="8"/>
      <c r="C33" s="30">
        <v>2.9499999999999998E-2</v>
      </c>
      <c r="D33" s="31">
        <f t="shared" ref="D33" si="19">B33*C33</f>
        <v>0</v>
      </c>
      <c r="E33" s="30">
        <v>2.1999999999999999E-2</v>
      </c>
      <c r="F33" s="32">
        <f t="shared" ref="F33" si="20">B33*E33</f>
        <v>0</v>
      </c>
      <c r="G33" s="12">
        <f>D33-F33</f>
        <v>0</v>
      </c>
      <c r="H33" s="20" t="s">
        <v>16</v>
      </c>
    </row>
    <row r="34" spans="1:8" s="7" customFormat="1" ht="16" x14ac:dyDescent="0.2">
      <c r="A34" s="98" t="s">
        <v>85</v>
      </c>
      <c r="B34" s="8"/>
      <c r="C34" s="30">
        <v>0.03</v>
      </c>
      <c r="D34" s="31">
        <f t="shared" ref="D34:D35" si="21">B34*C34</f>
        <v>0</v>
      </c>
      <c r="E34" s="30">
        <v>2.2499999999999999E-2</v>
      </c>
      <c r="F34" s="32">
        <f t="shared" ref="F34:F35" si="22">B34*E34</f>
        <v>0</v>
      </c>
      <c r="G34" s="12">
        <f t="shared" ref="G34" si="23">D34-F34</f>
        <v>0</v>
      </c>
      <c r="H34" s="20" t="s">
        <v>16</v>
      </c>
    </row>
    <row r="35" spans="1:8" s="7" customFormat="1" ht="16" x14ac:dyDescent="0.2">
      <c r="A35" s="98" t="s">
        <v>97</v>
      </c>
      <c r="B35" s="8"/>
      <c r="C35" s="30">
        <v>3.15E-2</v>
      </c>
      <c r="D35" s="31">
        <f t="shared" si="21"/>
        <v>0</v>
      </c>
      <c r="E35" s="30">
        <v>2.2499999999999999E-2</v>
      </c>
      <c r="F35" s="32">
        <f t="shared" si="22"/>
        <v>0</v>
      </c>
      <c r="G35" s="12">
        <f>D35-F35</f>
        <v>0</v>
      </c>
      <c r="H35" s="20" t="s">
        <v>80</v>
      </c>
    </row>
    <row r="36" spans="1:8" s="7" customFormat="1" ht="16" x14ac:dyDescent="0.2">
      <c r="A36" s="98" t="s">
        <v>98</v>
      </c>
      <c r="B36" s="8"/>
      <c r="C36" s="30">
        <v>2.7E-2</v>
      </c>
      <c r="D36" s="31">
        <f t="shared" ref="D36:D37" si="24">B36*C36</f>
        <v>0</v>
      </c>
      <c r="E36" s="30">
        <v>1.7999999999999999E-2</v>
      </c>
      <c r="F36" s="32">
        <f t="shared" ref="F36:F37" si="25">B36*E36</f>
        <v>0</v>
      </c>
      <c r="G36" s="12">
        <f t="shared" ref="G36:G37" si="26">D36-F36</f>
        <v>0</v>
      </c>
      <c r="H36" s="20" t="s">
        <v>80</v>
      </c>
    </row>
    <row r="37" spans="1:8" s="7" customFormat="1" ht="16" x14ac:dyDescent="0.2">
      <c r="A37" s="98" t="s">
        <v>100</v>
      </c>
      <c r="B37" s="8"/>
      <c r="C37" s="30">
        <v>2.9499999999999998E-2</v>
      </c>
      <c r="D37" s="31">
        <f t="shared" si="24"/>
        <v>0</v>
      </c>
      <c r="E37" s="30">
        <v>1.9E-2</v>
      </c>
      <c r="F37" s="32">
        <f t="shared" si="25"/>
        <v>0</v>
      </c>
      <c r="G37" s="12">
        <f t="shared" si="26"/>
        <v>0</v>
      </c>
      <c r="H37" s="20" t="s">
        <v>80</v>
      </c>
    </row>
    <row r="38" spans="1:8" ht="16" x14ac:dyDescent="0.2">
      <c r="A38" s="98" t="s">
        <v>42</v>
      </c>
      <c r="B38" s="8"/>
      <c r="C38" s="30">
        <v>2.7E-2</v>
      </c>
      <c r="D38" s="31">
        <f t="shared" ref="D38:D45" si="27">B38*C38</f>
        <v>0</v>
      </c>
      <c r="E38" s="30">
        <v>1.9E-2</v>
      </c>
      <c r="F38" s="32">
        <f t="shared" ref="F38:F45" si="28">B38*E38</f>
        <v>0</v>
      </c>
      <c r="G38" s="12">
        <f t="shared" ref="G38:G45" si="29">D38-F38</f>
        <v>0</v>
      </c>
      <c r="H38" s="20" t="s">
        <v>39</v>
      </c>
    </row>
    <row r="39" spans="1:8" ht="16" x14ac:dyDescent="0.2">
      <c r="A39" s="98" t="s">
        <v>86</v>
      </c>
      <c r="B39" s="8"/>
      <c r="C39" s="30">
        <v>2.7E-2</v>
      </c>
      <c r="D39" s="31">
        <f t="shared" ref="D39" si="30">B39*C39</f>
        <v>0</v>
      </c>
      <c r="E39" s="30">
        <v>1.9E-2</v>
      </c>
      <c r="F39" s="32">
        <f t="shared" ref="F39" si="31">B39*E39</f>
        <v>0</v>
      </c>
      <c r="G39" s="12">
        <f t="shared" ref="G39" si="32">D39-F39</f>
        <v>0</v>
      </c>
      <c r="H39" s="20" t="s">
        <v>39</v>
      </c>
    </row>
    <row r="40" spans="1:8" ht="16" x14ac:dyDescent="0.2">
      <c r="A40" s="101" t="s">
        <v>43</v>
      </c>
      <c r="B40" s="8"/>
      <c r="C40" s="30">
        <v>2.5000000000000001E-2</v>
      </c>
      <c r="D40" s="31">
        <f t="shared" si="27"/>
        <v>0</v>
      </c>
      <c r="E40" s="30">
        <v>1.9E-2</v>
      </c>
      <c r="F40" s="32">
        <f t="shared" si="28"/>
        <v>0</v>
      </c>
      <c r="G40" s="12">
        <f t="shared" si="29"/>
        <v>0</v>
      </c>
      <c r="H40" s="20" t="s">
        <v>39</v>
      </c>
    </row>
    <row r="41" spans="1:8" ht="16" x14ac:dyDescent="0.2">
      <c r="A41" s="98" t="s">
        <v>101</v>
      </c>
      <c r="B41" s="8"/>
      <c r="C41" s="30">
        <v>2.9499999999999998E-2</v>
      </c>
      <c r="D41" s="31">
        <f t="shared" ref="D41" si="33">B41*C41</f>
        <v>0</v>
      </c>
      <c r="E41" s="30">
        <v>1.9E-2</v>
      </c>
      <c r="F41" s="32">
        <f t="shared" ref="F41" si="34">B41*E41</f>
        <v>0</v>
      </c>
      <c r="G41" s="12">
        <f t="shared" ref="G41" si="35">D41-F41</f>
        <v>0</v>
      </c>
      <c r="H41" s="20" t="s">
        <v>80</v>
      </c>
    </row>
    <row r="42" spans="1:8" ht="16" x14ac:dyDescent="0.2">
      <c r="A42" s="98" t="s">
        <v>99</v>
      </c>
      <c r="B42" s="8"/>
      <c r="C42" s="30">
        <v>2.7E-2</v>
      </c>
      <c r="D42" s="31">
        <f t="shared" si="27"/>
        <v>0</v>
      </c>
      <c r="E42" s="30">
        <v>1.9E-2</v>
      </c>
      <c r="F42" s="32">
        <f t="shared" si="28"/>
        <v>0</v>
      </c>
      <c r="G42" s="12">
        <f t="shared" si="29"/>
        <v>0</v>
      </c>
      <c r="H42" s="20" t="s">
        <v>39</v>
      </c>
    </row>
    <row r="43" spans="1:8" ht="16" x14ac:dyDescent="0.2">
      <c r="A43" s="98" t="s">
        <v>87</v>
      </c>
      <c r="B43" s="8"/>
      <c r="C43" s="30">
        <v>2.7E-2</v>
      </c>
      <c r="D43" s="31">
        <f t="shared" ref="D43" si="36">B43*C43</f>
        <v>0</v>
      </c>
      <c r="E43" s="30">
        <v>1.9E-2</v>
      </c>
      <c r="F43" s="32">
        <f t="shared" ref="F43" si="37">B43*E43</f>
        <v>0</v>
      </c>
      <c r="G43" s="12">
        <f t="shared" ref="G43" si="38">D43-F43</f>
        <v>0</v>
      </c>
      <c r="H43" s="20" t="s">
        <v>39</v>
      </c>
    </row>
    <row r="44" spans="1:8" ht="16" x14ac:dyDescent="0.2">
      <c r="A44" s="102" t="s">
        <v>40</v>
      </c>
      <c r="B44" s="8"/>
      <c r="C44" s="30">
        <v>2.5000000000000001E-2</v>
      </c>
      <c r="D44" s="31">
        <f t="shared" si="27"/>
        <v>0</v>
      </c>
      <c r="E44" s="30">
        <v>1.9E-2</v>
      </c>
      <c r="F44" s="32">
        <f t="shared" si="28"/>
        <v>0</v>
      </c>
      <c r="G44" s="12">
        <f t="shared" si="29"/>
        <v>0</v>
      </c>
      <c r="H44" s="20" t="s">
        <v>39</v>
      </c>
    </row>
    <row r="45" spans="1:8" ht="16" x14ac:dyDescent="0.2">
      <c r="A45" s="98" t="s">
        <v>108</v>
      </c>
      <c r="B45" s="8"/>
      <c r="C45" s="96">
        <v>3.1E-2</v>
      </c>
      <c r="D45" s="31">
        <f t="shared" si="27"/>
        <v>0</v>
      </c>
      <c r="E45" s="96">
        <v>2.1000000000000001E-2</v>
      </c>
      <c r="F45" s="32">
        <f t="shared" si="28"/>
        <v>0</v>
      </c>
      <c r="G45" s="12">
        <f t="shared" si="29"/>
        <v>0</v>
      </c>
      <c r="H45" s="2"/>
    </row>
    <row r="46" spans="1:8" ht="39" customHeight="1" x14ac:dyDescent="0.2"/>
    <row r="47" spans="1:8" ht="71" customHeight="1" x14ac:dyDescent="0.2"/>
    <row r="48" spans="1:8" ht="39" customHeight="1" x14ac:dyDescent="0.2"/>
    <row r="54" spans="1:8" x14ac:dyDescent="0.2">
      <c r="A54" s="81" t="s">
        <v>89</v>
      </c>
      <c r="B54" s="82"/>
      <c r="C54" s="82"/>
      <c r="D54" s="82"/>
      <c r="E54" s="82"/>
      <c r="F54" s="82"/>
      <c r="G54" s="82"/>
      <c r="H54" s="83"/>
    </row>
    <row r="55" spans="1:8" x14ac:dyDescent="0.2">
      <c r="A55" s="81" t="s">
        <v>92</v>
      </c>
      <c r="B55" s="82"/>
      <c r="C55" s="82"/>
      <c r="D55" s="82"/>
      <c r="E55" s="82"/>
      <c r="F55" s="82"/>
      <c r="G55" s="82"/>
      <c r="H55" s="83"/>
    </row>
    <row r="56" spans="1:8" ht="16" thickBot="1" x14ac:dyDescent="0.25">
      <c r="A56" s="84" t="s">
        <v>102</v>
      </c>
      <c r="B56" s="85"/>
      <c r="C56" s="85"/>
      <c r="D56" s="85"/>
      <c r="E56" s="85"/>
      <c r="F56" s="85"/>
      <c r="G56" s="85"/>
      <c r="H56" s="86"/>
    </row>
  </sheetData>
  <mergeCells count="6">
    <mergeCell ref="A55:H55"/>
    <mergeCell ref="A56:H56"/>
    <mergeCell ref="A1:H1"/>
    <mergeCell ref="A3:H3"/>
    <mergeCell ref="A5:H5"/>
    <mergeCell ref="A54:H54"/>
  </mergeCells>
  <pageMargins left="0.25" right="0.25" top="0.75" bottom="0.75" header="0.3" footer="0.3"/>
  <pageSetup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Merchant Comparison</vt:lpstr>
      <vt:lpstr>Interchange Savings</vt:lpstr>
      <vt:lpstr>'Interchange Savings'!Print_Area</vt:lpstr>
      <vt:lpstr>'Merchant Comparison'!Print_Area</vt:lpstr>
    </vt:vector>
  </TitlesOfParts>
  <Company>Continuity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Rurode</dc:creator>
  <cp:lastModifiedBy>Russell Gilmer</cp:lastModifiedBy>
  <cp:lastPrinted>2023-01-09T15:19:20Z</cp:lastPrinted>
  <dcterms:created xsi:type="dcterms:W3CDTF">2014-04-15T17:51:00Z</dcterms:created>
  <dcterms:modified xsi:type="dcterms:W3CDTF">2025-07-18T13:17:48Z</dcterms:modified>
</cp:coreProperties>
</file>