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fyAddress\Documentation\"/>
    </mc:Choice>
  </mc:AlternateContent>
  <xr:revisionPtr revIDLastSave="0" documentId="8_{9FB27724-84FE-4ED4-8E49-D0D6C7F8CEB6}" xr6:coauthVersionLast="45" xr6:coauthVersionMax="45" xr10:uidLastSave="{00000000-0000-0000-0000-000000000000}"/>
  <bookViews>
    <workbookView xWindow="-14145" yWindow="-16320" windowWidth="29040" windowHeight="15840" activeTab="4" xr2:uid="{6A88C381-24AC-4CC4-9768-F624088826EE}"/>
  </bookViews>
  <sheets>
    <sheet name="Bit Pattern Scores" sheetId="1" r:id="rId1"/>
    <sheet name="Address Element Scoring" sheetId="2" r:id="rId2"/>
    <sheet name="Matrix Approach" sheetId="3" r:id="rId3"/>
    <sheet name="NCSR acceptance" sheetId="4" r:id="rId4"/>
    <sheet name="NCSR ru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6" i="5" l="1" a="1"/>
  <c r="E46" i="5" s="1"/>
  <c r="J44" i="5" l="1"/>
  <c r="K44" i="5"/>
  <c r="K43" i="5"/>
  <c r="J43" i="5"/>
  <c r="I43" i="5"/>
  <c r="H43" i="5"/>
  <c r="G43" i="5"/>
  <c r="F43" i="5"/>
  <c r="K60" i="5"/>
  <c r="J60" i="5"/>
  <c r="I60" i="5"/>
  <c r="H60" i="5"/>
  <c r="G60" i="5"/>
  <c r="F60" i="5"/>
  <c r="K59" i="5"/>
  <c r="J59" i="5"/>
  <c r="I59" i="5"/>
  <c r="H59" i="5"/>
  <c r="G59" i="5"/>
  <c r="F59" i="5"/>
  <c r="K57" i="5"/>
  <c r="J57" i="5"/>
  <c r="I57" i="5"/>
  <c r="H57" i="5"/>
  <c r="G57" i="5"/>
  <c r="F57" i="5"/>
  <c r="K55" i="5"/>
  <c r="J55" i="5"/>
  <c r="I55" i="5"/>
  <c r="H55" i="5"/>
  <c r="G55" i="5"/>
  <c r="F55" i="5"/>
  <c r="F56" i="5"/>
  <c r="G56" i="5"/>
  <c r="H56" i="5"/>
  <c r="I56" i="5"/>
  <c r="J56" i="5"/>
  <c r="K56" i="5"/>
  <c r="K53" i="5"/>
  <c r="J53" i="5"/>
  <c r="I53" i="5"/>
  <c r="H53" i="5"/>
  <c r="G53" i="5"/>
  <c r="F53" i="5"/>
  <c r="F58" i="5"/>
  <c r="G58" i="5"/>
  <c r="H58" i="5"/>
  <c r="I58" i="5"/>
  <c r="J58" i="5"/>
  <c r="K58" i="5"/>
  <c r="F61" i="5"/>
  <c r="G61" i="5"/>
  <c r="H61" i="5"/>
  <c r="I61" i="5"/>
  <c r="J61" i="5"/>
  <c r="K61" i="5"/>
  <c r="K45" i="5"/>
  <c r="J45" i="5"/>
  <c r="I45" i="5"/>
  <c r="H45" i="5"/>
  <c r="G45" i="5"/>
  <c r="F45" i="5"/>
  <c r="K46" i="5"/>
  <c r="J46" i="5"/>
  <c r="I46" i="5"/>
  <c r="H46" i="5"/>
  <c r="G46" i="5"/>
  <c r="F46" i="5"/>
  <c r="K47" i="5"/>
  <c r="J47" i="5"/>
  <c r="I47" i="5"/>
  <c r="H47" i="5"/>
  <c r="G47" i="5"/>
  <c r="F47" i="5"/>
  <c r="F44" i="5"/>
  <c r="G44" i="5"/>
  <c r="H44" i="5"/>
  <c r="I44" i="5"/>
  <c r="F48" i="5"/>
  <c r="G48" i="5"/>
  <c r="H48" i="5"/>
  <c r="I48" i="5"/>
  <c r="J48" i="5"/>
  <c r="K48" i="5"/>
  <c r="F49" i="5"/>
  <c r="G49" i="5"/>
  <c r="H49" i="5"/>
  <c r="I49" i="5"/>
  <c r="J49" i="5"/>
  <c r="K49" i="5"/>
  <c r="F50" i="5"/>
  <c r="G50" i="5"/>
  <c r="H50" i="5"/>
  <c r="I50" i="5"/>
  <c r="J50" i="5"/>
  <c r="K50" i="5"/>
  <c r="F51" i="5"/>
  <c r="G51" i="5"/>
  <c r="H51" i="5"/>
  <c r="I51" i="5"/>
  <c r="J51" i="5"/>
  <c r="K51" i="5"/>
  <c r="F52" i="5"/>
  <c r="G52" i="5"/>
  <c r="H52" i="5"/>
  <c r="I52" i="5"/>
  <c r="J52" i="5"/>
  <c r="K52" i="5"/>
  <c r="F54" i="5"/>
  <c r="G54" i="5"/>
  <c r="H54" i="5"/>
  <c r="I54" i="5"/>
  <c r="J54" i="5"/>
  <c r="K54" i="5"/>
  <c r="I40" i="5"/>
  <c r="I41" i="5"/>
  <c r="I42" i="5"/>
  <c r="I39" i="5"/>
  <c r="H40" i="5"/>
  <c r="H41" i="5"/>
  <c r="H42" i="5"/>
  <c r="H39" i="5"/>
  <c r="G40" i="5"/>
  <c r="G41" i="5"/>
  <c r="G42" i="5"/>
  <c r="G39" i="5"/>
  <c r="J40" i="5"/>
  <c r="K40" i="5"/>
  <c r="J41" i="5"/>
  <c r="K41" i="5"/>
  <c r="J42" i="5"/>
  <c r="K42" i="5"/>
  <c r="K39" i="5"/>
  <c r="J39" i="5"/>
  <c r="F40" i="5"/>
  <c r="F41" i="5"/>
  <c r="F42" i="5"/>
  <c r="F39" i="5"/>
  <c r="E49" i="5" l="1" a="1"/>
  <c r="E49" i="5" s="1"/>
  <c r="E56" i="5" a="1"/>
  <c r="E56" i="5" s="1"/>
  <c r="E54" i="5" a="1"/>
  <c r="E54" i="5" s="1"/>
  <c r="E51" i="5" a="1"/>
  <c r="E51" i="5" s="1"/>
  <c r="E58" i="5" a="1"/>
  <c r="E58" i="5" s="1"/>
  <c r="E43" i="5" a="1"/>
  <c r="E43" i="5" s="1"/>
  <c r="E39" i="5" a="1"/>
  <c r="E39" i="5" s="1"/>
  <c r="E53" i="5" a="1"/>
  <c r="E53" i="5" s="1"/>
  <c r="E55" i="5" a="1"/>
  <c r="E55" i="5" s="1"/>
  <c r="E60" i="5" a="1"/>
  <c r="E60" i="5" s="1"/>
  <c r="E40" i="5" a="1"/>
  <c r="E40" i="5" s="1"/>
  <c r="E42" i="5" a="1"/>
  <c r="E42" i="5" s="1"/>
  <c r="E52" i="5" a="1"/>
  <c r="E52" i="5" s="1"/>
  <c r="E50" i="5" a="1"/>
  <c r="E50" i="5" s="1"/>
  <c r="E48" i="5" a="1"/>
  <c r="E48" i="5" s="1"/>
  <c r="E44" i="5" a="1"/>
  <c r="E44" i="5" s="1"/>
  <c r="E61" i="5" a="1"/>
  <c r="E61" i="5" s="1"/>
  <c r="E41" i="5" a="1"/>
  <c r="E41" i="5" s="1"/>
  <c r="E47" i="5" a="1"/>
  <c r="E47" i="5" s="1"/>
  <c r="E45" i="5" a="1"/>
  <c r="E45" i="5" s="1"/>
  <c r="E57" i="5" a="1"/>
  <c r="E57" i="5" s="1"/>
  <c r="E59" i="5" a="1"/>
  <c r="E59" i="5" s="1"/>
  <c r="F17" i="5"/>
  <c r="G20" i="5"/>
  <c r="H25" i="5"/>
  <c r="H24" i="5"/>
  <c r="E15" i="5"/>
  <c r="F30" i="4"/>
  <c r="F29" i="4"/>
  <c r="F28" i="4"/>
  <c r="C28" i="4"/>
  <c r="F21" i="4"/>
  <c r="G21" i="5"/>
  <c r="F18" i="5"/>
  <c r="I27" i="5"/>
  <c r="J29" i="5"/>
  <c r="H23" i="5"/>
  <c r="F10" i="4"/>
  <c r="F9" i="4"/>
  <c r="F8" i="4"/>
  <c r="C8" i="4"/>
  <c r="F47" i="4"/>
  <c r="F46" i="4"/>
  <c r="C47" i="4"/>
  <c r="F38" i="4"/>
  <c r="C38" i="4"/>
  <c r="C21" i="4"/>
  <c r="F24" i="4"/>
  <c r="C14" i="4"/>
  <c r="F16" i="4"/>
  <c r="F14" i="4"/>
  <c r="F15" i="4"/>
  <c r="F37" i="4"/>
  <c r="F23" i="4"/>
  <c r="F22" i="4"/>
  <c r="F4" i="4"/>
  <c r="F3" i="4"/>
  <c r="F2" i="4"/>
  <c r="B41" i="1"/>
  <c r="D40" i="1"/>
  <c r="B37" i="1"/>
  <c r="D37" i="1"/>
  <c r="D38" i="1"/>
  <c r="D39" i="1"/>
  <c r="D36" i="1"/>
  <c r="B38" i="1" l="1"/>
  <c r="B39" i="1" s="1"/>
  <c r="B40" i="1" s="1"/>
  <c r="C2" i="4" l="1"/>
  <c r="D13" i="3"/>
  <c r="E13" i="3" s="1"/>
  <c r="F13" i="3" s="1"/>
  <c r="G13" i="3" s="1"/>
  <c r="H13" i="3" s="1"/>
  <c r="I13" i="3" s="1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D2" i="3"/>
  <c r="E2" i="3" s="1"/>
  <c r="B4" i="3"/>
  <c r="B5" i="3" s="1"/>
  <c r="B6" i="3" s="1"/>
  <c r="B7" i="3" s="1"/>
  <c r="B8" i="3" s="1"/>
  <c r="B9" i="3" s="1"/>
  <c r="A39" i="2"/>
  <c r="A40" i="2" s="1"/>
  <c r="A30" i="2"/>
  <c r="A31" i="2" s="1"/>
  <c r="A32" i="2" s="1"/>
  <c r="A33" i="2" s="1"/>
  <c r="A34" i="2" s="1"/>
  <c r="A35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8" i="2"/>
  <c r="A9" i="2" s="1"/>
  <c r="A3" i="2"/>
  <c r="A4" i="2" s="1"/>
  <c r="A30" i="1"/>
  <c r="A23" i="1"/>
  <c r="C24" i="1"/>
  <c r="A24" i="1" s="1"/>
  <c r="A8" i="1"/>
  <c r="A5" i="1"/>
  <c r="A2" i="1"/>
  <c r="C3" i="1"/>
  <c r="C4" i="1" s="1"/>
  <c r="C6" i="1" l="1"/>
  <c r="A4" i="1"/>
  <c r="A3" i="1"/>
  <c r="C25" i="1"/>
  <c r="A25" i="1" s="1"/>
  <c r="C7" i="1" l="1"/>
  <c r="A6" i="1"/>
  <c r="C26" i="1"/>
  <c r="A26" i="1" s="1"/>
  <c r="C9" i="1" l="1"/>
  <c r="A7" i="1"/>
  <c r="C27" i="1"/>
  <c r="C10" i="1" l="1"/>
  <c r="A9" i="1"/>
  <c r="C28" i="1"/>
  <c r="A27" i="1"/>
  <c r="C29" i="1" l="1"/>
  <c r="A28" i="1"/>
  <c r="C11" i="1"/>
  <c r="A10" i="1"/>
  <c r="C31" i="1" l="1"/>
  <c r="A29" i="1"/>
  <c r="C12" i="1"/>
  <c r="A11" i="1"/>
  <c r="A31" i="1" l="1"/>
  <c r="C32" i="1"/>
  <c r="A32" i="1" s="1"/>
  <c r="C13" i="1"/>
  <c r="A12" i="1"/>
  <c r="C14" i="1" l="1"/>
  <c r="A13" i="1"/>
  <c r="C15" i="1" l="1"/>
  <c r="A14" i="1"/>
  <c r="C16" i="1" l="1"/>
  <c r="A15" i="1"/>
  <c r="C17" i="1" l="1"/>
  <c r="A16" i="1"/>
  <c r="C18" i="1" l="1"/>
  <c r="A17" i="1"/>
  <c r="C19" i="1" l="1"/>
  <c r="A18" i="1"/>
  <c r="C20" i="1" l="1"/>
  <c r="A19" i="1"/>
  <c r="C21" i="1" l="1"/>
  <c r="A20" i="1"/>
  <c r="C22" i="1" l="1"/>
  <c r="A22" i="1" s="1"/>
  <c r="A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<sst xmlns="http://schemas.openxmlformats.org/spreadsheetml/2006/main" count="260" uniqueCount="138">
  <si>
    <t>Is reflected in the geocoded address</t>
  </si>
  <si>
    <t>A state/territory was supplied, but this value did not form part of the geocoded address</t>
  </si>
  <si>
    <t>A postcode was supplied, but this value did not form part of the geocoded address</t>
  </si>
  <si>
    <t>&amp;3</t>
  </si>
  <si>
    <t>&amp;12</t>
  </si>
  <si>
    <t>A postcode was supplied as API data and did form part of the geocoded address</t>
  </si>
  <si>
    <t>A state/territory was supplied as API data and did form part of the geocoded address</t>
  </si>
  <si>
    <t>A suburb was supplied, but this value did not form part of the geocoded address</t>
  </si>
  <si>
    <t>A state/territory was supplied as part of the address line and did form part of the geocoded address</t>
  </si>
  <si>
    <t>A postcode was supplied as part of the address line and did form part of the geocoded address</t>
  </si>
  <si>
    <t>A suburb was supplied as part of the address line and did form part of the geocoded address</t>
  </si>
  <si>
    <t>A suburb was supplied as API data and did form part of the geocoded address</t>
  </si>
  <si>
    <t>A suburb was supplied as part of the address line and a neighbouring suburb formed part of the geocoded address</t>
  </si>
  <si>
    <t>A suburb was supplied as API data and a neighbouring suburb formed part of the geocoded address</t>
  </si>
  <si>
    <t>Points</t>
  </si>
  <si>
    <t>A suburb was supplied as part of the address line and a 'looks like' suburb formed part of the geocoded address</t>
  </si>
  <si>
    <t>A suburb was supplied as API data and a 'looks like' suburb formed part of the geocoded address</t>
  </si>
  <si>
    <t>A suburb was supplied as part of the address line and a 'sounds like' suburb formed part of the geocoded address</t>
  </si>
  <si>
    <t>A suburb was supplied as API data and a 'sounds like' suburb formed part of the geocoded address</t>
  </si>
  <si>
    <t>A suburb was supplied as part of the address line and did form part of the geocoded address as an alias</t>
  </si>
  <si>
    <t>A suburb was supplied as API data and did form part of the geocoded address as an alias</t>
  </si>
  <si>
    <t>&amp;240</t>
  </si>
  <si>
    <t>A street was supplied, but this value did not form part of the geocoded address</t>
  </si>
  <si>
    <t>A street was supplied as part of the address line and a 'looks like' street formed part of the geocoded address</t>
  </si>
  <si>
    <t>A street was supplied as part of the address line and a 'sounds like' street formed part of the geocoded address</t>
  </si>
  <si>
    <t>A street was supplied as part of the address line and did form part of the geocoded address as an alias</t>
  </si>
  <si>
    <t>A street was supplied as part of the address line and did form part of the geocoded address</t>
  </si>
  <si>
    <t>&amp;1792</t>
  </si>
  <si>
    <t>A house number was supplied, but this value did not form part of the geocoded address</t>
  </si>
  <si>
    <t>A house number was supplied as part of the address line and a nearby house formed part of the geocoded address</t>
  </si>
  <si>
    <t>A house number was supplied as part of the address line and did form part of the geocoded address</t>
  </si>
  <si>
    <t>&amp;6144</t>
  </si>
  <si>
    <t>Bit Pattern</t>
  </si>
  <si>
    <t>Within Type
Weighting</t>
  </si>
  <si>
    <t>Geocoding
Accuracy</t>
  </si>
  <si>
    <t>and</t>
  </si>
  <si>
    <t>Postcode</t>
  </si>
  <si>
    <t>Fail</t>
  </si>
  <si>
    <t>or</t>
  </si>
  <si>
    <t>missing</t>
  </si>
  <si>
    <t>Suburb</t>
  </si>
  <si>
    <t>Street</t>
  </si>
  <si>
    <t>House</t>
  </si>
  <si>
    <t>Meaning</t>
  </si>
  <si>
    <t>Bit Pattern Band</t>
  </si>
  <si>
    <t>State/Territory</t>
  </si>
  <si>
    <t>House Number</t>
  </si>
  <si>
    <t>A house number supplied - formede part of the geocoded address</t>
  </si>
  <si>
    <t>A house number supplied, but did not form part of the geocoded address</t>
  </si>
  <si>
    <t>A house number supplied - nearby house formed part of the geocoded address</t>
  </si>
  <si>
    <t>A street was supplied - not form part of the geocoded address</t>
  </si>
  <si>
    <t>A street was supplied - a 'looks like' street formed part of the geocoded address</t>
  </si>
  <si>
    <t>A street was supplied - 'sounds like' street formed part of the geocoded address</t>
  </si>
  <si>
    <t>A street was supplied - form part of the geocoded address as an alias</t>
  </si>
  <si>
    <t>A street was supplied - form part of the geocoded address</t>
  </si>
  <si>
    <t>Minimum acceptable score</t>
  </si>
  <si>
    <t>A valid state and/or postcode must have been supplied and the geocoded address is within that state and/or postcode</t>
  </si>
  <si>
    <t>Note 1:</t>
  </si>
  <si>
    <t>If postcode is supplied, but no state, and the postcode crosses state boundaries, then the SA1, LGA will reflect that house in that street.</t>
  </si>
  <si>
    <t>Note 2:</t>
  </si>
  <si>
    <t>Accuracy '4' -  (requires street and house number for a match)</t>
  </si>
  <si>
    <t>Accuracy '3' -  (requires street for a match)</t>
  </si>
  <si>
    <t>Accuracy '2' -  (requires suburb for a match)</t>
  </si>
  <si>
    <t>FOR POSTAL DELIVERY SERVICE ONLY</t>
  </si>
  <si>
    <t>If postcode is supplied, but no state, and the postcode crosses state boundaries, then a Score of 0 is returned.</t>
  </si>
  <si>
    <t>Note 3:</t>
  </si>
  <si>
    <t>e.g. RMB 56, 128 River Road, Sale, Vic, 3828</t>
  </si>
  <si>
    <t>However, the geocoded data (LGA, SA1 etc) will reflect the property address - '128 River Road, Sale, Vic, 2838'</t>
  </si>
  <si>
    <t>Any address returning a Score greater than 255 will be treated as though it was not a Postal Delivery Service address.</t>
  </si>
  <si>
    <t>is a Postal Delivery Service (RMB 56, Sale, Vic, 3828) and the drop off point for that bag may be '128 River Road, Sale, Vic, 3828'</t>
  </si>
  <si>
    <t>&amp;8192</t>
  </si>
  <si>
    <t>A state/territory was supplied as API/CSV data and did form part of the geocoded address</t>
  </si>
  <si>
    <t>A postcode was supplied as API/CSV data and did form part of the geocoded address</t>
  </si>
  <si>
    <t>A suburb was supplied as API/CSV data and a neighbouring suburb formed part of the geocoded address</t>
  </si>
  <si>
    <t>A suburb was supplied as API/CSV data and a 'looks like' suburb formed part of the geocoded address</t>
  </si>
  <si>
    <t>A suburb was supplied as API/CSV data and a 'sounds like' suburb formed part of the geocoded address</t>
  </si>
  <si>
    <t>A suburb was supplied as API/CSV data and did form part of the geocoded address as an alias</t>
  </si>
  <si>
    <t>A suburb was supplied as API/CSV data and did form part of the geocoded address</t>
  </si>
  <si>
    <t>Score</t>
  </si>
  <si>
    <t>(no building)</t>
  </si>
  <si>
    <t>(for a building)</t>
  </si>
  <si>
    <t>(matching state)</t>
  </si>
  <si>
    <t>(no state)</t>
  </si>
  <si>
    <t>Minimum acceptable scores</t>
  </si>
  <si>
    <t>Acceptance-1</t>
  </si>
  <si>
    <t>Acceptance-2</t>
  </si>
  <si>
    <t>Acceptance-3</t>
  </si>
  <si>
    <t>Acceptance-4</t>
  </si>
  <si>
    <t>Acceptance-5</t>
  </si>
  <si>
    <t>Acceptance-6</t>
  </si>
  <si>
    <t>Acceptance-7</t>
  </si>
  <si>
    <t>Acceptance-8</t>
  </si>
  <si>
    <t>Acceptance-9</t>
  </si>
  <si>
    <t>Acceptance-10</t>
  </si>
  <si>
    <t>Acceptance-11</t>
  </si>
  <si>
    <t>accuracy</t>
  </si>
  <si>
    <t>house number score</t>
  </si>
  <si>
    <t>street score</t>
  </si>
  <si>
    <t>suburb score</t>
  </si>
  <si>
    <t>postcode score</t>
  </si>
  <si>
    <t>state score</t>
  </si>
  <si>
    <t>building name</t>
  </si>
  <si>
    <t>Acceptance</t>
  </si>
  <si>
    <t>no</t>
  </si>
  <si>
    <t>postal service</t>
  </si>
  <si>
    <t>true</t>
  </si>
  <si>
    <t>&gt;=96</t>
  </si>
  <si>
    <t>yes</t>
  </si>
  <si>
    <t>&gt;=768</t>
  </si>
  <si>
    <t>(with house number)</t>
  </si>
  <si>
    <t>(no house number)</t>
  </si>
  <si>
    <t>Comment</t>
  </si>
  <si>
    <t>Goecoding failed</t>
  </si>
  <si>
    <t>only</t>
  </si>
  <si>
    <t>Address only has State and Postcode - not acceptable</t>
  </si>
  <si>
    <t>Postal Delivery Service within this state</t>
  </si>
  <si>
    <t>Postal Delivery Service where suburb matches postcode</t>
  </si>
  <si>
    <t>Address only has State, Postcode and suburb - not acceptable</t>
  </si>
  <si>
    <t>Geocoded using a building name</t>
  </si>
  <si>
    <t>A building, in this suburb, in this state (upgraded from a lower accuracy)</t>
  </si>
  <si>
    <t>&gt;=4096</t>
  </si>
  <si>
    <t>&gt;=208</t>
  </si>
  <si>
    <t>A house, in an exact or fuzzy matching street, in this suburb, in this state</t>
  </si>
  <si>
    <t>&gt;=1536</t>
  </si>
  <si>
    <t>This house, in this street, in this suburb (other state allowed)</t>
  </si>
  <si>
    <t>An exact or fuzzy matching street, in an exact or fuzzy matching suburb, in this state</t>
  </si>
  <si>
    <t>A house, in this street, in an exact or fuzzy matching suburb, in this state</t>
  </si>
  <si>
    <t>Examples</t>
  </si>
  <si>
    <t>isPostalService</t>
  </si>
  <si>
    <t>Accuracy</t>
  </si>
  <si>
    <t>stree score</t>
  </si>
  <si>
    <t>house score</t>
  </si>
  <si>
    <t>have Building</t>
  </si>
  <si>
    <t>accept (yes/no)</t>
  </si>
  <si>
    <t>postcode OK</t>
  </si>
  <si>
    <t>state OK</t>
  </si>
  <si>
    <t>Yellow cells were considered in the business rule.</t>
  </si>
  <si>
    <t>Red cells were considered in the business rule and caused the business rule to fail.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</si>
</sst>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theme="9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3" borderId="3" xfId="0" applyFont="1" applyFill="1" applyBorder="1"/>
    <xf numFmtId="0" fontId="3" fillId="0" borderId="2" xfId="0" applyFont="1" applyBorder="1" applyAlignment="1">
      <alignment wrapText="1"/>
    </xf>
    <xf numFmtId="0" fontId="2" fillId="0" borderId="7" xfId="0" applyFont="1" applyBorder="1"/>
    <xf numFmtId="0" fontId="2" fillId="2" borderId="4" xfId="0" applyFont="1" applyFill="1" applyBorder="1"/>
    <xf numFmtId="0" fontId="2" fillId="0" borderId="5" xfId="0" applyFont="1" applyBorder="1" applyAlignment="1">
      <alignment horizontal="center" vertical="top"/>
    </xf>
    <xf numFmtId="0" fontId="2" fillId="0" borderId="4" xfId="0" applyFont="1" applyBorder="1"/>
    <xf numFmtId="0" fontId="2" fillId="2" borderId="9" xfId="0" applyFont="1" applyFill="1" applyBorder="1"/>
    <xf numFmtId="0" fontId="2" fillId="0" borderId="10" xfId="0" applyFont="1" applyBorder="1" applyAlignment="1">
      <alignment horizontal="center" vertical="top"/>
    </xf>
    <xf numFmtId="0" fontId="2" fillId="3" borderId="10" xfId="0" applyFont="1" applyFill="1" applyBorder="1"/>
    <xf numFmtId="0" fontId="2" fillId="0" borderId="11" xfId="0" applyFont="1" applyBorder="1"/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8" xfId="0" applyFont="1" applyFill="1" applyBorder="1"/>
    <xf numFmtId="0" fontId="3" fillId="3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 applyBorder="1"/>
    <xf numFmtId="0" fontId="3" fillId="3" borderId="8" xfId="0" applyFont="1" applyFill="1" applyBorder="1" applyAlignment="1">
      <alignment horizontal="center"/>
    </xf>
    <xf numFmtId="0" fontId="2" fillId="3" borderId="8" xfId="0" applyFont="1" applyFill="1" applyBorder="1"/>
    <xf numFmtId="0" fontId="3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3" fillId="4" borderId="8" xfId="0" applyFont="1" applyFill="1" applyBorder="1" applyAlignment="1">
      <alignment horizontal="center"/>
    </xf>
    <xf numFmtId="0" fontId="2" fillId="4" borderId="8" xfId="0" applyFont="1" applyFill="1" applyBorder="1"/>
    <xf numFmtId="0" fontId="3" fillId="5" borderId="3" xfId="0" applyFont="1" applyFill="1" applyBorder="1" applyAlignment="1">
      <alignment horizontal="center"/>
    </xf>
    <xf numFmtId="0" fontId="2" fillId="5" borderId="3" xfId="0" applyFont="1" applyFill="1" applyBorder="1"/>
    <xf numFmtId="0" fontId="3" fillId="5" borderId="8" xfId="0" applyFont="1" applyFill="1" applyBorder="1" applyAlignment="1">
      <alignment horizontal="center"/>
    </xf>
    <xf numFmtId="0" fontId="2" fillId="5" borderId="8" xfId="0" applyFont="1" applyFill="1" applyBorder="1"/>
    <xf numFmtId="0" fontId="3" fillId="6" borderId="3" xfId="0" applyFont="1" applyFill="1" applyBorder="1" applyAlignment="1">
      <alignment horizontal="center"/>
    </xf>
    <xf numFmtId="0" fontId="2" fillId="6" borderId="3" xfId="0" applyFont="1" applyFill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textRotation="90"/>
    </xf>
    <xf numFmtId="0" fontId="2" fillId="6" borderId="3" xfId="0" applyFont="1" applyFill="1" applyBorder="1" applyAlignment="1">
      <alignment textRotation="90"/>
    </xf>
    <xf numFmtId="0" fontId="2" fillId="6" borderId="1" xfId="0" applyFont="1" applyFill="1" applyBorder="1" applyAlignment="1">
      <alignment textRotation="90"/>
    </xf>
    <xf numFmtId="0" fontId="0" fillId="0" borderId="1" xfId="0" applyBorder="1" applyAlignment="1">
      <alignment horizontal="center"/>
    </xf>
    <xf numFmtId="0" fontId="2" fillId="5" borderId="3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2" fillId="5" borderId="3" xfId="0" applyFont="1" applyFill="1" applyBorder="1" applyAlignment="1">
      <alignment textRotation="90"/>
    </xf>
    <xf numFmtId="0" fontId="2" fillId="5" borderId="1" xfId="0" applyFont="1" applyFill="1" applyBorder="1" applyAlignment="1">
      <alignment textRotation="90"/>
    </xf>
    <xf numFmtId="0" fontId="2" fillId="5" borderId="8" xfId="0" applyFont="1" applyFill="1" applyBorder="1" applyAlignment="1">
      <alignment textRotation="90"/>
    </xf>
    <xf numFmtId="0" fontId="0" fillId="0" borderId="0" xfId="0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" fillId="0" borderId="0" xfId="0" applyFont="1"/>
    <xf numFmtId="0" fontId="4" fillId="3" borderId="0" xfId="0" applyFont="1" applyFill="1"/>
    <xf numFmtId="0" fontId="0" fillId="3" borderId="0" xfId="0" applyFill="1"/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2" fillId="4" borderId="0" xfId="0" applyFont="1" applyFill="1" applyBorder="1"/>
    <xf numFmtId="0" fontId="3" fillId="7" borderId="1" xfId="0" applyFont="1" applyFill="1" applyBorder="1" applyAlignment="1">
      <alignment horizontal="center"/>
    </xf>
    <xf numFmtId="0" fontId="1" fillId="0" borderId="0" xfId="0" applyFont="1" applyBorder="1"/>
    <xf numFmtId="0" fontId="1" fillId="0" borderId="13" xfId="0" applyFont="1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0" borderId="16" xfId="0" applyBorder="1" applyAlignment="1">
      <alignment horizontal="center"/>
    </xf>
    <xf numFmtId="0" fontId="0" fillId="0" borderId="0" xfId="0" applyFill="1"/>
    <xf numFmtId="0" fontId="2" fillId="3" borderId="5" xfId="0" applyFont="1" applyFill="1" applyBorder="1" applyAlignment="1"/>
    <xf numFmtId="0" fontId="2" fillId="0" borderId="6" xfId="0" applyFont="1" applyFill="1" applyBorder="1" applyAlignment="1"/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2" fillId="2" borderId="0" xfId="0" applyFont="1" applyFill="1" applyBorder="1"/>
    <xf numFmtId="0" fontId="2" fillId="3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7" borderId="0" xfId="0" applyFill="1"/>
    <xf numFmtId="0" fontId="2" fillId="7" borderId="0" xfId="0" applyFont="1" applyFill="1" applyBorder="1"/>
    <xf numFmtId="0" fontId="2" fillId="0" borderId="0" xfId="0" applyFont="1" applyFill="1" applyBorder="1" applyAlignment="1">
      <alignment horizontal="right"/>
    </xf>
    <xf numFmtId="0" fontId="7" fillId="0" borderId="0" xfId="0" applyFont="1"/>
    <xf numFmtId="0" fontId="6" fillId="8" borderId="18" xfId="0" applyFont="1" applyFill="1" applyBorder="1"/>
    <xf numFmtId="0" fontId="6" fillId="8" borderId="18" xfId="0" applyFont="1" applyFill="1" applyBorder="1" applyAlignment="1">
      <alignment wrapText="1"/>
    </xf>
    <xf numFmtId="0" fontId="6" fillId="8" borderId="18" xfId="0" applyFont="1" applyFill="1" applyBorder="1" applyAlignment="1">
      <alignment horizontal="center"/>
    </xf>
    <xf numFmtId="0" fontId="0" fillId="3" borderId="0" xfId="0" applyFill="1" applyBorder="1"/>
    <xf numFmtId="0" fontId="0" fillId="7" borderId="0" xfId="0" applyFill="1" applyBorder="1"/>
    <xf numFmtId="0" fontId="0" fillId="4" borderId="0" xfId="0" applyFill="1" applyBorder="1"/>
    <xf numFmtId="0" fontId="1" fillId="0" borderId="13" xfId="0" applyFont="1" applyFill="1" applyBorder="1"/>
    <xf numFmtId="0" fontId="2" fillId="6" borderId="1" xfId="0" quotePrefix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9FF59-2776-4456-8AA8-654633862A4B}">
  <dimension ref="A1:K41"/>
  <sheetViews>
    <sheetView workbookViewId="0">
      <selection activeCell="K21" sqref="K21"/>
    </sheetView>
  </sheetViews>
  <sheetFormatPr defaultRowHeight="15.6" x14ac:dyDescent="0.3"/>
  <cols>
    <col min="1" max="1" width="6.88671875" style="2" bestFit="1" customWidth="1"/>
    <col min="2" max="2" width="110.88671875" style="1" bestFit="1" customWidth="1"/>
    <col min="3" max="3" width="12.33203125" style="2" bestFit="1" customWidth="1"/>
    <col min="4" max="4" width="11.109375" style="1" bestFit="1" customWidth="1"/>
    <col min="5" max="5" width="8.88671875" style="1"/>
    <col min="6" max="6" width="10.88671875" style="2" bestFit="1" customWidth="1"/>
    <col min="7" max="7" width="9.44140625" style="1" bestFit="1" customWidth="1"/>
    <col min="8" max="8" width="4.5546875" style="1" customWidth="1"/>
    <col min="9" max="9" width="4.5546875" style="22" customWidth="1"/>
    <col min="10" max="10" width="4.5546875" style="1" customWidth="1"/>
    <col min="11" max="11" width="7.88671875" style="1" bestFit="1" customWidth="1"/>
    <col min="12" max="16384" width="8.88671875" style="1"/>
  </cols>
  <sheetData>
    <row r="1" spans="1:11" ht="31.8" thickBot="1" x14ac:dyDescent="0.35">
      <c r="A1" s="6" t="s">
        <v>14</v>
      </c>
      <c r="B1" s="25" t="s">
        <v>0</v>
      </c>
      <c r="C1" s="26" t="s">
        <v>33</v>
      </c>
      <c r="D1" s="25" t="s">
        <v>32</v>
      </c>
      <c r="F1" s="26" t="s">
        <v>34</v>
      </c>
      <c r="G1" s="29" t="s">
        <v>43</v>
      </c>
      <c r="H1" s="123" t="s">
        <v>44</v>
      </c>
      <c r="I1" s="124"/>
      <c r="J1" s="124"/>
      <c r="K1" s="125"/>
    </row>
    <row r="2" spans="1:11" x14ac:dyDescent="0.3">
      <c r="A2" s="7">
        <f>C2*1</f>
        <v>1</v>
      </c>
      <c r="B2" s="23" t="s">
        <v>1</v>
      </c>
      <c r="C2" s="24">
        <v>1</v>
      </c>
      <c r="D2" s="126" t="s">
        <v>3</v>
      </c>
      <c r="F2" s="27">
        <v>0</v>
      </c>
      <c r="G2" s="30" t="s">
        <v>37</v>
      </c>
      <c r="H2" s="34"/>
      <c r="I2" s="35" t="s">
        <v>38</v>
      </c>
      <c r="J2" s="36"/>
      <c r="K2" s="37" t="s">
        <v>39</v>
      </c>
    </row>
    <row r="3" spans="1:11" x14ac:dyDescent="0.3">
      <c r="A3" s="7">
        <f>C3*1</f>
        <v>2</v>
      </c>
      <c r="B3" s="8" t="s">
        <v>8</v>
      </c>
      <c r="C3" s="9">
        <f>C2+1</f>
        <v>2</v>
      </c>
      <c r="D3" s="127"/>
      <c r="F3" s="5">
        <v>1</v>
      </c>
      <c r="G3" s="33" t="s">
        <v>36</v>
      </c>
      <c r="H3" s="31"/>
      <c r="I3" s="32" t="s">
        <v>35</v>
      </c>
      <c r="J3" s="94"/>
      <c r="K3" s="95" t="s">
        <v>113</v>
      </c>
    </row>
    <row r="4" spans="1:11" x14ac:dyDescent="0.3">
      <c r="A4" s="7">
        <f>C4*1</f>
        <v>3</v>
      </c>
      <c r="B4" s="8" t="s">
        <v>71</v>
      </c>
      <c r="C4" s="9">
        <f t="shared" ref="C4:C32" si="0">C3+1</f>
        <v>3</v>
      </c>
      <c r="D4" s="127"/>
      <c r="F4" s="5">
        <v>2</v>
      </c>
      <c r="G4" s="4" t="s">
        <v>40</v>
      </c>
      <c r="H4" s="116"/>
      <c r="I4" s="116"/>
      <c r="J4" s="116"/>
      <c r="K4" s="116"/>
    </row>
    <row r="5" spans="1:11" x14ac:dyDescent="0.3">
      <c r="A5" s="10">
        <f>C5*4</f>
        <v>4</v>
      </c>
      <c r="B5" s="11" t="s">
        <v>2</v>
      </c>
      <c r="C5" s="12">
        <v>1</v>
      </c>
      <c r="D5" s="128" t="s">
        <v>4</v>
      </c>
      <c r="F5" s="5">
        <v>3</v>
      </c>
      <c r="G5" s="4" t="s">
        <v>41</v>
      </c>
      <c r="H5" s="117"/>
      <c r="I5" s="118"/>
      <c r="J5" s="118"/>
      <c r="K5" s="119"/>
    </row>
    <row r="6" spans="1:11" x14ac:dyDescent="0.3">
      <c r="A6" s="10">
        <f>C6*4</f>
        <v>8</v>
      </c>
      <c r="B6" s="11" t="s">
        <v>9</v>
      </c>
      <c r="C6" s="12">
        <f t="shared" si="0"/>
        <v>2</v>
      </c>
      <c r="D6" s="128"/>
      <c r="F6" s="5">
        <v>4</v>
      </c>
      <c r="G6" s="4" t="s">
        <v>42</v>
      </c>
      <c r="H6" s="120"/>
      <c r="I6" s="121"/>
      <c r="J6" s="121"/>
      <c r="K6" s="122"/>
    </row>
    <row r="7" spans="1:11" x14ac:dyDescent="0.3">
      <c r="A7" s="10">
        <f>C7*4</f>
        <v>12</v>
      </c>
      <c r="B7" s="11" t="s">
        <v>72</v>
      </c>
      <c r="C7" s="12">
        <f t="shared" si="0"/>
        <v>3</v>
      </c>
      <c r="D7" s="128"/>
    </row>
    <row r="8" spans="1:11" x14ac:dyDescent="0.3">
      <c r="A8" s="13">
        <f t="shared" ref="A8:A22" si="1">C8*16</f>
        <v>16</v>
      </c>
      <c r="B8" s="14" t="s">
        <v>7</v>
      </c>
      <c r="C8" s="15">
        <v>1</v>
      </c>
      <c r="D8" s="129" t="s">
        <v>21</v>
      </c>
    </row>
    <row r="9" spans="1:11" x14ac:dyDescent="0.3">
      <c r="A9" s="13">
        <f t="shared" si="1"/>
        <v>32</v>
      </c>
      <c r="B9" s="14"/>
      <c r="C9" s="15">
        <f t="shared" si="0"/>
        <v>2</v>
      </c>
      <c r="D9" s="130"/>
    </row>
    <row r="10" spans="1:11" x14ac:dyDescent="0.3">
      <c r="A10" s="13">
        <f t="shared" si="1"/>
        <v>48</v>
      </c>
      <c r="B10" s="14" t="s">
        <v>12</v>
      </c>
      <c r="C10" s="15">
        <f t="shared" si="0"/>
        <v>3</v>
      </c>
      <c r="D10" s="130"/>
    </row>
    <row r="11" spans="1:11" x14ac:dyDescent="0.3">
      <c r="A11" s="13">
        <f t="shared" si="1"/>
        <v>64</v>
      </c>
      <c r="B11" s="14" t="s">
        <v>73</v>
      </c>
      <c r="C11" s="15">
        <f t="shared" si="0"/>
        <v>4</v>
      </c>
      <c r="D11" s="130"/>
    </row>
    <row r="12" spans="1:11" x14ac:dyDescent="0.3">
      <c r="A12" s="13">
        <f t="shared" si="1"/>
        <v>80</v>
      </c>
      <c r="B12" s="14"/>
      <c r="C12" s="15">
        <f t="shared" si="0"/>
        <v>5</v>
      </c>
      <c r="D12" s="130"/>
    </row>
    <row r="13" spans="1:11" x14ac:dyDescent="0.3">
      <c r="A13" s="13">
        <f t="shared" si="1"/>
        <v>96</v>
      </c>
      <c r="B13" s="14" t="s">
        <v>15</v>
      </c>
      <c r="C13" s="15">
        <f t="shared" si="0"/>
        <v>6</v>
      </c>
      <c r="D13" s="130"/>
    </row>
    <row r="14" spans="1:11" x14ac:dyDescent="0.3">
      <c r="A14" s="13">
        <f t="shared" si="1"/>
        <v>112</v>
      </c>
      <c r="B14" s="14" t="s">
        <v>74</v>
      </c>
      <c r="C14" s="15">
        <f t="shared" si="0"/>
        <v>7</v>
      </c>
      <c r="D14" s="130"/>
    </row>
    <row r="15" spans="1:11" x14ac:dyDescent="0.3">
      <c r="A15" s="13">
        <f t="shared" si="1"/>
        <v>128</v>
      </c>
      <c r="B15" s="14"/>
      <c r="C15" s="15">
        <f t="shared" si="0"/>
        <v>8</v>
      </c>
      <c r="D15" s="130"/>
    </row>
    <row r="16" spans="1:11" x14ac:dyDescent="0.3">
      <c r="A16" s="13">
        <f t="shared" si="1"/>
        <v>144</v>
      </c>
      <c r="B16" s="14" t="s">
        <v>17</v>
      </c>
      <c r="C16" s="15">
        <f t="shared" si="0"/>
        <v>9</v>
      </c>
      <c r="D16" s="130"/>
    </row>
    <row r="17" spans="1:4" x14ac:dyDescent="0.3">
      <c r="A17" s="13">
        <f t="shared" si="1"/>
        <v>160</v>
      </c>
      <c r="B17" s="14" t="s">
        <v>75</v>
      </c>
      <c r="C17" s="15">
        <f t="shared" si="0"/>
        <v>10</v>
      </c>
      <c r="D17" s="130"/>
    </row>
    <row r="18" spans="1:4" x14ac:dyDescent="0.3">
      <c r="A18" s="13">
        <f t="shared" si="1"/>
        <v>176</v>
      </c>
      <c r="B18" s="14"/>
      <c r="C18" s="15">
        <f t="shared" si="0"/>
        <v>11</v>
      </c>
      <c r="D18" s="130"/>
    </row>
    <row r="19" spans="1:4" x14ac:dyDescent="0.3">
      <c r="A19" s="13">
        <f t="shared" si="1"/>
        <v>192</v>
      </c>
      <c r="B19" s="14" t="s">
        <v>19</v>
      </c>
      <c r="C19" s="15">
        <f t="shared" si="0"/>
        <v>12</v>
      </c>
      <c r="D19" s="130"/>
    </row>
    <row r="20" spans="1:4" x14ac:dyDescent="0.3">
      <c r="A20" s="13">
        <f t="shared" si="1"/>
        <v>208</v>
      </c>
      <c r="B20" s="14" t="s">
        <v>76</v>
      </c>
      <c r="C20" s="15">
        <f t="shared" si="0"/>
        <v>13</v>
      </c>
      <c r="D20" s="130"/>
    </row>
    <row r="21" spans="1:4" x14ac:dyDescent="0.3">
      <c r="A21" s="13">
        <f t="shared" si="1"/>
        <v>224</v>
      </c>
      <c r="B21" s="14" t="s">
        <v>10</v>
      </c>
      <c r="C21" s="15">
        <f t="shared" si="0"/>
        <v>14</v>
      </c>
      <c r="D21" s="130"/>
    </row>
    <row r="22" spans="1:4" x14ac:dyDescent="0.3">
      <c r="A22" s="13">
        <f t="shared" si="1"/>
        <v>240</v>
      </c>
      <c r="B22" s="14" t="s">
        <v>77</v>
      </c>
      <c r="C22" s="15">
        <f t="shared" si="0"/>
        <v>15</v>
      </c>
      <c r="D22" s="130"/>
    </row>
    <row r="23" spans="1:4" x14ac:dyDescent="0.3">
      <c r="A23" s="16">
        <f t="shared" ref="A23:A29" si="2">C23*256</f>
        <v>256</v>
      </c>
      <c r="B23" s="17" t="s">
        <v>22</v>
      </c>
      <c r="C23" s="18">
        <v>1</v>
      </c>
      <c r="D23" s="131" t="s">
        <v>27</v>
      </c>
    </row>
    <row r="24" spans="1:4" x14ac:dyDescent="0.3">
      <c r="A24" s="16">
        <f t="shared" si="2"/>
        <v>512</v>
      </c>
      <c r="B24" s="17"/>
      <c r="C24" s="18">
        <f t="shared" si="0"/>
        <v>2</v>
      </c>
      <c r="D24" s="131"/>
    </row>
    <row r="25" spans="1:4" x14ac:dyDescent="0.3">
      <c r="A25" s="16">
        <f t="shared" si="2"/>
        <v>768</v>
      </c>
      <c r="B25" s="17" t="s">
        <v>23</v>
      </c>
      <c r="C25" s="18">
        <f t="shared" si="0"/>
        <v>3</v>
      </c>
      <c r="D25" s="131"/>
    </row>
    <row r="26" spans="1:4" x14ac:dyDescent="0.3">
      <c r="A26" s="16">
        <f t="shared" si="2"/>
        <v>1024</v>
      </c>
      <c r="B26" s="17" t="s">
        <v>24</v>
      </c>
      <c r="C26" s="18">
        <f t="shared" si="0"/>
        <v>4</v>
      </c>
      <c r="D26" s="131"/>
    </row>
    <row r="27" spans="1:4" x14ac:dyDescent="0.3">
      <c r="A27" s="16">
        <f t="shared" si="2"/>
        <v>1280</v>
      </c>
      <c r="B27" s="17"/>
      <c r="C27" s="18">
        <f t="shared" si="0"/>
        <v>5</v>
      </c>
      <c r="D27" s="131"/>
    </row>
    <row r="28" spans="1:4" x14ac:dyDescent="0.3">
      <c r="A28" s="16">
        <f t="shared" si="2"/>
        <v>1536</v>
      </c>
      <c r="B28" s="17" t="s">
        <v>25</v>
      </c>
      <c r="C28" s="18">
        <f t="shared" si="0"/>
        <v>6</v>
      </c>
      <c r="D28" s="131"/>
    </row>
    <row r="29" spans="1:4" x14ac:dyDescent="0.3">
      <c r="A29" s="16">
        <f t="shared" si="2"/>
        <v>1792</v>
      </c>
      <c r="B29" s="17" t="s">
        <v>26</v>
      </c>
      <c r="C29" s="18">
        <f t="shared" si="0"/>
        <v>7</v>
      </c>
      <c r="D29" s="131"/>
    </row>
    <row r="30" spans="1:4" x14ac:dyDescent="0.3">
      <c r="A30" s="19">
        <f>C30*2048</f>
        <v>2048</v>
      </c>
      <c r="B30" s="20" t="s">
        <v>28</v>
      </c>
      <c r="C30" s="21">
        <v>1</v>
      </c>
      <c r="D30" s="114" t="s">
        <v>31</v>
      </c>
    </row>
    <row r="31" spans="1:4" x14ac:dyDescent="0.3">
      <c r="A31" s="19">
        <f>C31*2048</f>
        <v>4096</v>
      </c>
      <c r="B31" s="20" t="s">
        <v>29</v>
      </c>
      <c r="C31" s="21">
        <f t="shared" si="0"/>
        <v>2</v>
      </c>
      <c r="D31" s="115"/>
    </row>
    <row r="32" spans="1:4" x14ac:dyDescent="0.3">
      <c r="A32" s="19">
        <f>C32*2048</f>
        <v>6144</v>
      </c>
      <c r="B32" s="20" t="s">
        <v>30</v>
      </c>
      <c r="C32" s="21">
        <f t="shared" si="0"/>
        <v>3</v>
      </c>
      <c r="D32" s="115"/>
    </row>
    <row r="33" spans="1:4" x14ac:dyDescent="0.3">
      <c r="A33" s="76">
        <v>8192</v>
      </c>
      <c r="B33" s="77" t="s">
        <v>118</v>
      </c>
      <c r="C33" s="76">
        <v>1</v>
      </c>
      <c r="D33" s="78" t="s">
        <v>70</v>
      </c>
    </row>
    <row r="34" spans="1:4" x14ac:dyDescent="0.3">
      <c r="D34" s="3"/>
    </row>
    <row r="35" spans="1:4" x14ac:dyDescent="0.3">
      <c r="B35" s="79" t="s">
        <v>78</v>
      </c>
    </row>
    <row r="36" spans="1:4" x14ac:dyDescent="0.3">
      <c r="B36" s="1">
        <v>2309</v>
      </c>
      <c r="C36" s="2">
        <v>2048</v>
      </c>
      <c r="D36" s="1" t="str">
        <f>VLOOKUP(C36,$A$2:$B$33,2, FALSE)</f>
        <v>A house number was supplied, but this value did not form part of the geocoded address</v>
      </c>
    </row>
    <row r="37" spans="1:4" x14ac:dyDescent="0.3">
      <c r="B37" s="1">
        <f t="shared" ref="B37:B41" si="3">B36-C36</f>
        <v>261</v>
      </c>
      <c r="C37" s="2">
        <v>240</v>
      </c>
      <c r="D37" s="1" t="str">
        <f t="shared" ref="D37:D40" si="4">VLOOKUP(C37,$A$2:$B$33,2, FALSE)</f>
        <v>A suburb was supplied as API/CSV data and did form part of the geocoded address</v>
      </c>
    </row>
    <row r="38" spans="1:4" x14ac:dyDescent="0.3">
      <c r="B38" s="1">
        <f t="shared" si="3"/>
        <v>21</v>
      </c>
      <c r="C38" s="2">
        <v>16</v>
      </c>
      <c r="D38" s="1" t="str">
        <f t="shared" si="4"/>
        <v>A suburb was supplied, but this value did not form part of the geocoded address</v>
      </c>
    </row>
    <row r="39" spans="1:4" x14ac:dyDescent="0.3">
      <c r="B39" s="1">
        <f t="shared" si="3"/>
        <v>5</v>
      </c>
      <c r="C39" s="2">
        <v>4</v>
      </c>
      <c r="D39" s="1" t="str">
        <f t="shared" si="4"/>
        <v>A postcode was supplied, but this value did not form part of the geocoded address</v>
      </c>
    </row>
    <row r="40" spans="1:4" x14ac:dyDescent="0.3">
      <c r="B40" s="1">
        <f t="shared" si="3"/>
        <v>1</v>
      </c>
      <c r="C40" s="2">
        <v>1</v>
      </c>
      <c r="D40" s="1" t="str">
        <f t="shared" si="4"/>
        <v>A state/territory was supplied, but this value did not form part of the geocoded address</v>
      </c>
    </row>
    <row r="41" spans="1:4" x14ac:dyDescent="0.3">
      <c r="B41" s="1">
        <f t="shared" si="3"/>
        <v>0</v>
      </c>
    </row>
  </sheetData>
  <mergeCells count="9">
    <mergeCell ref="D30:D32"/>
    <mergeCell ref="H4:K4"/>
    <mergeCell ref="H5:K5"/>
    <mergeCell ref="H6:K6"/>
    <mergeCell ref="H1:K1"/>
    <mergeCell ref="D2:D4"/>
    <mergeCell ref="D5:D7"/>
    <mergeCell ref="D8:D22"/>
    <mergeCell ref="D23:D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C3FF-74C4-4DF7-8119-CE6362002FB9}">
  <dimension ref="A1:B40"/>
  <sheetViews>
    <sheetView workbookViewId="0">
      <selection activeCell="A28" sqref="A28:B35"/>
    </sheetView>
  </sheetViews>
  <sheetFormatPr defaultRowHeight="14.4" x14ac:dyDescent="0.3"/>
  <cols>
    <col min="1" max="1" width="6.88671875" bestFit="1" customWidth="1"/>
    <col min="2" max="2" width="110.88671875" bestFit="1" customWidth="1"/>
  </cols>
  <sheetData>
    <row r="1" spans="1:2" ht="16.2" thickBot="1" x14ac:dyDescent="0.35">
      <c r="A1" s="6" t="s">
        <v>14</v>
      </c>
      <c r="B1" s="25" t="s">
        <v>45</v>
      </c>
    </row>
    <row r="2" spans="1:2" ht="15.6" x14ac:dyDescent="0.3">
      <c r="A2" s="38">
        <v>1</v>
      </c>
      <c r="B2" s="23" t="s">
        <v>1</v>
      </c>
    </row>
    <row r="3" spans="1:2" ht="15.6" x14ac:dyDescent="0.3">
      <c r="A3" s="7">
        <f>A2+1</f>
        <v>2</v>
      </c>
      <c r="B3" s="8" t="s">
        <v>8</v>
      </c>
    </row>
    <row r="4" spans="1:2" ht="15.6" x14ac:dyDescent="0.3">
      <c r="A4" s="39">
        <f t="shared" ref="A4:A40" si="0">A3+1</f>
        <v>3</v>
      </c>
      <c r="B4" s="40" t="s">
        <v>6</v>
      </c>
    </row>
    <row r="5" spans="1:2" s="44" customFormat="1" ht="15.6" x14ac:dyDescent="0.3">
      <c r="A5" s="42"/>
      <c r="B5" s="43"/>
    </row>
    <row r="6" spans="1:2" ht="16.2" thickBot="1" x14ac:dyDescent="0.35">
      <c r="A6" s="6" t="s">
        <v>14</v>
      </c>
      <c r="B6" s="25" t="s">
        <v>36</v>
      </c>
    </row>
    <row r="7" spans="1:2" ht="15.6" x14ac:dyDescent="0.3">
      <c r="A7" s="41">
        <v>1</v>
      </c>
      <c r="B7" s="28" t="s">
        <v>2</v>
      </c>
    </row>
    <row r="8" spans="1:2" ht="15.6" x14ac:dyDescent="0.3">
      <c r="A8" s="10">
        <f t="shared" si="0"/>
        <v>2</v>
      </c>
      <c r="B8" s="11" t="s">
        <v>9</v>
      </c>
    </row>
    <row r="9" spans="1:2" ht="15.6" x14ac:dyDescent="0.3">
      <c r="A9" s="45">
        <f t="shared" si="0"/>
        <v>3</v>
      </c>
      <c r="B9" s="46" t="s">
        <v>5</v>
      </c>
    </row>
    <row r="10" spans="1:2" s="44" customFormat="1" ht="15.6" x14ac:dyDescent="0.3">
      <c r="A10" s="42"/>
      <c r="B10" s="43"/>
    </row>
    <row r="11" spans="1:2" ht="16.2" thickBot="1" x14ac:dyDescent="0.35">
      <c r="A11" s="6" t="s">
        <v>14</v>
      </c>
      <c r="B11" s="25" t="s">
        <v>40</v>
      </c>
    </row>
    <row r="12" spans="1:2" ht="15.6" x14ac:dyDescent="0.3">
      <c r="A12" s="47">
        <v>1</v>
      </c>
      <c r="B12" s="48" t="s">
        <v>7</v>
      </c>
    </row>
    <row r="13" spans="1:2" ht="15.6" x14ac:dyDescent="0.3">
      <c r="A13" s="13">
        <f t="shared" si="0"/>
        <v>2</v>
      </c>
      <c r="B13" s="14"/>
    </row>
    <row r="14" spans="1:2" ht="15.6" x14ac:dyDescent="0.3">
      <c r="A14" s="13">
        <f t="shared" si="0"/>
        <v>3</v>
      </c>
      <c r="B14" s="14" t="s">
        <v>12</v>
      </c>
    </row>
    <row r="15" spans="1:2" ht="15.6" x14ac:dyDescent="0.3">
      <c r="A15" s="13">
        <f t="shared" si="0"/>
        <v>4</v>
      </c>
      <c r="B15" s="14" t="s">
        <v>13</v>
      </c>
    </row>
    <row r="16" spans="1:2" ht="15.6" x14ac:dyDescent="0.3">
      <c r="A16" s="13">
        <f t="shared" si="0"/>
        <v>5</v>
      </c>
      <c r="B16" s="14"/>
    </row>
    <row r="17" spans="1:2" ht="15.6" x14ac:dyDescent="0.3">
      <c r="A17" s="13">
        <f t="shared" si="0"/>
        <v>6</v>
      </c>
      <c r="B17" s="14" t="s">
        <v>15</v>
      </c>
    </row>
    <row r="18" spans="1:2" ht="15.6" x14ac:dyDescent="0.3">
      <c r="A18" s="13">
        <f t="shared" si="0"/>
        <v>7</v>
      </c>
      <c r="B18" s="14" t="s">
        <v>16</v>
      </c>
    </row>
    <row r="19" spans="1:2" ht="15.6" x14ac:dyDescent="0.3">
      <c r="A19" s="13">
        <f t="shared" si="0"/>
        <v>8</v>
      </c>
      <c r="B19" s="14"/>
    </row>
    <row r="20" spans="1:2" ht="15.6" x14ac:dyDescent="0.3">
      <c r="A20" s="13">
        <f t="shared" si="0"/>
        <v>9</v>
      </c>
      <c r="B20" s="14" t="s">
        <v>17</v>
      </c>
    </row>
    <row r="21" spans="1:2" ht="15.6" x14ac:dyDescent="0.3">
      <c r="A21" s="13">
        <f t="shared" si="0"/>
        <v>10</v>
      </c>
      <c r="B21" s="14" t="s">
        <v>18</v>
      </c>
    </row>
    <row r="22" spans="1:2" ht="15.6" x14ac:dyDescent="0.3">
      <c r="A22" s="13">
        <f t="shared" si="0"/>
        <v>11</v>
      </c>
      <c r="B22" s="14"/>
    </row>
    <row r="23" spans="1:2" ht="15.6" x14ac:dyDescent="0.3">
      <c r="A23" s="13">
        <f t="shared" si="0"/>
        <v>12</v>
      </c>
      <c r="B23" s="14" t="s">
        <v>19</v>
      </c>
    </row>
    <row r="24" spans="1:2" ht="15.6" x14ac:dyDescent="0.3">
      <c r="A24" s="13">
        <f t="shared" si="0"/>
        <v>13</v>
      </c>
      <c r="B24" s="14" t="s">
        <v>20</v>
      </c>
    </row>
    <row r="25" spans="1:2" ht="15.6" x14ac:dyDescent="0.3">
      <c r="A25" s="13">
        <f t="shared" si="0"/>
        <v>14</v>
      </c>
      <c r="B25" s="14" t="s">
        <v>10</v>
      </c>
    </row>
    <row r="26" spans="1:2" ht="15.6" x14ac:dyDescent="0.3">
      <c r="A26" s="49">
        <f t="shared" si="0"/>
        <v>15</v>
      </c>
      <c r="B26" s="50" t="s">
        <v>11</v>
      </c>
    </row>
    <row r="27" spans="1:2" s="44" customFormat="1" ht="15.6" x14ac:dyDescent="0.3">
      <c r="A27" s="42"/>
      <c r="B27" s="43"/>
    </row>
    <row r="28" spans="1:2" ht="16.2" thickBot="1" x14ac:dyDescent="0.35">
      <c r="A28" s="6" t="s">
        <v>14</v>
      </c>
      <c r="B28" s="25" t="s">
        <v>41</v>
      </c>
    </row>
    <row r="29" spans="1:2" ht="15.6" x14ac:dyDescent="0.3">
      <c r="A29" s="51">
        <v>1</v>
      </c>
      <c r="B29" s="52" t="s">
        <v>22</v>
      </c>
    </row>
    <row r="30" spans="1:2" ht="15.6" x14ac:dyDescent="0.3">
      <c r="A30" s="16">
        <f t="shared" si="0"/>
        <v>2</v>
      </c>
      <c r="B30" s="17"/>
    </row>
    <row r="31" spans="1:2" ht="15.6" x14ac:dyDescent="0.3">
      <c r="A31" s="16">
        <f t="shared" si="0"/>
        <v>3</v>
      </c>
      <c r="B31" s="17" t="s">
        <v>23</v>
      </c>
    </row>
    <row r="32" spans="1:2" ht="15.6" x14ac:dyDescent="0.3">
      <c r="A32" s="16">
        <f t="shared" si="0"/>
        <v>4</v>
      </c>
      <c r="B32" s="17" t="s">
        <v>24</v>
      </c>
    </row>
    <row r="33" spans="1:2" ht="15.6" x14ac:dyDescent="0.3">
      <c r="A33" s="16">
        <f t="shared" si="0"/>
        <v>5</v>
      </c>
      <c r="B33" s="17"/>
    </row>
    <row r="34" spans="1:2" ht="15.6" x14ac:dyDescent="0.3">
      <c r="A34" s="16">
        <f t="shared" si="0"/>
        <v>6</v>
      </c>
      <c r="B34" s="17" t="s">
        <v>25</v>
      </c>
    </row>
    <row r="35" spans="1:2" ht="15.6" x14ac:dyDescent="0.3">
      <c r="A35" s="53">
        <f t="shared" si="0"/>
        <v>7</v>
      </c>
      <c r="B35" s="54" t="s">
        <v>26</v>
      </c>
    </row>
    <row r="36" spans="1:2" s="44" customFormat="1" ht="15.6" x14ac:dyDescent="0.3">
      <c r="A36" s="42"/>
      <c r="B36" s="43"/>
    </row>
    <row r="37" spans="1:2" ht="16.2" thickBot="1" x14ac:dyDescent="0.35">
      <c r="A37" s="6" t="s">
        <v>14</v>
      </c>
      <c r="B37" s="25" t="s">
        <v>46</v>
      </c>
    </row>
    <row r="38" spans="1:2" ht="15.6" x14ac:dyDescent="0.3">
      <c r="A38" s="55">
        <v>1</v>
      </c>
      <c r="B38" s="56" t="s">
        <v>28</v>
      </c>
    </row>
    <row r="39" spans="1:2" ht="15.6" x14ac:dyDescent="0.3">
      <c r="A39" s="19">
        <f t="shared" si="0"/>
        <v>2</v>
      </c>
      <c r="B39" s="20" t="s">
        <v>29</v>
      </c>
    </row>
    <row r="40" spans="1:2" ht="15.6" x14ac:dyDescent="0.3">
      <c r="A40" s="19">
        <f t="shared" si="0"/>
        <v>3</v>
      </c>
      <c r="B40" s="2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6CCF-84BC-49DD-BBD4-851B94730F40}">
  <dimension ref="A1:I28"/>
  <sheetViews>
    <sheetView topLeftCell="A10" zoomScale="70" zoomScaleNormal="70" workbookViewId="0">
      <selection activeCell="O1" sqref="O1"/>
    </sheetView>
  </sheetViews>
  <sheetFormatPr defaultRowHeight="14.4" x14ac:dyDescent="0.3"/>
  <cols>
    <col min="1" max="1" width="110.6640625" bestFit="1" customWidth="1"/>
  </cols>
  <sheetData>
    <row r="1" spans="1:9" ht="409.6" thickBot="1" x14ac:dyDescent="0.35">
      <c r="B1" s="58" t="s">
        <v>46</v>
      </c>
      <c r="C1" s="59" t="s">
        <v>48</v>
      </c>
      <c r="D1" s="60" t="s">
        <v>49</v>
      </c>
      <c r="E1" s="60" t="s">
        <v>47</v>
      </c>
    </row>
    <row r="2" spans="1:9" ht="16.2" thickBot="1" x14ac:dyDescent="0.35">
      <c r="A2" s="57" t="s">
        <v>41</v>
      </c>
      <c r="B2" s="6" t="s">
        <v>14</v>
      </c>
      <c r="C2" s="55">
        <v>1</v>
      </c>
      <c r="D2" s="19">
        <f>C2+1</f>
        <v>2</v>
      </c>
      <c r="E2" s="19">
        <f>D2+1</f>
        <v>3</v>
      </c>
    </row>
    <row r="3" spans="1:9" ht="15.6" x14ac:dyDescent="0.3">
      <c r="A3" s="62" t="s">
        <v>22</v>
      </c>
      <c r="B3" s="51">
        <v>1</v>
      </c>
      <c r="C3" s="61">
        <v>0</v>
      </c>
      <c r="D3" s="61">
        <v>0</v>
      </c>
      <c r="E3" s="61">
        <v>0</v>
      </c>
    </row>
    <row r="4" spans="1:9" ht="15.6" x14ac:dyDescent="0.3">
      <c r="A4" s="63"/>
      <c r="B4" s="16">
        <f t="shared" ref="B4:B9" si="0">B3+1</f>
        <v>2</v>
      </c>
      <c r="C4" s="61">
        <v>0</v>
      </c>
      <c r="D4" s="61"/>
      <c r="E4" s="61"/>
    </row>
    <row r="5" spans="1:9" ht="15.6" x14ac:dyDescent="0.3">
      <c r="A5" s="63" t="s">
        <v>23</v>
      </c>
      <c r="B5" s="16">
        <f t="shared" si="0"/>
        <v>3</v>
      </c>
      <c r="C5" s="61">
        <v>0</v>
      </c>
      <c r="D5" s="61">
        <v>4</v>
      </c>
      <c r="E5" s="61">
        <v>6</v>
      </c>
    </row>
    <row r="6" spans="1:9" ht="15.6" x14ac:dyDescent="0.3">
      <c r="A6" s="63" t="s">
        <v>24</v>
      </c>
      <c r="B6" s="16">
        <f t="shared" si="0"/>
        <v>4</v>
      </c>
      <c r="C6" s="61">
        <v>0</v>
      </c>
      <c r="D6" s="61">
        <v>6</v>
      </c>
      <c r="E6" s="61">
        <v>7</v>
      </c>
    </row>
    <row r="7" spans="1:9" ht="15.6" x14ac:dyDescent="0.3">
      <c r="A7" s="63"/>
      <c r="B7" s="16">
        <f t="shared" si="0"/>
        <v>5</v>
      </c>
      <c r="C7" s="61"/>
      <c r="D7" s="61"/>
      <c r="E7" s="61"/>
    </row>
    <row r="8" spans="1:9" ht="15.6" x14ac:dyDescent="0.3">
      <c r="A8" s="63" t="s">
        <v>25</v>
      </c>
      <c r="B8" s="16">
        <f t="shared" si="0"/>
        <v>6</v>
      </c>
      <c r="C8" s="61">
        <v>0</v>
      </c>
      <c r="D8" s="61">
        <v>7</v>
      </c>
      <c r="E8" s="61">
        <v>9</v>
      </c>
    </row>
    <row r="9" spans="1:9" ht="15.6" x14ac:dyDescent="0.3">
      <c r="A9" s="64" t="s">
        <v>26</v>
      </c>
      <c r="B9" s="53">
        <f t="shared" si="0"/>
        <v>7</v>
      </c>
      <c r="C9" s="61">
        <v>0</v>
      </c>
      <c r="D9" s="61">
        <v>8</v>
      </c>
      <c r="E9" s="61">
        <v>10</v>
      </c>
    </row>
    <row r="10" spans="1:9" ht="15.6" x14ac:dyDescent="0.3">
      <c r="A10" s="105"/>
      <c r="B10" s="42"/>
      <c r="C10" s="71"/>
      <c r="D10" s="71"/>
      <c r="E10" s="71"/>
    </row>
    <row r="12" spans="1:9" ht="409.6" thickBot="1" x14ac:dyDescent="0.35">
      <c r="B12" s="58" t="s">
        <v>41</v>
      </c>
      <c r="C12" s="68" t="s">
        <v>50</v>
      </c>
      <c r="D12" s="69"/>
      <c r="E12" s="69" t="s">
        <v>51</v>
      </c>
      <c r="F12" s="69" t="s">
        <v>52</v>
      </c>
      <c r="G12" s="69"/>
      <c r="H12" s="69" t="s">
        <v>53</v>
      </c>
      <c r="I12" s="70" t="s">
        <v>54</v>
      </c>
    </row>
    <row r="13" spans="1:9" ht="16.2" thickBot="1" x14ac:dyDescent="0.35">
      <c r="A13" s="57" t="s">
        <v>40</v>
      </c>
      <c r="B13" s="6" t="s">
        <v>14</v>
      </c>
      <c r="C13" s="72">
        <v>1</v>
      </c>
      <c r="D13" s="53">
        <f t="shared" ref="D13:I13" si="1">C13+1</f>
        <v>2</v>
      </c>
      <c r="E13" s="53">
        <f t="shared" si="1"/>
        <v>3</v>
      </c>
      <c r="F13" s="53">
        <f t="shared" si="1"/>
        <v>4</v>
      </c>
      <c r="G13" s="53">
        <f t="shared" si="1"/>
        <v>5</v>
      </c>
      <c r="H13" s="53">
        <f t="shared" si="1"/>
        <v>6</v>
      </c>
      <c r="I13" s="53">
        <f t="shared" si="1"/>
        <v>7</v>
      </c>
    </row>
    <row r="14" spans="1:9" ht="15.6" x14ac:dyDescent="0.3">
      <c r="A14" s="65" t="s">
        <v>7</v>
      </c>
      <c r="B14" s="47">
        <v>1</v>
      </c>
      <c r="C14" s="61">
        <v>0</v>
      </c>
      <c r="D14" s="61"/>
      <c r="E14" s="61">
        <v>0</v>
      </c>
      <c r="F14" s="61">
        <v>0</v>
      </c>
      <c r="G14" s="61"/>
      <c r="H14" s="61">
        <v>0</v>
      </c>
      <c r="I14" s="61">
        <v>0</v>
      </c>
    </row>
    <row r="15" spans="1:9" ht="15.6" x14ac:dyDescent="0.3">
      <c r="A15" s="66"/>
      <c r="B15" s="13">
        <f t="shared" ref="B15:B28" si="2">B14+1</f>
        <v>2</v>
      </c>
      <c r="C15" s="61"/>
      <c r="D15" s="61"/>
      <c r="E15" s="61"/>
      <c r="F15" s="61"/>
      <c r="G15" s="61"/>
      <c r="H15" s="61"/>
      <c r="I15" s="61"/>
    </row>
    <row r="16" spans="1:9" ht="15.6" x14ac:dyDescent="0.3">
      <c r="A16" s="66" t="s">
        <v>12</v>
      </c>
      <c r="B16" s="13">
        <f t="shared" si="2"/>
        <v>3</v>
      </c>
      <c r="C16" s="61">
        <v>0</v>
      </c>
      <c r="D16" s="61"/>
      <c r="E16" s="61">
        <v>0</v>
      </c>
      <c r="F16" s="61">
        <v>0</v>
      </c>
      <c r="G16" s="61"/>
      <c r="H16" s="61">
        <v>1</v>
      </c>
      <c r="I16" s="61">
        <v>2</v>
      </c>
    </row>
    <row r="17" spans="1:9" ht="15.6" x14ac:dyDescent="0.3">
      <c r="A17" s="66" t="s">
        <v>13</v>
      </c>
      <c r="B17" s="13">
        <f t="shared" si="2"/>
        <v>4</v>
      </c>
      <c r="C17" s="61">
        <v>0</v>
      </c>
      <c r="D17" s="61"/>
      <c r="E17" s="61">
        <v>0</v>
      </c>
      <c r="F17" s="61">
        <v>0</v>
      </c>
      <c r="G17" s="61"/>
      <c r="H17" s="61">
        <v>1</v>
      </c>
      <c r="I17" s="61">
        <v>2</v>
      </c>
    </row>
    <row r="18" spans="1:9" ht="15.6" x14ac:dyDescent="0.3">
      <c r="A18" s="66"/>
      <c r="B18" s="13">
        <f t="shared" si="2"/>
        <v>5</v>
      </c>
      <c r="C18" s="61"/>
      <c r="D18" s="61"/>
      <c r="E18" s="61"/>
      <c r="F18" s="61"/>
      <c r="G18" s="61"/>
      <c r="H18" s="61"/>
      <c r="I18" s="61"/>
    </row>
    <row r="19" spans="1:9" ht="15.6" x14ac:dyDescent="0.3">
      <c r="A19" s="66" t="s">
        <v>15</v>
      </c>
      <c r="B19" s="13">
        <f t="shared" si="2"/>
        <v>6</v>
      </c>
      <c r="C19" s="61">
        <v>0</v>
      </c>
      <c r="D19" s="61"/>
      <c r="E19" s="61">
        <v>0</v>
      </c>
      <c r="F19" s="61">
        <v>1</v>
      </c>
      <c r="G19" s="61"/>
      <c r="H19" s="61">
        <v>3</v>
      </c>
      <c r="I19" s="61">
        <v>4</v>
      </c>
    </row>
    <row r="20" spans="1:9" ht="15.6" x14ac:dyDescent="0.3">
      <c r="A20" s="66" t="s">
        <v>16</v>
      </c>
      <c r="B20" s="13">
        <f t="shared" si="2"/>
        <v>7</v>
      </c>
      <c r="C20" s="61">
        <v>0</v>
      </c>
      <c r="D20" s="61"/>
      <c r="E20" s="61">
        <v>0</v>
      </c>
      <c r="F20" s="61">
        <v>1</v>
      </c>
      <c r="G20" s="61"/>
      <c r="H20" s="61">
        <v>3</v>
      </c>
      <c r="I20" s="61">
        <v>4</v>
      </c>
    </row>
    <row r="21" spans="1:9" ht="15.6" x14ac:dyDescent="0.3">
      <c r="A21" s="66"/>
      <c r="B21" s="13">
        <f t="shared" si="2"/>
        <v>8</v>
      </c>
      <c r="C21" s="61"/>
      <c r="D21" s="61"/>
      <c r="E21" s="61"/>
      <c r="F21" s="61"/>
      <c r="G21" s="61"/>
      <c r="H21" s="61"/>
      <c r="I21" s="61"/>
    </row>
    <row r="22" spans="1:9" ht="15.6" x14ac:dyDescent="0.3">
      <c r="A22" s="66" t="s">
        <v>17</v>
      </c>
      <c r="B22" s="13">
        <f t="shared" si="2"/>
        <v>9</v>
      </c>
      <c r="C22" s="61">
        <v>0</v>
      </c>
      <c r="D22" s="61"/>
      <c r="E22" s="61">
        <v>1</v>
      </c>
      <c r="F22" s="61">
        <v>2</v>
      </c>
      <c r="G22" s="61"/>
      <c r="H22" s="61">
        <v>4</v>
      </c>
      <c r="I22" s="61">
        <v>5</v>
      </c>
    </row>
    <row r="23" spans="1:9" ht="15.6" x14ac:dyDescent="0.3">
      <c r="A23" s="66" t="s">
        <v>18</v>
      </c>
      <c r="B23" s="13">
        <f t="shared" si="2"/>
        <v>10</v>
      </c>
      <c r="C23" s="61">
        <v>0</v>
      </c>
      <c r="D23" s="61"/>
      <c r="E23" s="61">
        <v>1</v>
      </c>
      <c r="F23" s="61">
        <v>2</v>
      </c>
      <c r="G23" s="61"/>
      <c r="H23" s="61">
        <v>4</v>
      </c>
      <c r="I23" s="61">
        <v>5</v>
      </c>
    </row>
    <row r="24" spans="1:9" ht="15.6" x14ac:dyDescent="0.3">
      <c r="A24" s="66"/>
      <c r="B24" s="13">
        <f t="shared" si="2"/>
        <v>11</v>
      </c>
      <c r="C24" s="61"/>
      <c r="D24" s="61"/>
      <c r="E24" s="61"/>
      <c r="F24" s="61"/>
      <c r="G24" s="61"/>
      <c r="H24" s="61"/>
      <c r="I24" s="61"/>
    </row>
    <row r="25" spans="1:9" ht="15.6" x14ac:dyDescent="0.3">
      <c r="A25" s="66" t="s">
        <v>19</v>
      </c>
      <c r="B25" s="13">
        <f t="shared" si="2"/>
        <v>12</v>
      </c>
      <c r="C25" s="61">
        <v>0</v>
      </c>
      <c r="D25" s="61"/>
      <c r="E25" s="61">
        <v>3</v>
      </c>
      <c r="F25" s="61">
        <v>4</v>
      </c>
      <c r="G25" s="61"/>
      <c r="H25" s="61">
        <v>6</v>
      </c>
      <c r="I25" s="61">
        <v>7</v>
      </c>
    </row>
    <row r="26" spans="1:9" ht="15.6" x14ac:dyDescent="0.3">
      <c r="A26" s="66" t="s">
        <v>20</v>
      </c>
      <c r="B26" s="13">
        <f t="shared" si="2"/>
        <v>13</v>
      </c>
      <c r="C26" s="61">
        <v>0</v>
      </c>
      <c r="D26" s="61"/>
      <c r="E26" s="61">
        <v>3</v>
      </c>
      <c r="F26" s="61">
        <v>4</v>
      </c>
      <c r="G26" s="61"/>
      <c r="H26" s="61">
        <v>6</v>
      </c>
      <c r="I26" s="61">
        <v>7</v>
      </c>
    </row>
    <row r="27" spans="1:9" ht="15.6" x14ac:dyDescent="0.3">
      <c r="A27" s="66" t="s">
        <v>10</v>
      </c>
      <c r="B27" s="13">
        <f t="shared" si="2"/>
        <v>14</v>
      </c>
      <c r="C27" s="61">
        <v>0</v>
      </c>
      <c r="D27" s="61"/>
      <c r="E27" s="61">
        <v>5</v>
      </c>
      <c r="F27" s="61">
        <v>6</v>
      </c>
      <c r="G27" s="61"/>
      <c r="H27" s="61">
        <v>8</v>
      </c>
      <c r="I27" s="61">
        <v>9</v>
      </c>
    </row>
    <row r="28" spans="1:9" ht="15.6" x14ac:dyDescent="0.3">
      <c r="A28" s="67" t="s">
        <v>11</v>
      </c>
      <c r="B28" s="49">
        <f t="shared" si="2"/>
        <v>15</v>
      </c>
      <c r="C28" s="61">
        <v>0</v>
      </c>
      <c r="D28" s="61"/>
      <c r="E28" s="61">
        <v>6</v>
      </c>
      <c r="F28" s="61">
        <v>7</v>
      </c>
      <c r="G28" s="61"/>
      <c r="H28" s="61">
        <v>9</v>
      </c>
      <c r="I28" s="6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E3DA-47C8-4380-885D-F780BB7C2222}">
  <dimension ref="A1:F53"/>
  <sheetViews>
    <sheetView workbookViewId="0">
      <selection activeCell="C12" sqref="C12"/>
    </sheetView>
  </sheetViews>
  <sheetFormatPr defaultRowHeight="14.4" x14ac:dyDescent="0.3"/>
  <cols>
    <col min="2" max="2" width="26.109375" customWidth="1"/>
    <col min="3" max="3" width="10" customWidth="1"/>
    <col min="4" max="4" width="7.33203125" customWidth="1"/>
    <col min="6" max="6" width="119.21875" customWidth="1"/>
    <col min="7" max="7" width="57.77734375" customWidth="1"/>
  </cols>
  <sheetData>
    <row r="1" spans="1:6" x14ac:dyDescent="0.3">
      <c r="A1" s="73" t="s">
        <v>60</v>
      </c>
    </row>
    <row r="2" spans="1:6" ht="15.6" x14ac:dyDescent="0.3">
      <c r="B2" s="73" t="s">
        <v>83</v>
      </c>
      <c r="C2">
        <f>SUM(E2:E4)</f>
        <v>5728</v>
      </c>
      <c r="E2" s="19">
        <v>4096</v>
      </c>
      <c r="F2" s="20" t="str">
        <f>VLOOKUP(E2,'Bit Pattern Scores'!$A$2:$B$33,2,FALSE)</f>
        <v>A house number was supplied as part of the address line and a nearby house formed part of the geocoded address</v>
      </c>
    </row>
    <row r="3" spans="1:6" ht="15.6" x14ac:dyDescent="0.3">
      <c r="B3" s="73" t="s">
        <v>79</v>
      </c>
      <c r="E3" s="16">
        <v>1536</v>
      </c>
      <c r="F3" s="17" t="str">
        <f>VLOOKUP(E3,'Bit Pattern Scores'!$A$2:$B$33,2,FALSE)</f>
        <v>A street was supplied as part of the address line and did form part of the geocoded address as an alias</v>
      </c>
    </row>
    <row r="4" spans="1:6" ht="15.6" x14ac:dyDescent="0.3">
      <c r="B4" s="73"/>
      <c r="E4" s="13">
        <v>96</v>
      </c>
      <c r="F4" s="14" t="str">
        <f>VLOOKUP(E4,'Bit Pattern Scores'!$A$2:$B$33,2,FALSE)</f>
        <v>A suburb was supplied as part of the address line and a 'looks like' suburb formed part of the geocoded address</v>
      </c>
    </row>
    <row r="5" spans="1:6" x14ac:dyDescent="0.3">
      <c r="B5" s="73"/>
      <c r="E5" t="s">
        <v>57</v>
      </c>
      <c r="F5" t="s">
        <v>56</v>
      </c>
    </row>
    <row r="6" spans="1:6" x14ac:dyDescent="0.3">
      <c r="B6" s="73"/>
      <c r="E6" t="s">
        <v>59</v>
      </c>
      <c r="F6" t="s">
        <v>58</v>
      </c>
    </row>
    <row r="7" spans="1:6" x14ac:dyDescent="0.3">
      <c r="B7" s="73"/>
    </row>
    <row r="8" spans="1:6" ht="15.6" x14ac:dyDescent="0.3">
      <c r="B8" s="73"/>
      <c r="C8">
        <f>SUM(E8:E10)</f>
        <v>5072</v>
      </c>
      <c r="E8" s="19">
        <v>4096</v>
      </c>
      <c r="F8" s="20" t="str">
        <f>VLOOKUP(E8,'Bit Pattern Scores'!$A$2:$B$33,2,FALSE)</f>
        <v>A house number was supplied as part of the address line and a nearby house formed part of the geocoded address</v>
      </c>
    </row>
    <row r="9" spans="1:6" ht="15.6" x14ac:dyDescent="0.3">
      <c r="B9" s="73"/>
      <c r="E9" s="16">
        <v>768</v>
      </c>
      <c r="F9" s="17" t="str">
        <f>VLOOKUP(E9,'Bit Pattern Scores'!$A$2:$B$33,2,FALSE)</f>
        <v>A street was supplied as part of the address line and a 'looks like' street formed part of the geocoded address</v>
      </c>
    </row>
    <row r="10" spans="1:6" ht="15.6" x14ac:dyDescent="0.3">
      <c r="B10" s="73"/>
      <c r="E10" s="13">
        <v>208</v>
      </c>
      <c r="F10" s="14" t="str">
        <f>VLOOKUP(E10,'Bit Pattern Scores'!$A$2:$B$33,2,FALSE)</f>
        <v>A suburb was supplied as API/CSV data and did form part of the geocoded address as an alias</v>
      </c>
    </row>
    <row r="11" spans="1:6" x14ac:dyDescent="0.3">
      <c r="B11" s="73"/>
      <c r="E11" t="s">
        <v>57</v>
      </c>
      <c r="F11" t="s">
        <v>56</v>
      </c>
    </row>
    <row r="12" spans="1:6" x14ac:dyDescent="0.3">
      <c r="B12" s="73"/>
      <c r="E12" t="s">
        <v>59</v>
      </c>
      <c r="F12" t="s">
        <v>58</v>
      </c>
    </row>
    <row r="13" spans="1:6" x14ac:dyDescent="0.3">
      <c r="B13" s="73"/>
    </row>
    <row r="14" spans="1:6" ht="15.6" x14ac:dyDescent="0.3">
      <c r="B14" s="73" t="s">
        <v>55</v>
      </c>
      <c r="C14">
        <f>SUM(E14:E16)</f>
        <v>8435</v>
      </c>
      <c r="E14" s="81">
        <v>8192</v>
      </c>
      <c r="F14" s="77" t="str">
        <f>VLOOKUP(E14,'Bit Pattern Scores'!$A$2:$B$33,2,FALSE)</f>
        <v>Geocoded using a building name</v>
      </c>
    </row>
    <row r="15" spans="1:6" ht="15.6" x14ac:dyDescent="0.3">
      <c r="B15" s="73" t="s">
        <v>80</v>
      </c>
      <c r="E15" s="13">
        <v>240</v>
      </c>
      <c r="F15" s="14" t="str">
        <f>VLOOKUP(E15,'Bit Pattern Scores'!$A$2:$B$33,2,FALSE)</f>
        <v>A suburb was supplied as API/CSV data and did form part of the geocoded address</v>
      </c>
    </row>
    <row r="16" spans="1:6" ht="15.6" x14ac:dyDescent="0.3">
      <c r="B16" s="73"/>
      <c r="E16" s="7">
        <v>3</v>
      </c>
      <c r="F16" s="8" t="str">
        <f>VLOOKUP(E16,'Bit Pattern Scores'!$A$2:$B$33,2,FALSE)</f>
        <v>A state/territory was supplied as API/CSV data and did form part of the geocoded address</v>
      </c>
    </row>
    <row r="17" spans="1:6" x14ac:dyDescent="0.3">
      <c r="B17" s="73"/>
      <c r="E17" t="s">
        <v>57</v>
      </c>
      <c r="F17" t="s">
        <v>56</v>
      </c>
    </row>
    <row r="18" spans="1:6" x14ac:dyDescent="0.3">
      <c r="B18" s="73"/>
      <c r="E18" t="s">
        <v>59</v>
      </c>
      <c r="F18" t="s">
        <v>58</v>
      </c>
    </row>
    <row r="20" spans="1:6" x14ac:dyDescent="0.3">
      <c r="A20" s="73" t="s">
        <v>61</v>
      </c>
    </row>
    <row r="21" spans="1:6" ht="15.6" x14ac:dyDescent="0.3">
      <c r="A21" s="73"/>
      <c r="B21" s="73" t="s">
        <v>55</v>
      </c>
      <c r="C21">
        <f>SUM(E21:E24)</f>
        <v>2915</v>
      </c>
      <c r="E21" s="19">
        <v>2048</v>
      </c>
      <c r="F21" s="20" t="str">
        <f>VLOOKUP(E21,'Bit Pattern Scores'!$A$2:$B$33,2,FALSE)</f>
        <v>A house number was supplied, but this value did not form part of the geocoded address</v>
      </c>
    </row>
    <row r="22" spans="1:6" ht="15.6" x14ac:dyDescent="0.3">
      <c r="A22" s="73"/>
      <c r="B22" t="s">
        <v>109</v>
      </c>
      <c r="E22" s="16">
        <v>768</v>
      </c>
      <c r="F22" s="17" t="str">
        <f>VLOOKUP(E22,'Bit Pattern Scores'!$A$2:$B$33,2,FALSE)</f>
        <v>A street was supplied as part of the address line and a 'looks like' street formed part of the geocoded address</v>
      </c>
    </row>
    <row r="23" spans="1:6" ht="15.6" x14ac:dyDescent="0.3">
      <c r="A23" s="73"/>
      <c r="E23" s="13">
        <v>96</v>
      </c>
      <c r="F23" s="14" t="str">
        <f>VLOOKUP(E23,'Bit Pattern Scores'!$A$2:$B$33,2,FALSE)</f>
        <v>A suburb was supplied as part of the address line and a 'looks like' suburb formed part of the geocoded address</v>
      </c>
    </row>
    <row r="24" spans="1:6" ht="15.6" x14ac:dyDescent="0.3">
      <c r="B24" s="73"/>
      <c r="E24" s="7">
        <v>3</v>
      </c>
      <c r="F24" s="8" t="str">
        <f>VLOOKUP(E24,'Bit Pattern Scores'!$A$2:$B$33,2,FALSE)</f>
        <v>A state/territory was supplied as API/CSV data and did form part of the geocoded address</v>
      </c>
    </row>
    <row r="25" spans="1:6" x14ac:dyDescent="0.3">
      <c r="E25" t="s">
        <v>57</v>
      </c>
      <c r="F25" t="s">
        <v>56</v>
      </c>
    </row>
    <row r="26" spans="1:6" x14ac:dyDescent="0.3">
      <c r="E26" t="s">
        <v>59</v>
      </c>
      <c r="F26" t="s">
        <v>58</v>
      </c>
    </row>
    <row r="28" spans="1:6" ht="15.6" x14ac:dyDescent="0.3">
      <c r="A28" s="73"/>
      <c r="B28" s="73" t="s">
        <v>55</v>
      </c>
      <c r="C28">
        <f>SUM(E28:E30)</f>
        <v>867</v>
      </c>
      <c r="E28" s="16">
        <v>768</v>
      </c>
      <c r="F28" s="17" t="str">
        <f>VLOOKUP(E28,'Bit Pattern Scores'!$A$2:$B$33,2,FALSE)</f>
        <v>A street was supplied as part of the address line and a 'looks like' street formed part of the geocoded address</v>
      </c>
    </row>
    <row r="29" spans="1:6" ht="15.6" x14ac:dyDescent="0.3">
      <c r="A29" s="73"/>
      <c r="B29" t="s">
        <v>110</v>
      </c>
      <c r="E29" s="13">
        <v>96</v>
      </c>
      <c r="F29" s="14" t="str">
        <f>VLOOKUP(E29,'Bit Pattern Scores'!$A$2:$B$33,2,FALSE)</f>
        <v>A suburb was supplied as part of the address line and a 'looks like' suburb formed part of the geocoded address</v>
      </c>
    </row>
    <row r="30" spans="1:6" ht="15.6" x14ac:dyDescent="0.3">
      <c r="A30" s="73"/>
      <c r="E30" s="7">
        <v>3</v>
      </c>
      <c r="F30" s="8" t="str">
        <f>VLOOKUP(E30,'Bit Pattern Scores'!$A$2:$B$33,2,FALSE)</f>
        <v>A state/territory was supplied as API/CSV data and did form part of the geocoded address</v>
      </c>
    </row>
    <row r="31" spans="1:6" x14ac:dyDescent="0.3">
      <c r="B31" s="73"/>
      <c r="E31" t="s">
        <v>57</v>
      </c>
      <c r="F31" t="s">
        <v>56</v>
      </c>
    </row>
    <row r="32" spans="1:6" x14ac:dyDescent="0.3">
      <c r="E32" t="s">
        <v>59</v>
      </c>
      <c r="F32" t="s">
        <v>58</v>
      </c>
    </row>
    <row r="36" spans="1:6" ht="15.6" x14ac:dyDescent="0.3">
      <c r="A36" s="74" t="s">
        <v>63</v>
      </c>
      <c r="B36" s="75"/>
    </row>
    <row r="37" spans="1:6" ht="15.6" x14ac:dyDescent="0.3">
      <c r="A37" s="73" t="s">
        <v>62</v>
      </c>
      <c r="E37" s="13">
        <v>96</v>
      </c>
      <c r="F37" s="14" t="str">
        <f>VLOOKUP(E37,'Bit Pattern Scores'!$A$2:$B$33,2,FALSE)</f>
        <v>A suburb was supplied as part of the address line and a 'looks like' suburb formed part of the geocoded address</v>
      </c>
    </row>
    <row r="38" spans="1:6" ht="15.6" x14ac:dyDescent="0.3">
      <c r="A38" s="73"/>
      <c r="B38" s="73" t="s">
        <v>55</v>
      </c>
      <c r="C38">
        <f>SUM(E37:E38)</f>
        <v>99</v>
      </c>
      <c r="E38" s="7">
        <v>3</v>
      </c>
      <c r="F38" s="8" t="str">
        <f>VLOOKUP(E38,'Bit Pattern Scores'!$A$2:$B$33,2,FALSE)</f>
        <v>A state/territory was supplied as API/CSV data and did form part of the geocoded address</v>
      </c>
    </row>
    <row r="39" spans="1:6" x14ac:dyDescent="0.3">
      <c r="B39" s="73" t="s">
        <v>81</v>
      </c>
      <c r="E39" t="s">
        <v>57</v>
      </c>
      <c r="F39" t="s">
        <v>56</v>
      </c>
    </row>
    <row r="40" spans="1:6" x14ac:dyDescent="0.3">
      <c r="A40" s="73"/>
      <c r="E40" t="s">
        <v>59</v>
      </c>
      <c r="F40" t="s">
        <v>64</v>
      </c>
    </row>
    <row r="41" spans="1:6" x14ac:dyDescent="0.3">
      <c r="A41" s="73"/>
      <c r="E41" t="s">
        <v>65</v>
      </c>
      <c r="F41" t="s">
        <v>68</v>
      </c>
    </row>
    <row r="42" spans="1:6" x14ac:dyDescent="0.3">
      <c r="F42" t="s">
        <v>66</v>
      </c>
    </row>
    <row r="43" spans="1:6" x14ac:dyDescent="0.3">
      <c r="F43" t="s">
        <v>69</v>
      </c>
    </row>
    <row r="44" spans="1:6" x14ac:dyDescent="0.3">
      <c r="F44" t="s">
        <v>67</v>
      </c>
    </row>
    <row r="46" spans="1:6" ht="15.6" x14ac:dyDescent="0.3">
      <c r="E46" s="13">
        <v>96</v>
      </c>
      <c r="F46" s="14" t="str">
        <f>VLOOKUP(E46,'Bit Pattern Scores'!$A$2:$B$33,2,FALSE)</f>
        <v>A suburb was supplied as part of the address line and a 'looks like' suburb formed part of the geocoded address</v>
      </c>
    </row>
    <row r="47" spans="1:6" ht="15.6" x14ac:dyDescent="0.3">
      <c r="A47" s="73"/>
      <c r="B47" s="73" t="s">
        <v>55</v>
      </c>
      <c r="C47">
        <f>SUM(E46:E47)</f>
        <v>108</v>
      </c>
      <c r="E47" s="10">
        <v>12</v>
      </c>
      <c r="F47" s="11" t="str">
        <f>VLOOKUP(E47,'Bit Pattern Scores'!$A$2:$B$33,2,FALSE)</f>
        <v>A postcode was supplied as API/CSV data and did form part of the geocoded address</v>
      </c>
    </row>
    <row r="48" spans="1:6" x14ac:dyDescent="0.3">
      <c r="B48" s="73" t="s">
        <v>82</v>
      </c>
      <c r="E48" t="s">
        <v>57</v>
      </c>
      <c r="F48" t="s">
        <v>56</v>
      </c>
    </row>
    <row r="49" spans="1:6" x14ac:dyDescent="0.3">
      <c r="A49" s="73"/>
      <c r="E49" t="s">
        <v>59</v>
      </c>
      <c r="F49" t="s">
        <v>64</v>
      </c>
    </row>
    <row r="50" spans="1:6" x14ac:dyDescent="0.3">
      <c r="A50" s="73"/>
      <c r="E50" t="s">
        <v>65</v>
      </c>
      <c r="F50" t="s">
        <v>68</v>
      </c>
    </row>
    <row r="51" spans="1:6" x14ac:dyDescent="0.3">
      <c r="F51" t="s">
        <v>66</v>
      </c>
    </row>
    <row r="52" spans="1:6" x14ac:dyDescent="0.3">
      <c r="F52" t="s">
        <v>69</v>
      </c>
    </row>
    <row r="53" spans="1:6" x14ac:dyDescent="0.3">
      <c r="F5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988C-2BB8-41F7-BE3F-15C382C854BB}">
  <dimension ref="A1:R66"/>
  <sheetViews>
    <sheetView tabSelected="1" topLeftCell="A32" workbookViewId="0">
      <selection activeCell="E65" sqref="E65"/>
    </sheetView>
  </sheetViews>
  <sheetFormatPr defaultRowHeight="14.4" x14ac:dyDescent="0.3"/>
  <cols>
    <col min="1" max="1" width="16.21875" customWidth="1"/>
    <col min="10" max="10" width="12.88671875" customWidth="1"/>
    <col min="11" max="11" width="74.44140625" bestFit="1" customWidth="1"/>
  </cols>
  <sheetData>
    <row r="1" spans="1:11" ht="43.8" thickBot="1" x14ac:dyDescent="0.35">
      <c r="A1" s="84"/>
      <c r="B1" s="96" t="s">
        <v>95</v>
      </c>
      <c r="C1" s="96" t="s">
        <v>104</v>
      </c>
      <c r="D1" s="96" t="s">
        <v>101</v>
      </c>
      <c r="E1" s="96" t="s">
        <v>96</v>
      </c>
      <c r="F1" s="96" t="s">
        <v>97</v>
      </c>
      <c r="G1" s="96" t="s">
        <v>98</v>
      </c>
      <c r="H1" s="96" t="s">
        <v>99</v>
      </c>
      <c r="I1" s="97" t="s">
        <v>100</v>
      </c>
      <c r="J1" s="98" t="s">
        <v>102</v>
      </c>
      <c r="K1" s="96" t="s">
        <v>111</v>
      </c>
    </row>
    <row r="2" spans="1:11" ht="15" thickTop="1" x14ac:dyDescent="0.3">
      <c r="A2" s="83" t="s">
        <v>84</v>
      </c>
      <c r="B2" s="71">
        <v>0</v>
      </c>
      <c r="C2" s="71"/>
      <c r="D2" s="85"/>
      <c r="E2" s="85"/>
      <c r="F2" s="85"/>
      <c r="G2" s="85"/>
      <c r="H2" s="85"/>
      <c r="I2" s="86"/>
      <c r="J2" s="92" t="s">
        <v>103</v>
      </c>
      <c r="K2" s="85" t="s">
        <v>112</v>
      </c>
    </row>
    <row r="3" spans="1:11" x14ac:dyDescent="0.3">
      <c r="A3" s="83" t="s">
        <v>85</v>
      </c>
      <c r="B3" s="71">
        <v>1</v>
      </c>
      <c r="C3" s="71"/>
      <c r="D3" s="85"/>
      <c r="E3" s="85"/>
      <c r="F3" s="85"/>
      <c r="G3" s="85"/>
      <c r="H3" s="85"/>
      <c r="I3" s="86"/>
      <c r="J3" s="92" t="s">
        <v>103</v>
      </c>
      <c r="K3" s="85" t="s">
        <v>114</v>
      </c>
    </row>
    <row r="4" spans="1:11" x14ac:dyDescent="0.3">
      <c r="A4" s="83" t="s">
        <v>86</v>
      </c>
      <c r="B4" s="71">
        <v>2</v>
      </c>
      <c r="C4" s="87" t="s">
        <v>105</v>
      </c>
      <c r="D4" s="85"/>
      <c r="E4" s="85"/>
      <c r="F4" s="85"/>
      <c r="G4" s="85" t="s">
        <v>106</v>
      </c>
      <c r="H4" s="85"/>
      <c r="I4" s="86">
        <v>3</v>
      </c>
      <c r="J4" s="92" t="s">
        <v>107</v>
      </c>
      <c r="K4" s="85" t="s">
        <v>115</v>
      </c>
    </row>
    <row r="5" spans="1:11" x14ac:dyDescent="0.3">
      <c r="A5" s="83" t="s">
        <v>87</v>
      </c>
      <c r="B5" s="71">
        <v>2</v>
      </c>
      <c r="C5" s="87" t="s">
        <v>105</v>
      </c>
      <c r="D5" s="85"/>
      <c r="E5" s="85"/>
      <c r="F5" s="85"/>
      <c r="G5" s="85" t="s">
        <v>106</v>
      </c>
      <c r="H5" s="85">
        <v>12</v>
      </c>
      <c r="I5" s="86"/>
      <c r="J5" s="92" t="s">
        <v>107</v>
      </c>
      <c r="K5" s="85" t="s">
        <v>116</v>
      </c>
    </row>
    <row r="6" spans="1:11" x14ac:dyDescent="0.3">
      <c r="A6" s="83" t="s">
        <v>88</v>
      </c>
      <c r="B6" s="71">
        <v>2</v>
      </c>
      <c r="C6" s="71"/>
      <c r="D6" s="85"/>
      <c r="E6" s="85"/>
      <c r="F6" s="85"/>
      <c r="G6" s="85"/>
      <c r="H6" s="85"/>
      <c r="I6" s="86"/>
      <c r="J6" s="92" t="s">
        <v>103</v>
      </c>
      <c r="K6" s="85" t="s">
        <v>117</v>
      </c>
    </row>
    <row r="7" spans="1:11" x14ac:dyDescent="0.3">
      <c r="A7" s="83" t="s">
        <v>89</v>
      </c>
      <c r="B7" s="71">
        <v>3</v>
      </c>
      <c r="C7" s="71"/>
      <c r="D7" s="85"/>
      <c r="E7" s="85"/>
      <c r="F7" s="85" t="s">
        <v>108</v>
      </c>
      <c r="G7" s="85" t="s">
        <v>106</v>
      </c>
      <c r="H7" s="85"/>
      <c r="I7" s="86">
        <v>3</v>
      </c>
      <c r="J7" s="92" t="s">
        <v>107</v>
      </c>
      <c r="K7" s="85" t="s">
        <v>125</v>
      </c>
    </row>
    <row r="8" spans="1:11" x14ac:dyDescent="0.3">
      <c r="A8" s="83" t="s">
        <v>90</v>
      </c>
      <c r="B8" s="71">
        <v>4</v>
      </c>
      <c r="C8" s="71"/>
      <c r="D8" s="85">
        <v>8192</v>
      </c>
      <c r="E8" s="85"/>
      <c r="F8" s="85"/>
      <c r="G8" s="85">
        <v>240</v>
      </c>
      <c r="H8" s="85"/>
      <c r="I8" s="86">
        <v>3</v>
      </c>
      <c r="J8" s="92" t="s">
        <v>107</v>
      </c>
      <c r="K8" s="85" t="s">
        <v>119</v>
      </c>
    </row>
    <row r="9" spans="1:11" x14ac:dyDescent="0.3">
      <c r="A9" s="83" t="s">
        <v>91</v>
      </c>
      <c r="B9" s="71">
        <v>4</v>
      </c>
      <c r="C9" s="71"/>
      <c r="D9" s="85"/>
      <c r="E9" s="85" t="s">
        <v>120</v>
      </c>
      <c r="F9" s="85" t="s">
        <v>108</v>
      </c>
      <c r="G9" s="85" t="s">
        <v>121</v>
      </c>
      <c r="H9" s="85"/>
      <c r="I9" s="86">
        <v>3</v>
      </c>
      <c r="J9" s="92" t="s">
        <v>107</v>
      </c>
      <c r="K9" s="85" t="s">
        <v>122</v>
      </c>
    </row>
    <row r="10" spans="1:11" x14ac:dyDescent="0.3">
      <c r="A10" s="83" t="s">
        <v>92</v>
      </c>
      <c r="B10" s="71">
        <v>4</v>
      </c>
      <c r="C10" s="71"/>
      <c r="D10" s="85"/>
      <c r="E10" s="85" t="s">
        <v>120</v>
      </c>
      <c r="F10" s="85" t="s">
        <v>123</v>
      </c>
      <c r="G10" s="85" t="s">
        <v>106</v>
      </c>
      <c r="H10" s="85"/>
      <c r="I10" s="86">
        <v>3</v>
      </c>
      <c r="J10" s="92" t="s">
        <v>107</v>
      </c>
      <c r="K10" s="85" t="s">
        <v>126</v>
      </c>
    </row>
    <row r="11" spans="1:11" x14ac:dyDescent="0.3">
      <c r="A11" s="83" t="s">
        <v>93</v>
      </c>
      <c r="B11" s="71">
        <v>4</v>
      </c>
      <c r="C11" s="71"/>
      <c r="D11" s="85"/>
      <c r="E11" s="85">
        <v>6144</v>
      </c>
      <c r="F11" s="85" t="s">
        <v>123</v>
      </c>
      <c r="G11" s="85" t="s">
        <v>121</v>
      </c>
      <c r="H11" s="85"/>
      <c r="I11" s="86"/>
      <c r="J11" s="92" t="s">
        <v>107</v>
      </c>
      <c r="K11" s="85" t="s">
        <v>124</v>
      </c>
    </row>
    <row r="12" spans="1:11" x14ac:dyDescent="0.3">
      <c r="A12" s="83" t="s">
        <v>94</v>
      </c>
      <c r="B12" s="71">
        <v>4</v>
      </c>
      <c r="C12" s="71"/>
      <c r="D12" s="85"/>
      <c r="E12" s="85"/>
      <c r="F12" s="85"/>
      <c r="G12" s="85"/>
      <c r="H12" s="85"/>
      <c r="I12" s="86"/>
      <c r="J12" s="92" t="s">
        <v>103</v>
      </c>
      <c r="K12" s="85"/>
    </row>
    <row r="13" spans="1:11" x14ac:dyDescent="0.3">
      <c r="A13" s="82"/>
      <c r="B13" s="71"/>
      <c r="C13" s="71"/>
      <c r="D13" s="85"/>
      <c r="E13" s="85"/>
      <c r="F13" s="85"/>
      <c r="G13" s="85"/>
      <c r="H13" s="85"/>
      <c r="I13" s="71"/>
      <c r="J13" s="71"/>
      <c r="K13" s="85"/>
    </row>
    <row r="14" spans="1:11" x14ac:dyDescent="0.3">
      <c r="A14" s="82"/>
      <c r="B14" s="71"/>
      <c r="C14" s="71"/>
      <c r="D14" s="85"/>
      <c r="E14" s="85"/>
      <c r="F14" s="85"/>
      <c r="G14" s="85"/>
      <c r="H14" s="85"/>
      <c r="I14" s="71"/>
      <c r="J14" s="71"/>
      <c r="K14" s="85"/>
    </row>
    <row r="15" spans="1:11" ht="15.6" x14ac:dyDescent="0.3">
      <c r="D15" s="103">
        <v>8192</v>
      </c>
      <c r="E15" s="104" t="str">
        <f>VLOOKUP(D15,'Bit Pattern Scores'!$A$2:$B$33,2,FALSE)</f>
        <v>Geocoded using a building name</v>
      </c>
      <c r="F15" s="103"/>
      <c r="G15" s="103"/>
      <c r="H15" s="103"/>
    </row>
    <row r="17" spans="5:18" ht="15.6" x14ac:dyDescent="0.3">
      <c r="E17" s="90">
        <v>6144</v>
      </c>
      <c r="F17" s="102" t="str">
        <f>VLOOKUP(E17,'Bit Pattern Scores'!$A$2:$B$33,2,FALSE)</f>
        <v>A house number was supplied as part of the address line and did form part of the geocoded address</v>
      </c>
      <c r="G17" s="90"/>
      <c r="H17" s="90"/>
      <c r="I17" s="90"/>
      <c r="J17" s="90"/>
      <c r="K17" s="90"/>
      <c r="L17" s="93"/>
      <c r="M17" s="93"/>
      <c r="N17" s="93"/>
      <c r="O17" s="93"/>
      <c r="P17" s="93"/>
      <c r="Q17" s="93"/>
      <c r="R17" s="93"/>
    </row>
    <row r="18" spans="5:18" ht="15.6" x14ac:dyDescent="0.3">
      <c r="E18" s="90">
        <v>4096</v>
      </c>
      <c r="F18" s="102" t="str">
        <f>VLOOKUP(E18,'Bit Pattern Scores'!$A$2:$B$33,2,FALSE)</f>
        <v>A house number was supplied as part of the address line and a nearby house formed part of the geocoded address</v>
      </c>
      <c r="G18" s="90"/>
      <c r="H18" s="90"/>
      <c r="I18" s="90"/>
      <c r="J18" s="90"/>
      <c r="K18" s="90"/>
      <c r="L18" s="93"/>
      <c r="M18" s="93"/>
      <c r="N18" s="93"/>
      <c r="O18" s="93"/>
      <c r="P18" s="93"/>
      <c r="Q18" s="93"/>
      <c r="R18" s="93"/>
    </row>
    <row r="19" spans="5:18" x14ac:dyDescent="0.3">
      <c r="L19" s="93"/>
      <c r="M19" s="93"/>
      <c r="N19" s="93"/>
      <c r="O19" s="93"/>
      <c r="P19" s="93"/>
      <c r="Q19" s="93"/>
      <c r="R19" s="93"/>
    </row>
    <row r="20" spans="5:18" ht="15.6" x14ac:dyDescent="0.3">
      <c r="F20" s="91">
        <v>768</v>
      </c>
      <c r="G20" s="101" t="str">
        <f>VLOOKUP(F20,'Bit Pattern Scores'!$A$2:$B$33,2,FALSE)</f>
        <v>A street was supplied as part of the address line and a 'looks like' street formed part of the geocoded address</v>
      </c>
      <c r="H20" s="91"/>
      <c r="I20" s="91"/>
      <c r="J20" s="91"/>
      <c r="K20" s="91"/>
      <c r="L20" s="93"/>
      <c r="M20" s="93"/>
      <c r="N20" s="93"/>
      <c r="O20" s="93"/>
      <c r="P20" s="93"/>
      <c r="Q20" s="93"/>
      <c r="R20" s="93"/>
    </row>
    <row r="21" spans="5:18" ht="15.6" x14ac:dyDescent="0.3">
      <c r="F21" s="91">
        <v>1536</v>
      </c>
      <c r="G21" s="101" t="str">
        <f>VLOOKUP(F21,'Bit Pattern Scores'!$A$2:$B$33,2,FALSE)</f>
        <v>A street was supplied as part of the address line and did form part of the geocoded address as an alias</v>
      </c>
      <c r="H21" s="91"/>
      <c r="I21" s="91"/>
      <c r="J21" s="91"/>
      <c r="K21" s="91"/>
      <c r="L21" s="93"/>
      <c r="M21" s="93"/>
      <c r="N21" s="93"/>
      <c r="O21" s="93"/>
      <c r="P21" s="93"/>
      <c r="Q21" s="93"/>
      <c r="R21" s="93"/>
    </row>
    <row r="22" spans="5:18" x14ac:dyDescent="0.3">
      <c r="L22" s="93"/>
      <c r="M22" s="93"/>
      <c r="N22" s="93"/>
      <c r="O22" s="93"/>
      <c r="P22" s="93"/>
      <c r="Q22" s="93"/>
      <c r="R22" s="93"/>
    </row>
    <row r="23" spans="5:18" ht="15.6" x14ac:dyDescent="0.3">
      <c r="G23" s="88">
        <v>96</v>
      </c>
      <c r="H23" s="80" t="str">
        <f>VLOOKUP(G23,'Bit Pattern Scores'!$A$2:$B$33,2,FALSE)</f>
        <v>A suburb was supplied as part of the address line and a 'looks like' suburb formed part of the geocoded address</v>
      </c>
      <c r="I23" s="88"/>
      <c r="J23" s="88"/>
      <c r="K23" s="88"/>
      <c r="L23" s="93"/>
      <c r="M23" s="93"/>
      <c r="N23" s="93"/>
      <c r="O23" s="93"/>
      <c r="P23" s="93"/>
      <c r="Q23" s="93"/>
      <c r="R23" s="93"/>
    </row>
    <row r="24" spans="5:18" ht="15.6" x14ac:dyDescent="0.3">
      <c r="G24" s="88">
        <v>208</v>
      </c>
      <c r="H24" s="80" t="str">
        <f>VLOOKUP(G24,'Bit Pattern Scores'!$A$2:$B$33,2,FALSE)</f>
        <v>A suburb was supplied as API/CSV data and did form part of the geocoded address as an alias</v>
      </c>
      <c r="I24" s="88"/>
      <c r="J24" s="88"/>
      <c r="K24" s="88"/>
      <c r="L24" s="93"/>
      <c r="M24" s="93"/>
      <c r="N24" s="93"/>
      <c r="O24" s="93"/>
      <c r="P24" s="93"/>
      <c r="Q24" s="93"/>
      <c r="R24" s="93"/>
    </row>
    <row r="25" spans="5:18" ht="15.6" x14ac:dyDescent="0.3">
      <c r="G25" s="88">
        <v>240</v>
      </c>
      <c r="H25" s="80" t="str">
        <f>VLOOKUP(G25,'Bit Pattern Scores'!$A$2:$B$33,2,FALSE)</f>
        <v>A suburb was supplied as API/CSV data and did form part of the geocoded address</v>
      </c>
      <c r="I25" s="88"/>
      <c r="J25" s="88"/>
      <c r="K25" s="88"/>
      <c r="L25" s="93"/>
      <c r="M25" s="93"/>
      <c r="N25" s="93"/>
      <c r="O25" s="93"/>
      <c r="P25" s="93"/>
      <c r="Q25" s="93"/>
      <c r="R25" s="93"/>
    </row>
    <row r="26" spans="5:18" x14ac:dyDescent="0.3">
      <c r="L26" s="93"/>
      <c r="M26" s="93"/>
      <c r="N26" s="93"/>
      <c r="O26" s="93"/>
      <c r="P26" s="93"/>
      <c r="Q26" s="93"/>
      <c r="R26" s="93"/>
    </row>
    <row r="27" spans="5:18" ht="15.6" x14ac:dyDescent="0.3">
      <c r="H27" s="75">
        <v>12</v>
      </c>
      <c r="I27" s="100" t="str">
        <f>VLOOKUP(H27,'Bit Pattern Scores'!$A$2:$B$33,2,FALSE)</f>
        <v>A postcode was supplied as API/CSV data and did form part of the geocoded address</v>
      </c>
      <c r="J27" s="75"/>
      <c r="K27" s="75"/>
      <c r="L27" s="93"/>
      <c r="M27" s="93"/>
      <c r="N27" s="93"/>
      <c r="O27" s="93"/>
      <c r="P27" s="93"/>
      <c r="Q27" s="93"/>
      <c r="R27" s="93"/>
    </row>
    <row r="28" spans="5:18" x14ac:dyDescent="0.3">
      <c r="L28" s="93"/>
      <c r="M28" s="93"/>
      <c r="N28" s="93"/>
      <c r="O28" s="93"/>
      <c r="P28" s="93"/>
      <c r="Q28" s="93"/>
      <c r="R28" s="93"/>
    </row>
    <row r="29" spans="5:18" ht="15.6" x14ac:dyDescent="0.3">
      <c r="I29" s="89">
        <v>3</v>
      </c>
      <c r="J29" s="99" t="str">
        <f>VLOOKUP(I29,'Bit Pattern Scores'!$A$2:$B$33,2,FALSE)</f>
        <v>A state/territory was supplied as API/CSV data and did form part of the geocoded address</v>
      </c>
      <c r="K29" s="99"/>
      <c r="L29" s="93"/>
      <c r="M29" s="93"/>
      <c r="N29" s="93"/>
      <c r="O29" s="93"/>
      <c r="P29" s="93"/>
      <c r="Q29" s="93"/>
      <c r="R29" s="93"/>
    </row>
    <row r="34" spans="1:11" x14ac:dyDescent="0.3">
      <c r="D34">
        <v>8192</v>
      </c>
      <c r="E34">
        <v>6144</v>
      </c>
      <c r="F34">
        <v>1792</v>
      </c>
      <c r="G34">
        <v>240</v>
      </c>
      <c r="H34">
        <v>12</v>
      </c>
      <c r="I34">
        <v>3</v>
      </c>
    </row>
    <row r="37" spans="1:11" x14ac:dyDescent="0.3">
      <c r="A37" s="106" t="s">
        <v>127</v>
      </c>
      <c r="B37" s="75" t="s">
        <v>136</v>
      </c>
      <c r="C37" s="75"/>
      <c r="D37" s="75"/>
      <c r="E37" s="75"/>
      <c r="F37" s="75"/>
      <c r="G37" s="103" t="s">
        <v>137</v>
      </c>
      <c r="H37" s="103"/>
      <c r="I37" s="103"/>
      <c r="J37" s="103"/>
      <c r="K37" s="103"/>
    </row>
    <row r="38" spans="1:11" ht="28.8" x14ac:dyDescent="0.3">
      <c r="B38" s="107" t="s">
        <v>128</v>
      </c>
      <c r="C38" s="107" t="s">
        <v>129</v>
      </c>
      <c r="D38" s="107" t="s">
        <v>78</v>
      </c>
      <c r="E38" s="108" t="s">
        <v>133</v>
      </c>
      <c r="F38" s="108" t="s">
        <v>132</v>
      </c>
      <c r="G38" s="108" t="s">
        <v>131</v>
      </c>
      <c r="H38" s="108" t="s">
        <v>130</v>
      </c>
      <c r="I38" s="108" t="s">
        <v>98</v>
      </c>
      <c r="J38" s="108" t="s">
        <v>134</v>
      </c>
      <c r="K38" s="109" t="s">
        <v>135</v>
      </c>
    </row>
    <row r="39" spans="1:11" x14ac:dyDescent="0.3">
      <c r="A39" s="83" t="s">
        <v>84</v>
      </c>
      <c r="B39" s="44" t="b">
        <v>0</v>
      </c>
      <c r="C39" s="111">
        <v>0</v>
      </c>
      <c r="D39" s="44">
        <v>23</v>
      </c>
      <c r="E39" s="44" t="str" cm="1">
        <f t="array" ref="E39">_xlfn.SWITCH(C39,0,"no0",1,"no1",2,IF(B39,IF(AND(I39&gt;=96,OR(K39,J39)),"yes","no2a"),"no2b"),3,IF(AND(H39&gt;=768,I39&gt;=96,K39),"yes","no3"),4,IF(OR(AND(F39,I39=240,K39),AND(G39&gt;=4096,OR(AND(H39&gt;=768,I39&gt;=208),AND(H39&gt;=1536,I39&gt;=96)),K39),AND(G39=6144,H39&gt;=1536,I39&gt;=208)),"yes","no4"))</f>
        <v>no0</v>
      </c>
      <c r="F39" s="44" t="b">
        <f>_xlfn.BITAND(D39,8192)=8192</f>
        <v>0</v>
      </c>
      <c r="G39" s="44">
        <f>_xlfn.BITAND(D39,6144)</f>
        <v>0</v>
      </c>
      <c r="H39" s="44">
        <f>_xlfn.BITAND(D39,1792)</f>
        <v>0</v>
      </c>
      <c r="I39" s="44">
        <f>_xlfn.BITAND(D39,240)</f>
        <v>16</v>
      </c>
      <c r="J39" s="44" t="b">
        <f>_xlfn.BITAND(D39,12)=12</f>
        <v>0</v>
      </c>
      <c r="K39" s="44" t="b">
        <f>_xlfn.BITAND(D39,3)=3</f>
        <v>1</v>
      </c>
    </row>
    <row r="40" spans="1:11" x14ac:dyDescent="0.3">
      <c r="A40" s="83" t="s">
        <v>85</v>
      </c>
      <c r="B40" s="44" t="b">
        <v>0</v>
      </c>
      <c r="C40" s="111">
        <v>1</v>
      </c>
      <c r="D40" s="44">
        <v>29</v>
      </c>
      <c r="E40" s="44" t="str" cm="1">
        <f t="array" ref="E40">_xlfn.SWITCH(C40,0,"no0",1,"no1",2,IF(B40,IF(AND(I40&gt;=96,OR(K40,J40)),"yes","no2a"),"no2b"),3,IF(AND(H40&gt;=768,I40&gt;=96,K40),"yes","no3"),4,IF(OR(AND(F40,I40=240,K40),AND(G40&gt;=4096,OR(AND(H40&gt;=768,I40&gt;=208),AND(H40&gt;=1536,I40&gt;=96)),K40),AND(G40=6144,H40&gt;=1536,I40&gt;=208)),"yes","no4"))</f>
        <v>no1</v>
      </c>
      <c r="F40" s="44" t="b">
        <f t="shared" ref="F40:F43" si="0">_xlfn.BITAND(D40,8192)=8192</f>
        <v>0</v>
      </c>
      <c r="G40" s="44">
        <f t="shared" ref="G40:G43" si="1">_xlfn.BITAND(D40,6144)</f>
        <v>0</v>
      </c>
      <c r="H40" s="44">
        <f t="shared" ref="H40:H43" si="2">_xlfn.BITAND(D40,1792)</f>
        <v>0</v>
      </c>
      <c r="I40" s="44">
        <f t="shared" ref="I40:I43" si="3">_xlfn.BITAND(D40,240)</f>
        <v>16</v>
      </c>
      <c r="J40" s="44" t="b">
        <f t="shared" ref="J40:J43" si="4">_xlfn.BITAND(D40,12)=12</f>
        <v>1</v>
      </c>
      <c r="K40" s="44" t="b">
        <f t="shared" ref="K40:K43" si="5">_xlfn.BITAND(D40,3)=3</f>
        <v>0</v>
      </c>
    </row>
    <row r="41" spans="1:11" x14ac:dyDescent="0.3">
      <c r="A41" s="83" t="s">
        <v>86</v>
      </c>
      <c r="B41" s="110" t="b">
        <v>1</v>
      </c>
      <c r="C41" s="110">
        <v>2</v>
      </c>
      <c r="D41" s="44">
        <v>99</v>
      </c>
      <c r="E41" s="112" t="str" cm="1">
        <f t="array" ref="E41">_xlfn.SWITCH(C41,0,"no0",1,"no1",2,IF(B41,IF(AND(I41&gt;=96,OR(K41,J41)),"yes","no2a"),"no2b"),3,IF(AND(H41&gt;=768,I41&gt;=96,K41),"yes","no3"),4,IF(OR(AND(F41,I41=240,K41),AND(G41&gt;=4096,OR(AND(H41&gt;=768,I41&gt;=208),AND(H41&gt;=1536,I41&gt;=96)),K41),AND(G41=6144,H41&gt;=1536,I41&gt;=208)),"yes","no4"))</f>
        <v>yes</v>
      </c>
      <c r="F41" s="44" t="b">
        <f t="shared" si="0"/>
        <v>0</v>
      </c>
      <c r="G41" s="44">
        <f t="shared" si="1"/>
        <v>0</v>
      </c>
      <c r="H41" s="44">
        <f t="shared" si="2"/>
        <v>0</v>
      </c>
      <c r="I41" s="44">
        <f t="shared" si="3"/>
        <v>96</v>
      </c>
      <c r="J41" s="44" t="b">
        <f t="shared" si="4"/>
        <v>0</v>
      </c>
      <c r="K41" s="110" t="b">
        <f t="shared" si="5"/>
        <v>1</v>
      </c>
    </row>
    <row r="42" spans="1:11" x14ac:dyDescent="0.3">
      <c r="A42" s="83" t="s">
        <v>87</v>
      </c>
      <c r="B42" s="110" t="b">
        <v>1</v>
      </c>
      <c r="C42" s="110">
        <v>2</v>
      </c>
      <c r="D42" s="44">
        <v>109</v>
      </c>
      <c r="E42" s="112" t="str" cm="1">
        <f t="array" ref="E42">_xlfn.SWITCH(C42,0,"no0",1,"no1",2,IF(B42,IF(AND(I42&gt;=96,OR(K42,J42)),"yes","no2a"),"no2b"),3,IF(AND(H42&gt;=768,I42&gt;=96,K42),"yes","no3"),4,IF(OR(AND(F42,I42=240,K42),AND(G42&gt;=4096,OR(AND(H42&gt;=768,I42&gt;=208),AND(H42&gt;=1536,I42&gt;=96)),K42),AND(G42=6144,H42&gt;=1536,I42&gt;=208)),"yes","no4"))</f>
        <v>yes</v>
      </c>
      <c r="F42" s="44" t="b">
        <f t="shared" si="0"/>
        <v>0</v>
      </c>
      <c r="G42" s="44">
        <f t="shared" si="1"/>
        <v>0</v>
      </c>
      <c r="H42" s="44">
        <f t="shared" si="2"/>
        <v>0</v>
      </c>
      <c r="I42" s="44">
        <f t="shared" si="3"/>
        <v>96</v>
      </c>
      <c r="J42" s="110" t="b">
        <f t="shared" si="4"/>
        <v>1</v>
      </c>
      <c r="K42" s="44" t="b">
        <f t="shared" si="5"/>
        <v>0</v>
      </c>
    </row>
    <row r="43" spans="1:11" x14ac:dyDescent="0.3">
      <c r="A43" s="83" t="s">
        <v>88</v>
      </c>
      <c r="B43" s="110" t="b">
        <v>1</v>
      </c>
      <c r="C43" s="110">
        <v>2</v>
      </c>
      <c r="D43" s="44">
        <v>105</v>
      </c>
      <c r="E43" s="44" t="str" cm="1">
        <f t="array" ref="E43">_xlfn.SWITCH(C43,0,"no0",1,"no1",2,IF(B43,IF(AND(I43&gt;=96,OR(K43,J43)),"yes","no2a"),"no2b"),3,IF(AND(H43&gt;=768,I43&gt;=96,K43),"yes","no3"),4,IF(OR(AND(F43,I43=240,K43),AND(G43&gt;=4096,OR(AND(H43&gt;=768,I43&gt;=208),AND(H43&gt;=1536,I43&gt;=96)),K43),AND(G43=6144,H43&gt;=1536,I43&gt;=208)),"yes","no4"))</f>
        <v>no2a</v>
      </c>
      <c r="F43" s="44" t="b">
        <f t="shared" si="0"/>
        <v>0</v>
      </c>
      <c r="G43" s="44">
        <f t="shared" si="1"/>
        <v>0</v>
      </c>
      <c r="H43" s="44">
        <f t="shared" si="2"/>
        <v>0</v>
      </c>
      <c r="I43" s="44">
        <f t="shared" si="3"/>
        <v>96</v>
      </c>
      <c r="J43" s="111" t="b">
        <f t="shared" si="4"/>
        <v>0</v>
      </c>
      <c r="K43" s="111" t="b">
        <f t="shared" si="5"/>
        <v>0</v>
      </c>
    </row>
    <row r="44" spans="1:11" x14ac:dyDescent="0.3">
      <c r="A44" s="83" t="s">
        <v>88</v>
      </c>
      <c r="B44" s="111" t="b">
        <v>0</v>
      </c>
      <c r="C44" s="110">
        <v>2</v>
      </c>
      <c r="D44" s="44">
        <v>111</v>
      </c>
      <c r="E44" s="44" t="str" cm="1">
        <f t="array" ref="E44">_xlfn.SWITCH(C44,0,"no0",1,"no1",2,IF(B44,IF(AND(I44&gt;=96,OR(K44,J44)),"yes","no2a"),"no2b"),3,IF(AND(H44&gt;=768,I44&gt;=96,K44),"yes","no3"),4,IF(OR(AND(F44,I44=240,K44),AND(G44&gt;=4096,OR(AND(H44&gt;=768,I44&gt;=208),AND(H44&gt;=1536,I44&gt;=96)),K44),AND(G44=6144,H44&gt;=1536,I44&gt;=208)),"yes","no4"))</f>
        <v>no2b</v>
      </c>
      <c r="F44" s="44" t="b">
        <f t="shared" ref="F44:F56" si="6">_xlfn.BITAND(D44,8192)=8192</f>
        <v>0</v>
      </c>
      <c r="G44" s="44">
        <f t="shared" ref="G44:G56" si="7">_xlfn.BITAND(D44,6144)</f>
        <v>0</v>
      </c>
      <c r="H44" s="44">
        <f t="shared" ref="H44:H56" si="8">_xlfn.BITAND(D44,1792)</f>
        <v>0</v>
      </c>
      <c r="I44" s="44">
        <f t="shared" ref="I44:I56" si="9">_xlfn.BITAND(D44,240)</f>
        <v>96</v>
      </c>
      <c r="J44" s="44" t="b">
        <f t="shared" ref="J44:J56" si="10">_xlfn.BITAND(D44,12)=12</f>
        <v>1</v>
      </c>
      <c r="K44" s="44" t="b">
        <f t="shared" ref="K44:K56" si="11">_xlfn.BITAND(D44,3)=3</f>
        <v>1</v>
      </c>
    </row>
    <row r="45" spans="1:11" x14ac:dyDescent="0.3">
      <c r="A45" s="83" t="s">
        <v>89</v>
      </c>
      <c r="B45" s="44" t="b">
        <v>0</v>
      </c>
      <c r="C45" s="110">
        <v>3</v>
      </c>
      <c r="D45" s="44">
        <v>879</v>
      </c>
      <c r="E45" s="112" t="str" cm="1">
        <f t="array" ref="E45">_xlfn.SWITCH(C45,0,"no0",1,"no1",2,IF(B45,IF(AND(I45&gt;=96,OR(K45,J45)),"yes","no2a"),"no2b"),3,IF(AND(H45&gt;=768,I45&gt;=96,K45),"yes","no3"),4,IF(OR(AND(F45,I45=240,K45),AND(G45&gt;=4096,OR(AND(H45&gt;=768,I45&gt;=208),AND(H45&gt;=1536,I45&gt;=96)),K45),AND(G45=6144,H45&gt;=1536,I45&gt;=208)),"yes","no4"))</f>
        <v>yes</v>
      </c>
      <c r="F45" s="44" t="b">
        <f t="shared" ref="F45" si="12">_xlfn.BITAND(D45,8192)=8192</f>
        <v>0</v>
      </c>
      <c r="G45" s="44">
        <f t="shared" ref="G45" si="13">_xlfn.BITAND(D45,6144)</f>
        <v>0</v>
      </c>
      <c r="H45" s="110">
        <f t="shared" ref="H45" si="14">_xlfn.BITAND(D45,1792)</f>
        <v>768</v>
      </c>
      <c r="I45" s="110">
        <f t="shared" ref="I45" si="15">_xlfn.BITAND(D45,240)</f>
        <v>96</v>
      </c>
      <c r="J45" s="44" t="b">
        <f t="shared" ref="J45" si="16">_xlfn.BITAND(D45,12)=12</f>
        <v>1</v>
      </c>
      <c r="K45" s="110" t="b">
        <f t="shared" ref="K45" si="17">_xlfn.BITAND(D45,3)=3</f>
        <v>1</v>
      </c>
    </row>
    <row r="46" spans="1:11" x14ac:dyDescent="0.3">
      <c r="A46" s="83" t="s">
        <v>89</v>
      </c>
      <c r="B46" s="44" t="b">
        <v>0</v>
      </c>
      <c r="C46" s="110">
        <v>3</v>
      </c>
      <c r="D46" s="44">
        <v>877</v>
      </c>
      <c r="E46" s="44" t="str" cm="1">
        <f t="array" ref="E46">_xlfn.SWITCH(C46,0,"no0",1,"no1",2,IF(B46,IF(AND(I46&gt;=96,OR(K46,J46)),"yes","no2a"),"no2b"),3,IF(AND(H46&gt;=768,I46&gt;=96,K46),"yes","no3"),4,IF(OR(AND(F46,I46=240,K46),AND(G46&gt;=4096,OR(AND(H46&gt;=768,I46&gt;=208),AND(H46&gt;=1536,I46&gt;=96)),K46),AND(G46=6144,H46&gt;=1536,I46&gt;=208)),"yes","no4"))</f>
        <v>no3</v>
      </c>
      <c r="F46" s="44" t="b">
        <f t="shared" si="6"/>
        <v>0</v>
      </c>
      <c r="G46" s="44">
        <f t="shared" si="7"/>
        <v>0</v>
      </c>
      <c r="H46" s="110">
        <f t="shared" si="8"/>
        <v>768</v>
      </c>
      <c r="I46" s="110">
        <f t="shared" si="9"/>
        <v>96</v>
      </c>
      <c r="J46" s="44" t="b">
        <f t="shared" si="10"/>
        <v>1</v>
      </c>
      <c r="K46" s="111" t="b">
        <f t="shared" si="11"/>
        <v>0</v>
      </c>
    </row>
    <row r="47" spans="1:11" x14ac:dyDescent="0.3">
      <c r="A47" s="83" t="s">
        <v>89</v>
      </c>
      <c r="B47" s="44" t="b">
        <v>0</v>
      </c>
      <c r="C47" s="110">
        <v>3</v>
      </c>
      <c r="D47" s="44">
        <v>843</v>
      </c>
      <c r="E47" s="44" t="str" cm="1">
        <f t="array" ref="E47">_xlfn.SWITCH(C47,0,"no0",1,"no1",2,IF(B47,IF(AND(I47&gt;=96,OR(K47,J47)),"yes","no2a"),"no2b"),3,IF(AND(H47&gt;=768,I47&gt;=96,K47),"yes","no3"),4,IF(OR(AND(F47,I47=240,K47),AND(G47&gt;=4096,OR(AND(H47&gt;=768,I47&gt;=208),AND(H47&gt;=1536,I47&gt;=96)),K47),AND(G47=6144,H47&gt;=1536,I47&gt;=208)),"yes","no4"))</f>
        <v>no3</v>
      </c>
      <c r="F47" s="44" t="b">
        <f t="shared" ref="F47" si="18">_xlfn.BITAND(D47,8192)=8192</f>
        <v>0</v>
      </c>
      <c r="G47" s="44">
        <f t="shared" ref="G47" si="19">_xlfn.BITAND(D47,6144)</f>
        <v>0</v>
      </c>
      <c r="H47" s="110">
        <f t="shared" ref="H47" si="20">_xlfn.BITAND(D47,1792)</f>
        <v>768</v>
      </c>
      <c r="I47" s="111">
        <f t="shared" ref="I47" si="21">_xlfn.BITAND(D47,240)</f>
        <v>64</v>
      </c>
      <c r="J47" s="44" t="b">
        <f t="shared" ref="J47" si="22">_xlfn.BITAND(D47,12)=12</f>
        <v>0</v>
      </c>
      <c r="K47" s="110" t="b">
        <f t="shared" ref="K47" si="23">_xlfn.BITAND(D47,3)=3</f>
        <v>1</v>
      </c>
    </row>
    <row r="48" spans="1:11" x14ac:dyDescent="0.3">
      <c r="A48" s="83" t="s">
        <v>89</v>
      </c>
      <c r="B48" s="44" t="b">
        <v>0</v>
      </c>
      <c r="C48" s="110">
        <v>3</v>
      </c>
      <c r="D48" s="44">
        <v>367</v>
      </c>
      <c r="E48" s="44" t="str" cm="1">
        <f t="array" ref="E48">_xlfn.SWITCH(C48,0,"no0",1,"no1",2,IF(B48,IF(AND(I48&gt;=96,OR(K48,J48)),"yes","no2a"),"no2b"),3,IF(AND(H48&gt;=768,I48&gt;=96,K48),"yes","no3"),4,IF(OR(AND(F48,I48=240,K48),AND(G48&gt;=4096,OR(AND(H48&gt;=768,I48&gt;=208),AND(H48&gt;=1536,I48&gt;=96)),K48),AND(G48=6144,H48&gt;=1536,I48&gt;=208)),"yes","no4"))</f>
        <v>no3</v>
      </c>
      <c r="F48" s="44" t="b">
        <f t="shared" si="6"/>
        <v>0</v>
      </c>
      <c r="G48" s="44">
        <f t="shared" si="7"/>
        <v>0</v>
      </c>
      <c r="H48" s="111">
        <f t="shared" si="8"/>
        <v>256</v>
      </c>
      <c r="I48" s="110">
        <f t="shared" si="9"/>
        <v>96</v>
      </c>
      <c r="J48" s="44" t="b">
        <f t="shared" si="10"/>
        <v>1</v>
      </c>
      <c r="K48" s="110" t="b">
        <f t="shared" si="11"/>
        <v>1</v>
      </c>
    </row>
    <row r="49" spans="1:11" x14ac:dyDescent="0.3">
      <c r="A49" s="83" t="s">
        <v>90</v>
      </c>
      <c r="B49" s="44" t="b">
        <v>0</v>
      </c>
      <c r="C49" s="110">
        <v>4</v>
      </c>
      <c r="D49" s="44">
        <v>8695</v>
      </c>
      <c r="E49" s="112" t="str" cm="1">
        <f t="array" ref="E49">_xlfn.SWITCH(C49,0,"no0",1,"no1",2,IF(B49,IF(AND(I49&gt;=96,OR(K49,J49)),"yes","no2a"),"no2b"),3,IF(AND(H49&gt;=768,I49&gt;=96,K49),"yes","no3"),4,IF(OR(AND(F49,I49=240,K49),AND(G49&gt;=4096,OR(AND(H49&gt;=768,I49&gt;=208),AND(H49&gt;=1536,I49&gt;=96)),K49),AND(G49=6144,H49&gt;=1536,I49&gt;=208)),"yes","no4"))</f>
        <v>yes</v>
      </c>
      <c r="F49" s="110" t="b">
        <f t="shared" si="6"/>
        <v>1</v>
      </c>
      <c r="G49" s="44">
        <f t="shared" si="7"/>
        <v>0</v>
      </c>
      <c r="H49" s="44">
        <f t="shared" si="8"/>
        <v>256</v>
      </c>
      <c r="I49" s="110">
        <f t="shared" si="9"/>
        <v>240</v>
      </c>
      <c r="J49" s="44" t="b">
        <f t="shared" si="10"/>
        <v>0</v>
      </c>
      <c r="K49" s="110" t="b">
        <f t="shared" si="11"/>
        <v>1</v>
      </c>
    </row>
    <row r="50" spans="1:11" x14ac:dyDescent="0.3">
      <c r="A50" s="83" t="s">
        <v>91</v>
      </c>
      <c r="B50" s="44" t="b">
        <v>0</v>
      </c>
      <c r="C50" s="110">
        <v>4</v>
      </c>
      <c r="D50" s="44">
        <v>5111</v>
      </c>
      <c r="E50" s="112" t="str" cm="1">
        <f t="array" ref="E50">_xlfn.SWITCH(C50,0,"no0",1,"no1",2,IF(B50,IF(AND(I50&gt;=96,OR(K50,J50)),"yes","no2a"),"no2b"),3,IF(AND(H50&gt;=768,I50&gt;=96,K50),"yes","no3"),4,IF(OR(AND(F50,I50=240,K50),AND(G50&gt;=4096,OR(AND(H50&gt;=768,I50&gt;=208),AND(H50&gt;=1536,I50&gt;=96)),K50),AND(G50=6144,H50&gt;=1536,I50&gt;=208)),"yes","no4"))</f>
        <v>yes</v>
      </c>
      <c r="F50" s="44" t="b">
        <f t="shared" si="6"/>
        <v>0</v>
      </c>
      <c r="G50" s="110">
        <f t="shared" si="7"/>
        <v>4096</v>
      </c>
      <c r="H50" s="110">
        <f t="shared" si="8"/>
        <v>768</v>
      </c>
      <c r="I50" s="110">
        <f t="shared" si="9"/>
        <v>240</v>
      </c>
      <c r="J50" s="44" t="b">
        <f t="shared" si="10"/>
        <v>0</v>
      </c>
      <c r="K50" s="110" t="b">
        <f t="shared" si="11"/>
        <v>1</v>
      </c>
    </row>
    <row r="51" spans="1:11" x14ac:dyDescent="0.3">
      <c r="A51" s="83" t="s">
        <v>92</v>
      </c>
      <c r="B51" s="44" t="b">
        <v>0</v>
      </c>
      <c r="C51" s="110">
        <v>4</v>
      </c>
      <c r="D51" s="44">
        <v>5735</v>
      </c>
      <c r="E51" s="112" t="str" cm="1">
        <f t="array" ref="E51">_xlfn.SWITCH(C51,0,"no0",1,"no1",2,IF(B51,IF(AND(I51&gt;=96,OR(K51,J51)),"yes","no2a"),"no2b"),3,IF(AND(H51&gt;=768,I51&gt;=96,K51),"yes","no3"),4,IF(OR(AND(F51,I51=240,K51),AND(G51&gt;=4096,OR(AND(H51&gt;=768,I51&gt;=208),AND(H51&gt;=1536,I51&gt;=96)),K51),AND(G51=6144,H51&gt;=1536,I51&gt;=208)),"yes","no4"))</f>
        <v>yes</v>
      </c>
      <c r="F51" s="44" t="b">
        <f t="shared" si="6"/>
        <v>0</v>
      </c>
      <c r="G51" s="110">
        <f t="shared" si="7"/>
        <v>4096</v>
      </c>
      <c r="H51" s="110">
        <f t="shared" si="8"/>
        <v>1536</v>
      </c>
      <c r="I51" s="110">
        <f t="shared" si="9"/>
        <v>96</v>
      </c>
      <c r="J51" s="44" t="b">
        <f t="shared" si="10"/>
        <v>0</v>
      </c>
      <c r="K51" s="110" t="b">
        <f t="shared" si="11"/>
        <v>1</v>
      </c>
    </row>
    <row r="52" spans="1:11" x14ac:dyDescent="0.3">
      <c r="A52" s="83" t="s">
        <v>93</v>
      </c>
      <c r="B52" s="44" t="b">
        <v>0</v>
      </c>
      <c r="C52" s="110">
        <v>4</v>
      </c>
      <c r="D52" s="44">
        <v>7893</v>
      </c>
      <c r="E52" s="112" t="str" cm="1">
        <f t="array" ref="E52">_xlfn.SWITCH(C52,0,"no0",1,"no1",2,IF(B52,IF(AND(I52&gt;=96,OR(K52,J52)),"yes","no2a"),"no2b"),3,IF(AND(H52&gt;=768,I52&gt;=96,K52),"yes","no3"),4,IF(OR(AND(F52,I52=240,K52),AND(G52&gt;=4096,OR(AND(H52&gt;=768,I52&gt;=208),AND(H52&gt;=1536,I52&gt;=96)),K52),AND(G52=6144,H52&gt;=1536,I52&gt;=208)),"yes","no4"))</f>
        <v>yes</v>
      </c>
      <c r="F52" s="44" t="b">
        <f t="shared" si="6"/>
        <v>0</v>
      </c>
      <c r="G52" s="110">
        <f t="shared" si="7"/>
        <v>6144</v>
      </c>
      <c r="H52" s="110">
        <f t="shared" si="8"/>
        <v>1536</v>
      </c>
      <c r="I52" s="110">
        <f t="shared" si="9"/>
        <v>208</v>
      </c>
      <c r="J52" s="44" t="b">
        <f t="shared" si="10"/>
        <v>0</v>
      </c>
      <c r="K52" s="44" t="b">
        <f t="shared" si="11"/>
        <v>0</v>
      </c>
    </row>
    <row r="53" spans="1:11" x14ac:dyDescent="0.3">
      <c r="A53" s="83" t="s">
        <v>90</v>
      </c>
      <c r="B53" s="44" t="b">
        <v>0</v>
      </c>
      <c r="C53" s="110">
        <v>4</v>
      </c>
      <c r="D53" s="44">
        <v>8663</v>
      </c>
      <c r="E53" s="44" t="str" cm="1">
        <f t="array" ref="E53">_xlfn.SWITCH(C53,0,"no0",1,"no1",2,IF(B53,IF(AND(I53&gt;=96,OR(K53,J53)),"yes","no2a"),"no2b"),3,IF(AND(H53&gt;=768,I53&gt;=96,K53),"yes","no3"),4,IF(OR(AND(F53,I53=240,K53),AND(G53&gt;=4096,OR(AND(H53&gt;=768,I53&gt;=208),AND(H53&gt;=1536,I53&gt;=96)),K53),AND(G53=6144,H53&gt;=1536,I53&gt;=208)),"yes","no4"))</f>
        <v>no4</v>
      </c>
      <c r="F53" s="110" t="b">
        <f t="shared" ref="F53" si="24">_xlfn.BITAND(D53,8192)=8192</f>
        <v>1</v>
      </c>
      <c r="G53" s="44">
        <f t="shared" ref="G53" si="25">_xlfn.BITAND(D53,6144)</f>
        <v>0</v>
      </c>
      <c r="H53" s="44">
        <f t="shared" ref="H53" si="26">_xlfn.BITAND(D53,1792)</f>
        <v>256</v>
      </c>
      <c r="I53" s="111">
        <f t="shared" ref="I53" si="27">_xlfn.BITAND(D53,240)</f>
        <v>208</v>
      </c>
      <c r="J53" s="44" t="b">
        <f t="shared" ref="J53" si="28">_xlfn.BITAND(D53,12)=12</f>
        <v>0</v>
      </c>
      <c r="K53" s="110" t="b">
        <f t="shared" ref="K53" si="29">_xlfn.BITAND(D53,3)=3</f>
        <v>1</v>
      </c>
    </row>
    <row r="54" spans="1:11" x14ac:dyDescent="0.3">
      <c r="A54" s="83" t="s">
        <v>90</v>
      </c>
      <c r="B54" s="44" t="b">
        <v>0</v>
      </c>
      <c r="C54" s="110">
        <v>4</v>
      </c>
      <c r="D54" s="44">
        <v>8689</v>
      </c>
      <c r="E54" s="44" t="str" cm="1">
        <f t="array" ref="E54">_xlfn.SWITCH(C54,0,"no0",1,"no1",2,IF(B54,IF(AND(I54&gt;=96,OR(K54,J54)),"yes","no2a"),"no2b"),3,IF(AND(H54&gt;=768,I54&gt;=96,K54),"yes","no3"),4,IF(OR(AND(F54,I54=240,K54),AND(G54&gt;=4096,OR(AND(H54&gt;=768,I54&gt;=208),AND(H54&gt;=1536,I54&gt;=96)),K54),AND(G54=6144,H54&gt;=1536,I54&gt;=208)),"yes","no4"))</f>
        <v>no4</v>
      </c>
      <c r="F54" s="110" t="b">
        <f t="shared" si="6"/>
        <v>1</v>
      </c>
      <c r="G54" s="44">
        <f t="shared" si="7"/>
        <v>0</v>
      </c>
      <c r="H54" s="44">
        <f t="shared" si="8"/>
        <v>256</v>
      </c>
      <c r="I54" s="110">
        <f t="shared" si="9"/>
        <v>240</v>
      </c>
      <c r="J54" s="44" t="b">
        <f t="shared" si="10"/>
        <v>0</v>
      </c>
      <c r="K54" s="111" t="b">
        <f t="shared" si="11"/>
        <v>0</v>
      </c>
    </row>
    <row r="55" spans="1:11" x14ac:dyDescent="0.3">
      <c r="A55" s="83" t="s">
        <v>91</v>
      </c>
      <c r="B55" s="44" t="b">
        <v>0</v>
      </c>
      <c r="C55" s="110">
        <v>4</v>
      </c>
      <c r="D55" s="44">
        <v>4599</v>
      </c>
      <c r="E55" s="44" t="str" cm="1">
        <f t="array" ref="E55">_xlfn.SWITCH(C55,0,"no0",1,"no1",2,IF(B55,IF(AND(I55&gt;=96,OR(K55,J55)),"yes","no2a"),"no2b"),3,IF(AND(H55&gt;=768,I55&gt;=96,K55),"yes","no3"),4,IF(OR(AND(F55,I55=240,K55),AND(G55&gt;=4096,OR(AND(H55&gt;=768,I55&gt;=208),AND(H55&gt;=1536,I55&gt;=96)),K55),AND(G55=6144,H55&gt;=1536,I55&gt;=208)),"yes","no4"))</f>
        <v>no4</v>
      </c>
      <c r="F55" s="44" t="b">
        <f t="shared" ref="F55" si="30">_xlfn.BITAND(D55,8192)=8192</f>
        <v>0</v>
      </c>
      <c r="G55" s="110">
        <f t="shared" ref="G55" si="31">_xlfn.BITAND(D55,6144)</f>
        <v>4096</v>
      </c>
      <c r="H55" s="111">
        <f t="shared" ref="H55" si="32">_xlfn.BITAND(D55,1792)</f>
        <v>256</v>
      </c>
      <c r="I55" s="110">
        <f t="shared" ref="I55" si="33">_xlfn.BITAND(D55,240)</f>
        <v>240</v>
      </c>
      <c r="J55" s="44" t="b">
        <f t="shared" ref="J55" si="34">_xlfn.BITAND(D55,12)=12</f>
        <v>0</v>
      </c>
      <c r="K55" s="110" t="b">
        <f t="shared" ref="K55" si="35">_xlfn.BITAND(D55,3)=3</f>
        <v>1</v>
      </c>
    </row>
    <row r="56" spans="1:11" x14ac:dyDescent="0.3">
      <c r="A56" s="83" t="s">
        <v>91</v>
      </c>
      <c r="B56" s="44" t="b">
        <v>0</v>
      </c>
      <c r="C56" s="110">
        <v>4</v>
      </c>
      <c r="D56" s="44">
        <v>5063</v>
      </c>
      <c r="E56" s="44" t="str" cm="1">
        <f t="array" ref="E56">_xlfn.SWITCH(C56,0,"no0",1,"no1",2,IF(B56,IF(AND(I56&gt;=96,OR(K56,J56)),"yes","no2a"),"no2b"),3,IF(AND(H56&gt;=768,I56&gt;=96,K56),"yes","no3"),4,IF(OR(AND(F56,I56=240,K56),AND(G56&gt;=4096,OR(AND(H56&gt;=768,I56&gt;=208),AND(H56&gt;=1536,I56&gt;=96)),K56),AND(G56=6144,H56&gt;=1536,I56&gt;=208)),"yes","no4"))</f>
        <v>no4</v>
      </c>
      <c r="F56" s="44" t="b">
        <f t="shared" si="6"/>
        <v>0</v>
      </c>
      <c r="G56" s="110">
        <f t="shared" si="7"/>
        <v>4096</v>
      </c>
      <c r="H56" s="110">
        <f t="shared" si="8"/>
        <v>768</v>
      </c>
      <c r="I56" s="111">
        <f t="shared" si="9"/>
        <v>192</v>
      </c>
      <c r="J56" s="44" t="b">
        <f t="shared" si="10"/>
        <v>0</v>
      </c>
      <c r="K56" s="110" t="b">
        <f t="shared" si="11"/>
        <v>1</v>
      </c>
    </row>
    <row r="57" spans="1:11" x14ac:dyDescent="0.3">
      <c r="A57" s="83" t="s">
        <v>91</v>
      </c>
      <c r="B57" s="44" t="b">
        <v>0</v>
      </c>
      <c r="C57" s="110">
        <v>4</v>
      </c>
      <c r="D57" s="44">
        <v>5109</v>
      </c>
      <c r="E57" s="44" t="str" cm="1">
        <f t="array" ref="E57">_xlfn.SWITCH(C57,0,"no0",1,"no1",2,IF(B57,IF(AND(I57&gt;=96,OR(K57,J57)),"yes","no2a"),"no2b"),3,IF(AND(H57&gt;=768,I57&gt;=96,K57),"yes","no3"),4,IF(OR(AND(F57,I57=240,K57),AND(G57&gt;=4096,OR(AND(H57&gt;=768,I57&gt;=208),AND(H57&gt;=1536,I57&gt;=96)),K57),AND(G57=6144,H57&gt;=1536,I57&gt;=208)),"yes","no4"))</f>
        <v>no4</v>
      </c>
      <c r="F57" s="44" t="b">
        <f t="shared" ref="F57" si="36">_xlfn.BITAND(D57,8192)=8192</f>
        <v>0</v>
      </c>
      <c r="G57" s="110">
        <f t="shared" ref="G57" si="37">_xlfn.BITAND(D57,6144)</f>
        <v>4096</v>
      </c>
      <c r="H57" s="110">
        <f t="shared" ref="H57" si="38">_xlfn.BITAND(D57,1792)</f>
        <v>768</v>
      </c>
      <c r="I57" s="110">
        <f t="shared" ref="I57" si="39">_xlfn.BITAND(D57,240)</f>
        <v>240</v>
      </c>
      <c r="J57" s="44" t="b">
        <f t="shared" ref="J57" si="40">_xlfn.BITAND(D57,12)=12</f>
        <v>0</v>
      </c>
      <c r="K57" s="111" t="b">
        <f t="shared" ref="K57" si="41">_xlfn.BITAND(D57,3)=3</f>
        <v>0</v>
      </c>
    </row>
    <row r="58" spans="1:11" x14ac:dyDescent="0.3">
      <c r="A58" s="83" t="s">
        <v>92</v>
      </c>
      <c r="B58" s="44" t="b">
        <v>0</v>
      </c>
      <c r="C58" s="110">
        <v>4</v>
      </c>
      <c r="D58" s="44">
        <v>5231</v>
      </c>
      <c r="E58" s="44" t="str" cm="1">
        <f t="array" ref="E58">_xlfn.SWITCH(C58,0,"no0",1,"no1",2,IF(B58,IF(AND(I58&gt;=96,OR(K58,J58)),"yes","no2a"),"no2b"),3,IF(AND(H58&gt;=768,I58&gt;=96,K58),"yes","no3"),4,IF(OR(AND(F58,I58=240,K58),AND(G58&gt;=4096,OR(AND(H58&gt;=768,I58&gt;=208),AND(H58&gt;=1536,I58&gt;=96)),K58),AND(G58=6144,H58&gt;=1536,I58&gt;=208)),"yes","no4"))</f>
        <v>no4</v>
      </c>
      <c r="F58" s="44" t="b">
        <f t="shared" ref="F58:F61" si="42">_xlfn.BITAND(D58,8192)=8192</f>
        <v>0</v>
      </c>
      <c r="G58" s="110">
        <f t="shared" ref="G58:G61" si="43">_xlfn.BITAND(D58,6144)</f>
        <v>4096</v>
      </c>
      <c r="H58" s="111">
        <f t="shared" ref="H58:H61" si="44">_xlfn.BITAND(D58,1792)</f>
        <v>1024</v>
      </c>
      <c r="I58" s="110">
        <f t="shared" ref="I58:I61" si="45">_xlfn.BITAND(D58,240)</f>
        <v>96</v>
      </c>
      <c r="J58" s="44" t="b">
        <f t="shared" ref="J58:J61" si="46">_xlfn.BITAND(D58,12)=12</f>
        <v>1</v>
      </c>
      <c r="K58" s="110" t="b">
        <f t="shared" ref="K58:K61" si="47">_xlfn.BITAND(D58,3)=3</f>
        <v>1</v>
      </c>
    </row>
    <row r="59" spans="1:11" x14ac:dyDescent="0.3">
      <c r="A59" s="83" t="s">
        <v>92</v>
      </c>
      <c r="B59" s="44" t="b">
        <v>0</v>
      </c>
      <c r="C59" s="110">
        <v>4</v>
      </c>
      <c r="D59" s="44">
        <v>5703</v>
      </c>
      <c r="E59" s="44" t="str" cm="1">
        <f t="array" ref="E59">_xlfn.SWITCH(C59,0,"no0",1,"no1",2,IF(B59,IF(AND(I59&gt;=96,OR(K59,J59)),"yes","no2a"),"no2b"),3,IF(AND(H59&gt;=768,I59&gt;=96,K59),"yes","no3"),4,IF(OR(AND(F59,I59=240,K59),AND(G59&gt;=4096,OR(AND(H59&gt;=768,I59&gt;=208),AND(H59&gt;=1536,I59&gt;=96)),K59),AND(G59=6144,H59&gt;=1536,I59&gt;=208)),"yes","no4"))</f>
        <v>no4</v>
      </c>
      <c r="F59" s="44" t="b">
        <f t="shared" ref="F59" si="48">_xlfn.BITAND(D59,8192)=8192</f>
        <v>0</v>
      </c>
      <c r="G59" s="110">
        <f t="shared" ref="G59" si="49">_xlfn.BITAND(D59,6144)</f>
        <v>4096</v>
      </c>
      <c r="H59" s="110">
        <f t="shared" ref="H59" si="50">_xlfn.BITAND(D59,1792)</f>
        <v>1536</v>
      </c>
      <c r="I59" s="111">
        <f t="shared" ref="I59" si="51">_xlfn.BITAND(D59,240)</f>
        <v>64</v>
      </c>
      <c r="J59" s="44" t="b">
        <f t="shared" ref="J59" si="52">_xlfn.BITAND(D59,12)=12</f>
        <v>0</v>
      </c>
      <c r="K59" s="110" t="b">
        <f t="shared" ref="K59" si="53">_xlfn.BITAND(D59,3)=3</f>
        <v>1</v>
      </c>
    </row>
    <row r="60" spans="1:11" x14ac:dyDescent="0.3">
      <c r="A60" s="83" t="s">
        <v>93</v>
      </c>
      <c r="B60" s="44" t="b">
        <v>0</v>
      </c>
      <c r="C60" s="110">
        <v>4</v>
      </c>
      <c r="D60" s="44">
        <v>7377</v>
      </c>
      <c r="E60" s="44" t="str" cm="1">
        <f t="array" ref="E60">_xlfn.SWITCH(C60,0,"no0",1,"no1",2,IF(B60,IF(AND(I60&gt;=96,OR(K60,J60)),"yes","no2a"),"no2b"),3,IF(AND(H60&gt;=768,I60&gt;=96,K60),"yes","no3"),4,IF(OR(AND(F60,I60=240,K60),AND(G60&gt;=4096,OR(AND(H60&gt;=768,I60&gt;=208),AND(H60&gt;=1536,I60&gt;=96)),K60),AND(G60=6144,H60&gt;=1536,I60&gt;=208)),"yes","no4"))</f>
        <v>no4</v>
      </c>
      <c r="F60" s="44" t="b">
        <f t="shared" ref="F60" si="54">_xlfn.BITAND(D60,8192)=8192</f>
        <v>0</v>
      </c>
      <c r="G60" s="110">
        <f t="shared" ref="G60" si="55">_xlfn.BITAND(D60,6144)</f>
        <v>6144</v>
      </c>
      <c r="H60" s="111">
        <f t="shared" ref="H60" si="56">_xlfn.BITAND(D60,1792)</f>
        <v>1024</v>
      </c>
      <c r="I60" s="110">
        <f t="shared" ref="I60" si="57">_xlfn.BITAND(D60,240)</f>
        <v>208</v>
      </c>
      <c r="J60" s="44" t="b">
        <f t="shared" ref="J60" si="58">_xlfn.BITAND(D60,12)=12</f>
        <v>0</v>
      </c>
      <c r="K60" s="44" t="b">
        <f t="shared" ref="K60" si="59">_xlfn.BITAND(D60,3)=3</f>
        <v>0</v>
      </c>
    </row>
    <row r="61" spans="1:11" x14ac:dyDescent="0.3">
      <c r="A61" s="83" t="s">
        <v>93</v>
      </c>
      <c r="B61" s="44" t="b">
        <v>0</v>
      </c>
      <c r="C61" s="110">
        <v>4</v>
      </c>
      <c r="D61" s="44">
        <v>7857</v>
      </c>
      <c r="E61" s="44" t="str" cm="1">
        <f t="array" ref="E61">_xlfn.SWITCH(C61,0,"no0",1,"no1",2,IF(B61,IF(AND(I61&gt;=96,OR(K61,J61)),"yes","no2a"),"no2b"),3,IF(AND(H61&gt;=768,I61&gt;=96,K61),"yes","no3"),4,IF(OR(AND(F61,I61=240,K61),AND(G61&gt;=4096,OR(AND(H61&gt;=768,I61&gt;=208),AND(H61&gt;=1536,I61&gt;=96)),K61),AND(G61=6144,H61&gt;=1536,I61&gt;=208)),"yes","no4"))</f>
        <v>no4</v>
      </c>
      <c r="F61" s="44" t="b">
        <f t="shared" si="42"/>
        <v>0</v>
      </c>
      <c r="G61" s="110">
        <f t="shared" si="43"/>
        <v>6144</v>
      </c>
      <c r="H61" s="110">
        <f t="shared" si="44"/>
        <v>1536</v>
      </c>
      <c r="I61" s="111">
        <f t="shared" si="45"/>
        <v>176</v>
      </c>
      <c r="J61" s="44" t="b">
        <f t="shared" si="46"/>
        <v>0</v>
      </c>
      <c r="K61" s="44" t="b">
        <f t="shared" si="47"/>
        <v>0</v>
      </c>
    </row>
    <row r="62" spans="1:11" s="93" customFormat="1" x14ac:dyDescent="0.3">
      <c r="A62" s="113"/>
      <c r="B62" s="44"/>
      <c r="C62" s="44"/>
      <c r="D62" s="44"/>
      <c r="E62" s="44"/>
      <c r="F62" s="44"/>
      <c r="G62" s="44"/>
      <c r="H62" s="44"/>
      <c r="I62" s="44"/>
      <c r="J62" s="44"/>
      <c r="K62" s="44"/>
    </row>
    <row r="63" spans="1:11" s="93" customFormat="1" x14ac:dyDescent="0.3">
      <c r="B63" s="44"/>
      <c r="C63" s="44"/>
      <c r="D63" s="44"/>
      <c r="E63" s="44"/>
      <c r="F63" s="44"/>
      <c r="G63" s="44"/>
      <c r="H63" s="44"/>
      <c r="I63" s="44"/>
      <c r="J63" s="44"/>
      <c r="K63" s="44"/>
    </row>
    <row r="64" spans="1:11" s="93" customFormat="1" x14ac:dyDescent="0.3">
      <c r="B64" s="44"/>
      <c r="C64" s="44"/>
      <c r="D64" s="44"/>
      <c r="E64" s="44"/>
      <c r="F64" s="44"/>
      <c r="G64" s="44"/>
      <c r="H64" s="44"/>
      <c r="I64" s="44"/>
      <c r="J64" s="44"/>
      <c r="K64" s="44"/>
    </row>
    <row r="65" spans="2:11" s="93" customFormat="1" x14ac:dyDescent="0.3">
      <c r="B65" s="44"/>
      <c r="C65" s="44"/>
      <c r="D65" s="44"/>
      <c r="E65" s="44"/>
      <c r="F65" s="44"/>
      <c r="G65" s="44"/>
      <c r="H65" s="44"/>
      <c r="I65" s="44"/>
      <c r="J65" s="44"/>
      <c r="K65" s="44"/>
    </row>
    <row r="66" spans="2:11" s="93" customFormat="1" x14ac:dyDescent="0.3"/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 Pattern Scores</vt:lpstr>
      <vt:lpstr>Address Element Scoring</vt:lpstr>
      <vt:lpstr>Matrix Approach</vt:lpstr>
      <vt:lpstr>NCSR acceptance</vt:lpstr>
      <vt:lpstr>NCSR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2021-02-25T02:13:04Z</dcterms:created>
  <dcterms:modified xsi:type="dcterms:W3CDTF">2021-04-05T14:39:08Z</dcterms:modified>
</cp:coreProperties>
</file>