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19200" windowHeight="7310" activeTab="5"/>
  </bookViews>
  <sheets>
    <sheet name="Sheet3" sheetId="3" r:id="rId1"/>
    <sheet name="Bradford" sheetId="4" r:id="rId2"/>
    <sheet name="GFP" sheetId="1" r:id="rId3"/>
    <sheet name="Blank" sheetId="2" r:id="rId4"/>
    <sheet name="RFP" sheetId="5" r:id="rId5"/>
    <sheet name="RFP2" sheetId="7" r:id="rId6"/>
    <sheet name="GFP2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2" i="7"/>
  <c r="F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E2" i="7"/>
  <c r="F3" i="7"/>
  <c r="F3" i="6"/>
  <c r="F4" i="6"/>
  <c r="F2" i="6"/>
  <c r="F12" i="4"/>
  <c r="E3" i="7" s="1"/>
  <c r="E12" i="4"/>
  <c r="E11" i="4"/>
  <c r="F11" i="4" s="1"/>
  <c r="E4" i="6" l="1"/>
  <c r="E2" i="6"/>
  <c r="E3" i="6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G25" i="5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  <c r="F2" i="5"/>
  <c r="A3" i="3" l="1"/>
  <c r="A4" i="3"/>
  <c r="A5" i="3"/>
  <c r="A6" i="3"/>
  <c r="A7" i="3"/>
  <c r="A8" i="3"/>
  <c r="A9" i="3"/>
  <c r="A10" i="3"/>
  <c r="A11" i="3"/>
  <c r="A12" i="3"/>
  <c r="A13" i="3"/>
  <c r="A14" i="3"/>
  <c r="A2" i="3"/>
  <c r="J3" i="3" l="1"/>
  <c r="M3" i="3" s="1"/>
  <c r="J4" i="3"/>
  <c r="M4" i="3" s="1"/>
  <c r="J5" i="3"/>
  <c r="M5" i="3" s="1"/>
  <c r="J6" i="3"/>
  <c r="M6" i="3" s="1"/>
  <c r="J7" i="3"/>
  <c r="M7" i="3" s="1"/>
  <c r="J8" i="3"/>
  <c r="M8" i="3" s="1"/>
  <c r="J9" i="3"/>
  <c r="M9" i="3" s="1"/>
  <c r="J10" i="3"/>
  <c r="M10" i="3" s="1"/>
  <c r="J11" i="3"/>
  <c r="M11" i="3" s="1"/>
  <c r="J12" i="3"/>
  <c r="M12" i="3" s="1"/>
  <c r="J13" i="3"/>
  <c r="M13" i="3" s="1"/>
  <c r="J14" i="3"/>
  <c r="M14" i="3" s="1"/>
  <c r="J2" i="3"/>
  <c r="M2" i="3" s="1"/>
  <c r="I14" i="3"/>
  <c r="I13" i="3"/>
  <c r="K12" i="3"/>
  <c r="L12" i="3" s="1"/>
  <c r="I12" i="3"/>
  <c r="K11" i="3"/>
  <c r="L11" i="3" s="1"/>
  <c r="I11" i="3"/>
  <c r="I10" i="3"/>
  <c r="K10" i="3" s="1"/>
  <c r="L10" i="3" s="1"/>
  <c r="I9" i="3"/>
  <c r="I8" i="3"/>
  <c r="K8" i="3" s="1"/>
  <c r="L8" i="3" s="1"/>
  <c r="I7" i="3"/>
  <c r="K7" i="3" s="1"/>
  <c r="L7" i="3" s="1"/>
  <c r="I6" i="3"/>
  <c r="I5" i="3"/>
  <c r="K4" i="3"/>
  <c r="L4" i="3" s="1"/>
  <c r="I4" i="3"/>
  <c r="K3" i="3"/>
  <c r="L3" i="3" s="1"/>
  <c r="I3" i="3"/>
  <c r="I2" i="3"/>
  <c r="K2" i="3" s="1"/>
  <c r="L2" i="3" s="1"/>
  <c r="J6" i="1"/>
  <c r="K6" i="1" s="1"/>
  <c r="J10" i="1"/>
  <c r="K10" i="1" s="1"/>
  <c r="J14" i="1"/>
  <c r="K14" i="1" s="1"/>
  <c r="F3" i="2"/>
  <c r="F4" i="2"/>
  <c r="F5" i="2"/>
  <c r="F6" i="2"/>
  <c r="F7" i="2"/>
  <c r="F8" i="2"/>
  <c r="J7" i="1"/>
  <c r="K7" i="1" s="1"/>
  <c r="J8" i="1"/>
  <c r="K8" i="1" s="1"/>
  <c r="I11" i="1"/>
  <c r="I12" i="1"/>
  <c r="I13" i="1"/>
  <c r="I14" i="1"/>
  <c r="I15" i="1"/>
  <c r="I3" i="1"/>
  <c r="I4" i="1"/>
  <c r="I5" i="1"/>
  <c r="I6" i="1"/>
  <c r="I7" i="1"/>
  <c r="I8" i="1"/>
  <c r="I9" i="1"/>
  <c r="I10" i="1"/>
  <c r="H3" i="1"/>
  <c r="J3" i="1" s="1"/>
  <c r="K3" i="1" s="1"/>
  <c r="H4" i="1"/>
  <c r="J4" i="1" s="1"/>
  <c r="K4" i="1" s="1"/>
  <c r="H5" i="1"/>
  <c r="H6" i="1"/>
  <c r="H7" i="1"/>
  <c r="H8" i="1"/>
  <c r="H9" i="1"/>
  <c r="H10" i="1"/>
  <c r="H11" i="1"/>
  <c r="H12" i="1"/>
  <c r="H13" i="1"/>
  <c r="H14" i="1"/>
  <c r="H15" i="1"/>
  <c r="J11" i="1"/>
  <c r="K11" i="1" s="1"/>
  <c r="J13" i="1"/>
  <c r="K13" i="1" s="1"/>
  <c r="J15" i="1"/>
  <c r="K15" i="1" s="1"/>
  <c r="J12" i="1"/>
  <c r="K12" i="1" s="1"/>
  <c r="F2" i="2"/>
  <c r="H2" i="1"/>
  <c r="I2" i="1"/>
  <c r="K9" i="3" l="1"/>
  <c r="L9" i="3" s="1"/>
  <c r="K6" i="3"/>
  <c r="L6" i="3" s="1"/>
  <c r="K14" i="3"/>
  <c r="L14" i="3" s="1"/>
  <c r="K5" i="3"/>
  <c r="L5" i="3" s="1"/>
  <c r="K13" i="3"/>
  <c r="L13" i="3" s="1"/>
  <c r="J9" i="1"/>
  <c r="K9" i="1" s="1"/>
  <c r="J5" i="1"/>
  <c r="K5" i="1" s="1"/>
  <c r="J2" i="1"/>
  <c r="K2" i="1" s="1"/>
</calcChain>
</file>

<file path=xl/sharedStrings.xml><?xml version="1.0" encoding="utf-8"?>
<sst xmlns="http://schemas.openxmlformats.org/spreadsheetml/2006/main" count="62" uniqueCount="27">
  <si>
    <t>xDilution</t>
  </si>
  <si>
    <t>Reading1</t>
  </si>
  <si>
    <t>Reading2</t>
  </si>
  <si>
    <t>Volume</t>
  </si>
  <si>
    <t>Blank</t>
  </si>
  <si>
    <t>Reading4</t>
  </si>
  <si>
    <t>Reading3</t>
  </si>
  <si>
    <t>Conc</t>
  </si>
  <si>
    <t>Mean</t>
  </si>
  <si>
    <t>Clean</t>
  </si>
  <si>
    <t>Normalized</t>
  </si>
  <si>
    <t>Molar</t>
  </si>
  <si>
    <t>Base Conc (g/L or mg/mL)</t>
  </si>
  <si>
    <t>GFP</t>
  </si>
  <si>
    <t>RFP</t>
  </si>
  <si>
    <t>Dilution</t>
  </si>
  <si>
    <t>Sample</t>
  </si>
  <si>
    <t>Value</t>
  </si>
  <si>
    <t>Molar (mM)</t>
  </si>
  <si>
    <t>NA</t>
  </si>
  <si>
    <t>Reading</t>
  </si>
  <si>
    <t>Group</t>
  </si>
  <si>
    <t>Conc (uM)</t>
  </si>
  <si>
    <t>Conc (g/L)</t>
  </si>
  <si>
    <t>Original Conc (g/L)</t>
  </si>
  <si>
    <t>Molar (M)</t>
  </si>
  <si>
    <t>Molar(nM)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</si>
</sst>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AU vs </a:t>
            </a:r>
            <a:r>
              <a:rPr lang="en-SG" baseline="0"/>
              <a:t>Conc (M)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300uL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6114391951006128E-2"/>
                  <c:y val="0.2308165645960921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Sheet3!$M$2:$M$8</c:f>
              <c:numCache>
                <c:formatCode>General</c:formatCode>
                <c:ptCount val="7"/>
                <c:pt idx="0">
                  <c:v>8.1784386617100383E-5</c:v>
                </c:pt>
                <c:pt idx="1">
                  <c:v>2.0446096654275096E-5</c:v>
                </c:pt>
                <c:pt idx="2">
                  <c:v>1.363073110285006E-5</c:v>
                </c:pt>
                <c:pt idx="3">
                  <c:v>1.0223048327137548E-5</c:v>
                </c:pt>
                <c:pt idx="4">
                  <c:v>6.8153655514250302E-6</c:v>
                </c:pt>
                <c:pt idx="5">
                  <c:v>8.1784386617100379E-6</c:v>
                </c:pt>
                <c:pt idx="6">
                  <c:v>4.089219330855019E-6</c:v>
                </c:pt>
              </c:numCache>
            </c:numRef>
          </c:xVal>
          <c:yVal>
            <c:numRef>
              <c:f>Sheet3!$K$2:$K$8</c:f>
              <c:numCache>
                <c:formatCode>General</c:formatCode>
                <c:ptCount val="7"/>
                <c:pt idx="0">
                  <c:v>2195750.29</c:v>
                </c:pt>
                <c:pt idx="1">
                  <c:v>538677.29</c:v>
                </c:pt>
                <c:pt idx="2">
                  <c:v>390344.79</c:v>
                </c:pt>
                <c:pt idx="3">
                  <c:v>268457.78999999998</c:v>
                </c:pt>
                <c:pt idx="4">
                  <c:v>155271.79</c:v>
                </c:pt>
                <c:pt idx="5">
                  <c:v>224226.29</c:v>
                </c:pt>
                <c:pt idx="6">
                  <c:v>94414.79</c:v>
                </c:pt>
              </c:numCache>
            </c:numRef>
          </c:yVal>
          <c:smooth val="0"/>
        </c:ser>
        <c:ser>
          <c:idx val="1"/>
          <c:order val="1"/>
          <c:tx>
            <c:v>150uL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9489604443443666E-2"/>
                  <c:y val="8.36427166700742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1.740E+07x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9.945E-01</a:t>
                    </a:r>
                    <a:endParaRPr lang="en-US" sz="1200"/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Sheet3!$M$9:$M$14</c:f>
              <c:numCache>
                <c:formatCode>General</c:formatCode>
                <c:ptCount val="6"/>
                <c:pt idx="0">
                  <c:v>4.0892193308550191E-5</c:v>
                </c:pt>
                <c:pt idx="1">
                  <c:v>8.1784386617100383E-5</c:v>
                </c:pt>
                <c:pt idx="2">
                  <c:v>2.0446096654275096E-5</c:v>
                </c:pt>
                <c:pt idx="3">
                  <c:v>1.363073110285006E-5</c:v>
                </c:pt>
                <c:pt idx="4">
                  <c:v>1.0223048327137548E-5</c:v>
                </c:pt>
                <c:pt idx="5">
                  <c:v>6.8153655514250302E-6</c:v>
                </c:pt>
              </c:numCache>
            </c:numRef>
          </c:xVal>
          <c:yVal>
            <c:numRef>
              <c:f>Sheet3!$K$9:$K$14</c:f>
              <c:numCache>
                <c:formatCode>General</c:formatCode>
                <c:ptCount val="6"/>
                <c:pt idx="0">
                  <c:v>1704170.39</c:v>
                </c:pt>
                <c:pt idx="1">
                  <c:v>3564261.930625</c:v>
                </c:pt>
                <c:pt idx="2">
                  <c:v>759668.89</c:v>
                </c:pt>
                <c:pt idx="3">
                  <c:v>475266.39</c:v>
                </c:pt>
                <c:pt idx="4">
                  <c:v>335767.89</c:v>
                </c:pt>
                <c:pt idx="5">
                  <c:v>230703.39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1120"/>
        <c:axId val="340894256"/>
      </c:scatterChart>
      <c:valAx>
        <c:axId val="3408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4256"/>
        <c:crosses val="autoZero"/>
        <c:crossBetween val="midCat"/>
      </c:valAx>
      <c:valAx>
        <c:axId val="340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AU*Vol vs Conc 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502952755905511"/>
                  <c:y val="6.902777777777777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Sheet3!$M$2:$M$14</c:f>
              <c:numCache>
                <c:formatCode>General</c:formatCode>
                <c:ptCount val="13"/>
                <c:pt idx="0">
                  <c:v>8.1784386617100383E-5</c:v>
                </c:pt>
                <c:pt idx="1">
                  <c:v>2.0446096654275096E-5</c:v>
                </c:pt>
                <c:pt idx="2">
                  <c:v>1.363073110285006E-5</c:v>
                </c:pt>
                <c:pt idx="3">
                  <c:v>1.0223048327137548E-5</c:v>
                </c:pt>
                <c:pt idx="4">
                  <c:v>6.8153655514250302E-6</c:v>
                </c:pt>
                <c:pt idx="5">
                  <c:v>8.1784386617100379E-6</c:v>
                </c:pt>
                <c:pt idx="6">
                  <c:v>4.089219330855019E-6</c:v>
                </c:pt>
                <c:pt idx="7">
                  <c:v>4.0892193308550191E-5</c:v>
                </c:pt>
                <c:pt idx="8">
                  <c:v>8.1784386617100383E-5</c:v>
                </c:pt>
                <c:pt idx="9">
                  <c:v>2.0446096654275096E-5</c:v>
                </c:pt>
                <c:pt idx="10">
                  <c:v>1.363073110285006E-5</c:v>
                </c:pt>
                <c:pt idx="11">
                  <c:v>1.0223048327137548E-5</c:v>
                </c:pt>
                <c:pt idx="12">
                  <c:v>6.8153655514250302E-6</c:v>
                </c:pt>
              </c:numCache>
            </c:numRef>
          </c:xVal>
          <c:yVal>
            <c:numRef>
              <c:f>Sheet3!$L$2:$L$14</c:f>
              <c:numCache>
                <c:formatCode>General</c:formatCode>
                <c:ptCount val="13"/>
                <c:pt idx="0">
                  <c:v>658725.08699999994</c:v>
                </c:pt>
                <c:pt idx="1">
                  <c:v>161603.18700000001</c:v>
                </c:pt>
                <c:pt idx="2">
                  <c:v>117103.43699999999</c:v>
                </c:pt>
                <c:pt idx="3">
                  <c:v>80537.336999999985</c:v>
                </c:pt>
                <c:pt idx="4">
                  <c:v>46581.537000000004</c:v>
                </c:pt>
                <c:pt idx="5">
                  <c:v>67267.887000000002</c:v>
                </c:pt>
                <c:pt idx="6">
                  <c:v>28324.436999999998</c:v>
                </c:pt>
                <c:pt idx="7">
                  <c:v>255625.55849999998</c:v>
                </c:pt>
                <c:pt idx="8">
                  <c:v>623745.83785937494</c:v>
                </c:pt>
                <c:pt idx="9">
                  <c:v>113950.33349999999</c:v>
                </c:pt>
                <c:pt idx="10">
                  <c:v>71289.958499999993</c:v>
                </c:pt>
                <c:pt idx="11">
                  <c:v>50365.183499999999</c:v>
                </c:pt>
                <c:pt idx="12">
                  <c:v>34605.508500000004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89944"/>
        <c:axId val="340894648"/>
      </c:scatterChart>
      <c:valAx>
        <c:axId val="34088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4648"/>
        <c:crosses val="autoZero"/>
        <c:crossBetween val="midCat"/>
      </c:valAx>
      <c:valAx>
        <c:axId val="3408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8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AU</a:t>
            </a:r>
            <a:r>
              <a:rPr lang="en-SG" baseline="0"/>
              <a:t> vs GFP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300uL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433881067085483E-2"/>
                  <c:y val="0.22361290935747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GFP!$I$2:$I$9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3.3333333333333333E-2</c:v>
                </c:pt>
                <c:pt idx="4">
                  <c:v>2.5000000000000001E-2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0.01</c:v>
                </c:pt>
              </c:numCache>
            </c:numRef>
          </c:xVal>
          <c:yVal>
            <c:numRef>
              <c:f>GFP!$J$2:$J$9</c:f>
              <c:numCache>
                <c:formatCode>General</c:formatCode>
                <c:ptCount val="8"/>
                <c:pt idx="0">
                  <c:v>1473510.304</c:v>
                </c:pt>
                <c:pt idx="1">
                  <c:v>2195802.554</c:v>
                </c:pt>
                <c:pt idx="2">
                  <c:v>538729.554</c:v>
                </c:pt>
                <c:pt idx="3">
                  <c:v>390397.05400000006</c:v>
                </c:pt>
                <c:pt idx="4">
                  <c:v>268510.05400000006</c:v>
                </c:pt>
                <c:pt idx="5">
                  <c:v>155324.05400000003</c:v>
                </c:pt>
                <c:pt idx="6">
                  <c:v>224278.55400000003</c:v>
                </c:pt>
                <c:pt idx="7">
                  <c:v>94467.054000000033</c:v>
                </c:pt>
              </c:numCache>
            </c:numRef>
          </c:yVal>
          <c:smooth val="0"/>
        </c:ser>
        <c:ser>
          <c:idx val="1"/>
          <c:order val="1"/>
          <c:tx>
            <c:v>150uL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345516185476814"/>
                  <c:y val="9.2680081656459617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GFP!$I$10:$I$15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3.3333333333333333E-2</c:v>
                </c:pt>
                <c:pt idx="4">
                  <c:v>2.5000000000000001E-2</c:v>
                </c:pt>
                <c:pt idx="5">
                  <c:v>1.6666666666666666E-2</c:v>
                </c:pt>
              </c:numCache>
            </c:numRef>
          </c:xVal>
          <c:yVal>
            <c:numRef>
              <c:f>GFP!$J$10:$J$15</c:f>
              <c:numCache>
                <c:formatCode>General</c:formatCode>
                <c:ptCount val="6"/>
                <c:pt idx="0">
                  <c:v>1704177.7365000001</c:v>
                </c:pt>
                <c:pt idx="1">
                  <c:v>3564273.2243125001</c:v>
                </c:pt>
                <c:pt idx="2">
                  <c:v>759676.2365</c:v>
                </c:pt>
                <c:pt idx="3">
                  <c:v>475273.7365</c:v>
                </c:pt>
                <c:pt idx="4">
                  <c:v>335775.2365</c:v>
                </c:pt>
                <c:pt idx="5">
                  <c:v>230710.7365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5040"/>
        <c:axId val="340890336"/>
      </c:scatterChart>
      <c:valAx>
        <c:axId val="3408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0336"/>
        <c:crosses val="autoZero"/>
        <c:crossBetween val="midCat"/>
      </c:valAx>
      <c:valAx>
        <c:axId val="340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535392348191"/>
          <c:y val="0.39757513294039376"/>
          <c:w val="0.25030376350346872"/>
          <c:h val="0.33391136891601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GFP*Vol vs 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7966972878390207E-2"/>
                  <c:y val="0.2175925132719038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GFP!$I$2:$I$15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0.05</c:v>
                </c:pt>
                <c:pt idx="3">
                  <c:v>3.3333333333333333E-2</c:v>
                </c:pt>
                <c:pt idx="4">
                  <c:v>2.5000000000000001E-2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0.01</c:v>
                </c:pt>
                <c:pt idx="8">
                  <c:v>0.1</c:v>
                </c:pt>
                <c:pt idx="9">
                  <c:v>0.2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2.5000000000000001E-2</c:v>
                </c:pt>
                <c:pt idx="13">
                  <c:v>1.6666666666666666E-2</c:v>
                </c:pt>
              </c:numCache>
            </c:numRef>
          </c:xVal>
          <c:yVal>
            <c:numRef>
              <c:f>GFP!$K$2:$K$15</c:f>
              <c:numCache>
                <c:formatCode>General</c:formatCode>
                <c:ptCount val="14"/>
                <c:pt idx="0">
                  <c:v>442053.09119999997</c:v>
                </c:pt>
                <c:pt idx="1">
                  <c:v>658740.76619999995</c:v>
                </c:pt>
                <c:pt idx="2">
                  <c:v>161618.86619999999</c:v>
                </c:pt>
                <c:pt idx="3">
                  <c:v>117119.11620000002</c:v>
                </c:pt>
                <c:pt idx="4">
                  <c:v>80553.016200000013</c:v>
                </c:pt>
                <c:pt idx="5">
                  <c:v>46597.21620000001</c:v>
                </c:pt>
                <c:pt idx="6">
                  <c:v>67283.566200000001</c:v>
                </c:pt>
                <c:pt idx="7">
                  <c:v>28340.116200000008</c:v>
                </c:pt>
                <c:pt idx="8">
                  <c:v>255626.66047500001</c:v>
                </c:pt>
                <c:pt idx="9">
                  <c:v>623747.81425468752</c:v>
                </c:pt>
                <c:pt idx="10">
                  <c:v>113951.43547499999</c:v>
                </c:pt>
                <c:pt idx="11">
                  <c:v>71291.060474999991</c:v>
                </c:pt>
                <c:pt idx="12">
                  <c:v>50366.285474999997</c:v>
                </c:pt>
                <c:pt idx="13">
                  <c:v>34606.610475000001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5432"/>
        <c:axId val="340895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N.1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-0.14925524934383202"/>
                        <c:y val="-1.4305550340642192E-2"/>
                      </c:manualLayout>
                    </c:layout>
                    <c:numFmt formatCode="0.0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GFP!$I$3:$I$15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</c:v>
                      </c:pt>
                      <c:pt idx="1">
                        <c:v>0.05</c:v>
                      </c:pt>
                      <c:pt idx="2">
                        <c:v>3.3333333333333333E-2</c:v>
                      </c:pt>
                      <c:pt idx="3">
                        <c:v>2.5000000000000001E-2</c:v>
                      </c:pt>
                      <c:pt idx="4">
                        <c:v>1.6666666666666666E-2</c:v>
                      </c:pt>
                      <c:pt idx="5">
                        <c:v>0.02</c:v>
                      </c:pt>
                      <c:pt idx="6">
                        <c:v>0.01</c:v>
                      </c:pt>
                      <c:pt idx="7">
                        <c:v>0.1</c:v>
                      </c:pt>
                      <c:pt idx="8">
                        <c:v>0.2</c:v>
                      </c:pt>
                      <c:pt idx="9">
                        <c:v>0.05</c:v>
                      </c:pt>
                      <c:pt idx="10">
                        <c:v>3.3333333333333333E-2</c:v>
                      </c:pt>
                      <c:pt idx="11">
                        <c:v>2.5000000000000001E-2</c:v>
                      </c:pt>
                      <c:pt idx="12">
                        <c:v>1.6666666666666666E-2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GFP!$K$3:$K$15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658740.76619999995</c:v>
                      </c:pt>
                      <c:pt idx="1">
                        <c:v>161618.86619999999</c:v>
                      </c:pt>
                      <c:pt idx="2">
                        <c:v>117119.11620000002</c:v>
                      </c:pt>
                      <c:pt idx="3">
                        <c:v>80553.016200000013</c:v>
                      </c:pt>
                      <c:pt idx="4">
                        <c:v>46597.21620000001</c:v>
                      </c:pt>
                      <c:pt idx="5">
                        <c:v>67283.566200000001</c:v>
                      </c:pt>
                      <c:pt idx="6">
                        <c:v>28340.116200000008</c:v>
                      </c:pt>
                      <c:pt idx="7">
                        <c:v>255626.66047500001</c:v>
                      </c:pt>
                      <c:pt idx="8">
                        <c:v>623747.81425468752</c:v>
                      </c:pt>
                      <c:pt idx="9">
                        <c:v>113951.43547499999</c:v>
                      </c:pt>
                      <c:pt idx="10">
                        <c:v>71291.060474999991</c:v>
                      </c:pt>
                      <c:pt idx="11">
                        <c:v>50366.285474999997</c:v>
                      </c:pt>
                      <c:pt idx="12">
                        <c:v>34606.610475000001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08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5824"/>
        <c:crosses val="autoZero"/>
        <c:crossBetween val="midCat"/>
      </c:valAx>
      <c:valAx>
        <c:axId val="3408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0817891513560805"/>
                  <c:y val="0.309159375911344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Blank!$A$2:$A$8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0.15</c:v>
                </c:pt>
                <c:pt idx="6">
                  <c:v>0.25</c:v>
                </c:pt>
              </c:numCache>
            </c:numRef>
          </c:xVal>
          <c:yVal>
            <c:numRef>
              <c:f>Blank!$F$2:$F$8</c:f>
              <c:numCache>
                <c:formatCode>General</c:formatCode>
                <c:ptCount val="7"/>
                <c:pt idx="0">
                  <c:v>9523.75</c:v>
                </c:pt>
                <c:pt idx="1">
                  <c:v>14273.5</c:v>
                </c:pt>
                <c:pt idx="2">
                  <c:v>7813.5</c:v>
                </c:pt>
                <c:pt idx="3">
                  <c:v>664.75</c:v>
                </c:pt>
                <c:pt idx="4">
                  <c:v>2798.5</c:v>
                </c:pt>
                <c:pt idx="5">
                  <c:v>13062</c:v>
                </c:pt>
                <c:pt idx="6">
                  <c:v>11667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1672"/>
        <c:axId val="340274024"/>
      </c:scatterChart>
      <c:valAx>
        <c:axId val="34027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74024"/>
        <c:crosses val="autoZero"/>
        <c:crossBetween val="midCat"/>
      </c:valAx>
      <c:valAx>
        <c:axId val="340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7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AU (0.1 mL) vs Conc 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548337707786527E-2"/>
                  <c:y val="0.303673447069116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'RFP2'!$E$2:$E$3</c:f>
              <c:numCache>
                <c:formatCode>0.00E+00</c:formatCode>
                <c:ptCount val="2"/>
                <c:pt idx="0">
                  <c:v>1.9491525423728811E-5</c:v>
                </c:pt>
                <c:pt idx="1">
                  <c:v>7.7966101694915247E-6</c:v>
                </c:pt>
              </c:numCache>
            </c:numRef>
          </c:xVal>
          <c:yVal>
            <c:numRef>
              <c:f>'RFP2'!$F$2:$F$3</c:f>
              <c:numCache>
                <c:formatCode>0.00E+00</c:formatCode>
                <c:ptCount val="2"/>
                <c:pt idx="0">
                  <c:v>81515</c:v>
                </c:pt>
                <c:pt idx="1">
                  <c:v>41885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78176"/>
        <c:axId val="512576216"/>
      </c:scatterChart>
      <c:valAx>
        <c:axId val="5125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6216"/>
        <c:crosses val="autoZero"/>
        <c:crossBetween val="midCat"/>
      </c:valAx>
      <c:valAx>
        <c:axId val="5125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AU*0.1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7326115485564303E-2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'RFP2'!$E$2:$E$3</c:f>
              <c:numCache>
                <c:formatCode>0.00E+00</c:formatCode>
                <c:ptCount val="2"/>
                <c:pt idx="0">
                  <c:v>1.9491525423728811E-5</c:v>
                </c:pt>
                <c:pt idx="1">
                  <c:v>7.7966101694915247E-6</c:v>
                </c:pt>
              </c:numCache>
            </c:numRef>
          </c:xVal>
          <c:yVal>
            <c:numRef>
              <c:f>'RFP2'!$G$2:$G$3</c:f>
              <c:numCache>
                <c:formatCode>0.00E+00</c:formatCode>
                <c:ptCount val="2"/>
                <c:pt idx="0">
                  <c:v>8151.5</c:v>
                </c:pt>
                <c:pt idx="1">
                  <c:v>4188.5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28008"/>
        <c:axId val="522026832"/>
      </c:scatterChart>
      <c:valAx>
        <c:axId val="52202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6832"/>
        <c:crosses val="autoZero"/>
        <c:crossBetween val="midCat"/>
      </c:valAx>
      <c:valAx>
        <c:axId val="5220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AU (0.3 mL)</a:t>
            </a:r>
            <a:r>
              <a:rPr lang="en-SG" baseline="0"/>
              <a:t> vs Conc (M)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1558617672790901E-2"/>
                  <c:y val="0.255744021580635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'GFP2'!$E$2:$E$4</c:f>
              <c:numCache>
                <c:formatCode>0.00E+00</c:formatCode>
                <c:ptCount val="3"/>
                <c:pt idx="0">
                  <c:v>4.2750929368029751E-6</c:v>
                </c:pt>
                <c:pt idx="1">
                  <c:v>2.1375464684014876E-6</c:v>
                </c:pt>
                <c:pt idx="2">
                  <c:v>8.55018587360595E-7</c:v>
                </c:pt>
              </c:numCache>
            </c:numRef>
          </c:xVal>
          <c:yVal>
            <c:numRef>
              <c:f>'GFP2'!$F$2:$F$4</c:f>
              <c:numCache>
                <c:formatCode>0.00E+00</c:formatCode>
                <c:ptCount val="3"/>
                <c:pt idx="0">
                  <c:v>1201361</c:v>
                </c:pt>
                <c:pt idx="1">
                  <c:v>565004</c:v>
                </c:pt>
                <c:pt idx="2">
                  <c:v>209937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1904"/>
        <c:axId val="396459416"/>
      </c:scatterChart>
      <c:valAx>
        <c:axId val="3408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9416"/>
        <c:crosses val="autoZero"/>
        <c:crossBetween val="midCat"/>
      </c:valAx>
      <c:valAx>
        <c:axId val="396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39688</xdr:colOff>
      <xdr:row>14</xdr:row>
      <xdr:rowOff>98425</xdr:rowOff>
    </xdr:from>
    <xdr:to>
      <xdr:col>10</xdr:col>
      <xdr:colOff>344488</xdr:colOff>
      <xdr:row>29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571501</xdr:colOff>
      <xdr:row>15</xdr:row>
      <xdr:rowOff>33337</xdr:rowOff>
    </xdr:from>
    <xdr:to>
      <xdr:col>18</xdr:col>
      <xdr:colOff>254000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369661</xdr:colOff>
      <xdr:row>1</xdr:row>
      <xdr:rowOff>118835</xdr:rowOff>
    </xdr:from>
    <xdr:to>
      <xdr:col>20</xdr:col>
      <xdr:colOff>66676</xdr:colOff>
      <xdr:row>15</xdr:row>
      <xdr:rowOff>117928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322035</xdr:colOff>
      <xdr:row>16</xdr:row>
      <xdr:rowOff>152399</xdr:rowOff>
    </xdr:from>
    <xdr:to>
      <xdr:col>16</xdr:col>
      <xdr:colOff>31750</xdr:colOff>
      <xdr:row>31</xdr:row>
      <xdr:rowOff>174171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3</xdr:row>
      <xdr:rowOff>19050</xdr:rowOff>
    </xdr:from>
    <xdr:to>
      <xdr:col>13</xdr:col>
      <xdr:colOff>498475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158750</xdr:rowOff>
    </xdr:from>
    <xdr:to>
      <xdr:col>11</xdr:col>
      <xdr:colOff>222250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4</xdr:row>
      <xdr:rowOff>101600</xdr:rowOff>
    </xdr:from>
    <xdr:to>
      <xdr:col>11</xdr:col>
      <xdr:colOff>222250</xdr:colOff>
      <xdr:row>19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101600</xdr:rowOff>
    </xdr:from>
    <xdr:to>
      <xdr:col>10</xdr:col>
      <xdr:colOff>596900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L2" sqref="L2"/>
    </sheetView>
  </sheetViews>
  <sheetFormatPr defaultRowHeight="14.5" x14ac:dyDescent="0.35"/>
  <cols>
    <col min="13" max="13" width="12.26953125" bestFit="1" customWidth="1"/>
  </cols>
  <sheetData>
    <row r="1" spans="1:13" x14ac:dyDescent="0.35">
      <c r="A1" t="s">
        <v>4</v>
      </c>
      <c r="B1" t="s">
        <v>3</v>
      </c>
      <c r="C1" t="s">
        <v>12</v>
      </c>
      <c r="D1" t="s">
        <v>0</v>
      </c>
      <c r="E1" t="s">
        <v>1</v>
      </c>
      <c r="F1" t="s">
        <v>2</v>
      </c>
      <c r="G1" t="s">
        <v>6</v>
      </c>
      <c r="H1" t="s">
        <v>5</v>
      </c>
      <c r="I1" t="s">
        <v>8</v>
      </c>
      <c r="J1" t="s">
        <v>7</v>
      </c>
      <c r="K1" t="s">
        <v>9</v>
      </c>
      <c r="L1" t="s">
        <v>10</v>
      </c>
      <c r="M1" t="s">
        <v>11</v>
      </c>
    </row>
    <row r="2" spans="1:13" x14ac:dyDescent="0.35">
      <c r="A2" s="1">
        <f>18040000*B2^4-12260000*B2^3+2329000*B2^2-53131*B2+739.51</f>
        <v>9514.2100000000009</v>
      </c>
      <c r="B2" s="1">
        <v>0.3</v>
      </c>
      <c r="C2" s="1">
        <v>11</v>
      </c>
      <c r="D2" s="1">
        <v>5</v>
      </c>
      <c r="E2" s="1">
        <v>2250944</v>
      </c>
      <c r="F2" s="1">
        <v>2159585</v>
      </c>
      <c r="G2" s="1"/>
      <c r="H2" s="1"/>
      <c r="I2" s="1">
        <f t="shared" ref="I2:I14" si="0">AVERAGE(E2:H2)</f>
        <v>2205264.5</v>
      </c>
      <c r="J2" s="1">
        <f>1/D2*C2</f>
        <v>2.2000000000000002</v>
      </c>
      <c r="K2" s="1">
        <f t="shared" ref="K2:K14" si="1">(I2-A2)</f>
        <v>2195750.29</v>
      </c>
      <c r="L2">
        <f t="shared" ref="L2:L14" si="2">K2*B2</f>
        <v>658725.08699999994</v>
      </c>
      <c r="M2">
        <f>J2/26900</f>
        <v>8.1784386617100383E-5</v>
      </c>
    </row>
    <row r="3" spans="1:13" x14ac:dyDescent="0.35">
      <c r="A3" s="1">
        <f t="shared" ref="A3:A14" si="3">18040000*B3^4-12260000*B3^3+2329000*B3^2-53131*B3+739.51</f>
        <v>9514.2100000000009</v>
      </c>
      <c r="B3" s="1">
        <v>0.3</v>
      </c>
      <c r="C3" s="1">
        <v>11</v>
      </c>
      <c r="D3" s="1">
        <v>20</v>
      </c>
      <c r="E3" s="1">
        <v>603090</v>
      </c>
      <c r="F3" s="1">
        <v>493293</v>
      </c>
      <c r="G3" s="1"/>
      <c r="H3" s="1"/>
      <c r="I3" s="1">
        <f t="shared" si="0"/>
        <v>548191.5</v>
      </c>
      <c r="J3" s="1">
        <f t="shared" ref="J3:J14" si="4">1/D3*C3</f>
        <v>0.55000000000000004</v>
      </c>
      <c r="K3" s="1">
        <f t="shared" si="1"/>
        <v>538677.29</v>
      </c>
      <c r="L3">
        <f t="shared" si="2"/>
        <v>161603.18700000001</v>
      </c>
      <c r="M3">
        <f t="shared" ref="M3:M14" si="5">J3/26900</f>
        <v>2.0446096654275096E-5</v>
      </c>
    </row>
    <row r="4" spans="1:13" x14ac:dyDescent="0.35">
      <c r="A4" s="1">
        <f t="shared" si="3"/>
        <v>9514.2100000000009</v>
      </c>
      <c r="B4" s="1">
        <v>0.3</v>
      </c>
      <c r="C4" s="1">
        <v>11</v>
      </c>
      <c r="D4" s="1">
        <v>30</v>
      </c>
      <c r="E4" s="1">
        <v>410802</v>
      </c>
      <c r="F4" s="1">
        <v>388916</v>
      </c>
      <c r="G4" s="1"/>
      <c r="H4" s="1"/>
      <c r="I4" s="1">
        <f t="shared" si="0"/>
        <v>399859</v>
      </c>
      <c r="J4" s="1">
        <f t="shared" si="4"/>
        <v>0.36666666666666664</v>
      </c>
      <c r="K4" s="1">
        <f t="shared" si="1"/>
        <v>390344.79</v>
      </c>
      <c r="L4">
        <f t="shared" si="2"/>
        <v>117103.43699999999</v>
      </c>
      <c r="M4">
        <f t="shared" si="5"/>
        <v>1.363073110285006E-5</v>
      </c>
    </row>
    <row r="5" spans="1:13" x14ac:dyDescent="0.35">
      <c r="A5" s="1">
        <f t="shared" si="3"/>
        <v>9514.2100000000009</v>
      </c>
      <c r="B5" s="1">
        <v>0.3</v>
      </c>
      <c r="C5" s="1">
        <v>11</v>
      </c>
      <c r="D5" s="1">
        <v>40</v>
      </c>
      <c r="E5" s="1">
        <v>286118</v>
      </c>
      <c r="F5" s="1">
        <v>269826</v>
      </c>
      <c r="G5" s="1"/>
      <c r="H5" s="1"/>
      <c r="I5" s="1">
        <f t="shared" si="0"/>
        <v>277972</v>
      </c>
      <c r="J5" s="1">
        <f t="shared" si="4"/>
        <v>0.27500000000000002</v>
      </c>
      <c r="K5" s="1">
        <f t="shared" si="1"/>
        <v>268457.78999999998</v>
      </c>
      <c r="L5">
        <f t="shared" si="2"/>
        <v>80537.336999999985</v>
      </c>
      <c r="M5">
        <f t="shared" si="5"/>
        <v>1.0223048327137548E-5</v>
      </c>
    </row>
    <row r="6" spans="1:13" x14ac:dyDescent="0.35">
      <c r="A6" s="1">
        <f t="shared" si="3"/>
        <v>9514.2100000000009</v>
      </c>
      <c r="B6" s="1">
        <v>0.3</v>
      </c>
      <c r="C6" s="1">
        <v>11</v>
      </c>
      <c r="D6" s="1">
        <v>60</v>
      </c>
      <c r="E6" s="1">
        <v>164680</v>
      </c>
      <c r="F6" s="1">
        <v>164892</v>
      </c>
      <c r="G6" s="1"/>
      <c r="H6" s="1"/>
      <c r="I6" s="1">
        <f t="shared" si="0"/>
        <v>164786</v>
      </c>
      <c r="J6" s="1">
        <f t="shared" si="4"/>
        <v>0.18333333333333332</v>
      </c>
      <c r="K6" s="1">
        <f t="shared" si="1"/>
        <v>155271.79</v>
      </c>
      <c r="L6">
        <f t="shared" si="2"/>
        <v>46581.537000000004</v>
      </c>
      <c r="M6">
        <f t="shared" si="5"/>
        <v>6.8153655514250302E-6</v>
      </c>
    </row>
    <row r="7" spans="1:13" x14ac:dyDescent="0.35">
      <c r="A7" s="1">
        <f t="shared" si="3"/>
        <v>9514.2100000000009</v>
      </c>
      <c r="B7" s="1">
        <v>0.3</v>
      </c>
      <c r="C7" s="1">
        <v>11</v>
      </c>
      <c r="D7" s="1">
        <v>50</v>
      </c>
      <c r="E7" s="1">
        <v>245800</v>
      </c>
      <c r="F7" s="1">
        <v>221681</v>
      </c>
      <c r="G7" s="1"/>
      <c r="H7" s="1"/>
      <c r="I7" s="1">
        <f t="shared" si="0"/>
        <v>233740.5</v>
      </c>
      <c r="J7" s="1">
        <f t="shared" si="4"/>
        <v>0.22</v>
      </c>
      <c r="K7" s="1">
        <f t="shared" si="1"/>
        <v>224226.29</v>
      </c>
      <c r="L7">
        <f t="shared" si="2"/>
        <v>67267.887000000002</v>
      </c>
      <c r="M7">
        <f t="shared" si="5"/>
        <v>8.1784386617100379E-6</v>
      </c>
    </row>
    <row r="8" spans="1:13" x14ac:dyDescent="0.35">
      <c r="A8" s="1">
        <f t="shared" si="3"/>
        <v>9514.2100000000009</v>
      </c>
      <c r="B8" s="1">
        <v>0.3</v>
      </c>
      <c r="C8" s="1">
        <v>11</v>
      </c>
      <c r="D8" s="1">
        <v>100</v>
      </c>
      <c r="E8" s="1">
        <v>111499</v>
      </c>
      <c r="F8" s="1">
        <v>96359</v>
      </c>
      <c r="G8" s="1"/>
      <c r="H8" s="1"/>
      <c r="I8" s="1">
        <f t="shared" si="0"/>
        <v>103929</v>
      </c>
      <c r="J8" s="1">
        <f t="shared" si="4"/>
        <v>0.11</v>
      </c>
      <c r="K8" s="1">
        <f t="shared" si="1"/>
        <v>94414.79</v>
      </c>
      <c r="L8">
        <f t="shared" si="2"/>
        <v>28324.436999999998</v>
      </c>
      <c r="M8">
        <f t="shared" si="5"/>
        <v>4.089219330855019E-6</v>
      </c>
    </row>
    <row r="9" spans="1:13" x14ac:dyDescent="0.35">
      <c r="A9" s="1">
        <f t="shared" si="3"/>
        <v>12927.61</v>
      </c>
      <c r="B9" s="2">
        <v>0.15</v>
      </c>
      <c r="C9" s="1">
        <v>11</v>
      </c>
      <c r="D9" s="2">
        <v>10</v>
      </c>
      <c r="E9" s="2">
        <v>1717098</v>
      </c>
      <c r="F9" s="2"/>
      <c r="G9" s="2"/>
      <c r="H9" s="2"/>
      <c r="I9" s="2">
        <f t="shared" si="0"/>
        <v>1717098</v>
      </c>
      <c r="J9" s="2">
        <f t="shared" si="4"/>
        <v>1.1000000000000001</v>
      </c>
      <c r="K9" s="2">
        <f t="shared" si="1"/>
        <v>1704170.39</v>
      </c>
      <c r="L9">
        <f t="shared" si="2"/>
        <v>255625.55849999998</v>
      </c>
      <c r="M9">
        <f t="shared" si="5"/>
        <v>4.0892193308550191E-5</v>
      </c>
    </row>
    <row r="10" spans="1:13" x14ac:dyDescent="0.35">
      <c r="A10" s="1">
        <f t="shared" si="3"/>
        <v>13980.819375000001</v>
      </c>
      <c r="B10" s="2">
        <v>0.17499999999999999</v>
      </c>
      <c r="C10" s="1">
        <v>11</v>
      </c>
      <c r="D10" s="2">
        <v>5</v>
      </c>
      <c r="E10" s="2">
        <v>3570657</v>
      </c>
      <c r="F10" s="2">
        <v>3568686</v>
      </c>
      <c r="G10" s="2">
        <v>3587915</v>
      </c>
      <c r="H10" s="2">
        <v>3585713</v>
      </c>
      <c r="I10" s="2">
        <f t="shared" si="0"/>
        <v>3578242.75</v>
      </c>
      <c r="J10" s="2">
        <f t="shared" si="4"/>
        <v>2.2000000000000002</v>
      </c>
      <c r="K10" s="2">
        <f t="shared" si="1"/>
        <v>3564261.930625</v>
      </c>
      <c r="L10">
        <f t="shared" si="2"/>
        <v>623745.83785937494</v>
      </c>
      <c r="M10">
        <f t="shared" si="5"/>
        <v>8.1784386617100383E-5</v>
      </c>
    </row>
    <row r="11" spans="1:13" x14ac:dyDescent="0.35">
      <c r="A11" s="1">
        <f t="shared" si="3"/>
        <v>12927.61</v>
      </c>
      <c r="B11" s="2">
        <v>0.15</v>
      </c>
      <c r="C11" s="1">
        <v>11</v>
      </c>
      <c r="D11" s="2">
        <v>20</v>
      </c>
      <c r="E11" s="2">
        <v>738812</v>
      </c>
      <c r="F11" s="2">
        <v>806381</v>
      </c>
      <c r="G11" s="2"/>
      <c r="H11" s="2"/>
      <c r="I11" s="2">
        <f t="shared" si="0"/>
        <v>772596.5</v>
      </c>
      <c r="J11" s="2">
        <f t="shared" si="4"/>
        <v>0.55000000000000004</v>
      </c>
      <c r="K11" s="2">
        <f t="shared" si="1"/>
        <v>759668.89</v>
      </c>
      <c r="L11">
        <f t="shared" si="2"/>
        <v>113950.33349999999</v>
      </c>
      <c r="M11">
        <f t="shared" si="5"/>
        <v>2.0446096654275096E-5</v>
      </c>
    </row>
    <row r="12" spans="1:13" x14ac:dyDescent="0.35">
      <c r="A12" s="1">
        <f t="shared" si="3"/>
        <v>12927.61</v>
      </c>
      <c r="B12" s="2">
        <v>0.15</v>
      </c>
      <c r="C12" s="1">
        <v>11</v>
      </c>
      <c r="D12" s="2">
        <v>30</v>
      </c>
      <c r="E12" s="2">
        <v>498519</v>
      </c>
      <c r="F12" s="2">
        <v>477869</v>
      </c>
      <c r="G12" s="2"/>
      <c r="H12" s="2"/>
      <c r="I12" s="2">
        <f t="shared" si="0"/>
        <v>488194</v>
      </c>
      <c r="J12" s="2">
        <f t="shared" si="4"/>
        <v>0.36666666666666664</v>
      </c>
      <c r="K12" s="2">
        <f t="shared" si="1"/>
        <v>475266.39</v>
      </c>
      <c r="L12">
        <f t="shared" si="2"/>
        <v>71289.958499999993</v>
      </c>
      <c r="M12">
        <f t="shared" si="5"/>
        <v>1.363073110285006E-5</v>
      </c>
    </row>
    <row r="13" spans="1:13" x14ac:dyDescent="0.35">
      <c r="A13" s="1">
        <f t="shared" si="3"/>
        <v>12927.61</v>
      </c>
      <c r="B13" s="2">
        <v>0.15</v>
      </c>
      <c r="C13" s="1">
        <v>11</v>
      </c>
      <c r="D13" s="2">
        <v>40</v>
      </c>
      <c r="E13" s="2">
        <v>355845</v>
      </c>
      <c r="F13" s="2">
        <v>341546</v>
      </c>
      <c r="G13" s="2"/>
      <c r="H13" s="2"/>
      <c r="I13" s="2">
        <f t="shared" si="0"/>
        <v>348695.5</v>
      </c>
      <c r="J13" s="2">
        <f t="shared" si="4"/>
        <v>0.27500000000000002</v>
      </c>
      <c r="K13" s="2">
        <f t="shared" si="1"/>
        <v>335767.89</v>
      </c>
      <c r="L13">
        <f t="shared" si="2"/>
        <v>50365.183499999999</v>
      </c>
      <c r="M13">
        <f t="shared" si="5"/>
        <v>1.0223048327137548E-5</v>
      </c>
    </row>
    <row r="14" spans="1:13" x14ac:dyDescent="0.35">
      <c r="A14" s="1">
        <f t="shared" si="3"/>
        <v>12927.61</v>
      </c>
      <c r="B14" s="2">
        <v>0.15</v>
      </c>
      <c r="C14" s="1">
        <v>11</v>
      </c>
      <c r="D14" s="2">
        <v>60</v>
      </c>
      <c r="E14" s="2">
        <v>241031</v>
      </c>
      <c r="F14" s="2">
        <v>246231</v>
      </c>
      <c r="G14" s="2"/>
      <c r="H14" s="2"/>
      <c r="I14" s="2">
        <f t="shared" si="0"/>
        <v>243631</v>
      </c>
      <c r="J14" s="2">
        <f t="shared" si="4"/>
        <v>0.18333333333333332</v>
      </c>
      <c r="K14" s="2">
        <f t="shared" si="1"/>
        <v>230703.39</v>
      </c>
      <c r="L14">
        <f t="shared" si="2"/>
        <v>34605.508500000004</v>
      </c>
      <c r="M14">
        <f t="shared" si="5"/>
        <v>6.8153655514250302E-6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A11" sqref="A11:XFD14"/>
    </sheetView>
  </sheetViews>
  <sheetFormatPr defaultRowHeight="14.5" x14ac:dyDescent="0.35"/>
  <cols>
    <col min="4" max="4" width="15.1796875" customWidth="1"/>
    <col min="5" max="5" width="21.81640625" customWidth="1"/>
    <col min="6" max="6" width="11.81640625" bestFit="1" customWidth="1"/>
  </cols>
  <sheetData>
    <row r="2" spans="1:8" x14ac:dyDescent="0.35">
      <c r="A2">
        <v>0</v>
      </c>
      <c r="B2">
        <v>0.01</v>
      </c>
    </row>
    <row r="3" spans="1:8" x14ac:dyDescent="0.35">
      <c r="A3">
        <v>0.1</v>
      </c>
      <c r="B3">
        <v>-0.01</v>
      </c>
    </row>
    <row r="4" spans="1:8" x14ac:dyDescent="0.35">
      <c r="A4">
        <v>0.2</v>
      </c>
      <c r="B4">
        <v>0.02</v>
      </c>
    </row>
    <row r="5" spans="1:8" x14ac:dyDescent="0.35">
      <c r="A5">
        <v>0.4</v>
      </c>
      <c r="B5">
        <v>0.05</v>
      </c>
    </row>
    <row r="6" spans="1:8" x14ac:dyDescent="0.35">
      <c r="A6">
        <v>0.6</v>
      </c>
      <c r="B6">
        <v>0.08</v>
      </c>
    </row>
    <row r="7" spans="1:8" x14ac:dyDescent="0.35">
      <c r="A7">
        <v>0.8</v>
      </c>
      <c r="B7">
        <v>0.11</v>
      </c>
    </row>
    <row r="8" spans="1:8" x14ac:dyDescent="0.35">
      <c r="A8">
        <v>1</v>
      </c>
      <c r="B8">
        <v>0.11</v>
      </c>
    </row>
    <row r="10" spans="1:8" x14ac:dyDescent="0.35">
      <c r="A10" t="s">
        <v>16</v>
      </c>
      <c r="B10" t="s">
        <v>17</v>
      </c>
      <c r="C10" t="s">
        <v>15</v>
      </c>
      <c r="D10" t="s">
        <v>23</v>
      </c>
      <c r="E10" t="s">
        <v>24</v>
      </c>
      <c r="F10" t="s">
        <v>25</v>
      </c>
      <c r="G10" t="s">
        <v>18</v>
      </c>
      <c r="H10" t="s">
        <v>26</v>
      </c>
    </row>
    <row r="11" spans="1:8" x14ac:dyDescent="0.35">
      <c r="A11" t="s">
        <v>13</v>
      </c>
      <c r="C11">
        <v>20</v>
      </c>
      <c r="D11">
        <v>0.115</v>
      </c>
      <c r="E11">
        <f>D11*C11</f>
        <v>2.3000000000000003</v>
      </c>
      <c r="F11">
        <f>E11/26900</f>
        <v>8.5501858736059495E-5</v>
      </c>
    </row>
    <row r="12" spans="1:8" x14ac:dyDescent="0.35">
      <c r="A12" t="s">
        <v>14</v>
      </c>
      <c r="C12">
        <v>50</v>
      </c>
      <c r="D12">
        <v>0.36799999999999999</v>
      </c>
      <c r="E12">
        <f>D12*C12</f>
        <v>18.399999999999999</v>
      </c>
      <c r="F12">
        <f>E12/23600</f>
        <v>7.7966101694915244E-4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90" zoomScaleNormal="90" workbookViewId="0">
      <selection activeCell="Q21" sqref="Q21"/>
    </sheetView>
  </sheetViews>
  <sheetFormatPr defaultRowHeight="14.5" x14ac:dyDescent="0.35"/>
  <sheetData>
    <row r="1" spans="1:11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</row>
    <row r="2" spans="1:11" x14ac:dyDescent="0.35">
      <c r="A2" s="1">
        <f xml:space="preserve"> 18040000*B2^4 - 12261700*B2^3 + 2328930*B2^2 - 53131.2*B2 + 739.506</f>
        <v>9461.9459999999599</v>
      </c>
      <c r="B2" s="1">
        <v>0.3</v>
      </c>
      <c r="C2" s="1">
        <v>10</v>
      </c>
      <c r="D2" s="1">
        <v>1456864</v>
      </c>
      <c r="E2" s="1">
        <v>1495758</v>
      </c>
      <c r="F2" s="1">
        <v>1470097</v>
      </c>
      <c r="G2" s="1">
        <v>1509170</v>
      </c>
      <c r="H2" s="1">
        <f>AVERAGE(D2:G2)</f>
        <v>1482972.25</v>
      </c>
      <c r="I2" s="1">
        <f>1/C2</f>
        <v>0.1</v>
      </c>
      <c r="J2" s="1">
        <f>(H2-A2)</f>
        <v>1473510.304</v>
      </c>
      <c r="K2">
        <f>J2*B2</f>
        <v>442053.09119999997</v>
      </c>
    </row>
    <row r="3" spans="1:11" x14ac:dyDescent="0.35">
      <c r="A3" s="1">
        <f t="shared" ref="A3:A15" si="0" xml:space="preserve"> 18040000*B3^4 - 12261700*B3^3 + 2328930*B3^2 - 53131.2*B3 + 739.506</f>
        <v>9461.9459999999599</v>
      </c>
      <c r="B3" s="1">
        <v>0.3</v>
      </c>
      <c r="C3" s="1">
        <v>5</v>
      </c>
      <c r="D3" s="1">
        <v>2250944</v>
      </c>
      <c r="E3" s="1">
        <v>2159585</v>
      </c>
      <c r="F3" s="1"/>
      <c r="G3" s="1"/>
      <c r="H3" s="1">
        <f t="shared" ref="H3:H15" si="1">AVERAGE(D3:G3)</f>
        <v>2205264.5</v>
      </c>
      <c r="I3" s="1">
        <f t="shared" ref="I3:I15" si="2">1/C3</f>
        <v>0.2</v>
      </c>
      <c r="J3" s="1">
        <f t="shared" ref="J3:J15" si="3">(H3-A3)</f>
        <v>2195802.554</v>
      </c>
      <c r="K3">
        <f t="shared" ref="K3:K15" si="4">J3*B3</f>
        <v>658740.76619999995</v>
      </c>
    </row>
    <row r="4" spans="1:11" x14ac:dyDescent="0.35">
      <c r="A4" s="1">
        <f t="shared" si="0"/>
        <v>9461.9459999999599</v>
      </c>
      <c r="B4" s="1">
        <v>0.3</v>
      </c>
      <c r="C4" s="1">
        <v>20</v>
      </c>
      <c r="D4" s="1">
        <v>603090</v>
      </c>
      <c r="E4" s="1">
        <v>493293</v>
      </c>
      <c r="F4" s="1"/>
      <c r="G4" s="1"/>
      <c r="H4" s="1">
        <f t="shared" si="1"/>
        <v>548191.5</v>
      </c>
      <c r="I4" s="1">
        <f t="shared" si="2"/>
        <v>0.05</v>
      </c>
      <c r="J4" s="1">
        <f t="shared" si="3"/>
        <v>538729.554</v>
      </c>
      <c r="K4">
        <f t="shared" si="4"/>
        <v>161618.86619999999</v>
      </c>
    </row>
    <row r="5" spans="1:11" x14ac:dyDescent="0.35">
      <c r="A5" s="1">
        <f t="shared" si="0"/>
        <v>9461.9459999999599</v>
      </c>
      <c r="B5" s="1">
        <v>0.3</v>
      </c>
      <c r="C5" s="1">
        <v>30</v>
      </c>
      <c r="D5" s="1">
        <v>410802</v>
      </c>
      <c r="E5" s="1">
        <v>388916</v>
      </c>
      <c r="F5" s="1"/>
      <c r="G5" s="1"/>
      <c r="H5" s="1">
        <f t="shared" si="1"/>
        <v>399859</v>
      </c>
      <c r="I5" s="1">
        <f t="shared" si="2"/>
        <v>3.3333333333333333E-2</v>
      </c>
      <c r="J5" s="1">
        <f t="shared" si="3"/>
        <v>390397.05400000006</v>
      </c>
      <c r="K5">
        <f t="shared" si="4"/>
        <v>117119.11620000002</v>
      </c>
    </row>
    <row r="6" spans="1:11" x14ac:dyDescent="0.35">
      <c r="A6" s="1">
        <f t="shared" si="0"/>
        <v>9461.9459999999599</v>
      </c>
      <c r="B6" s="1">
        <v>0.3</v>
      </c>
      <c r="C6" s="1">
        <v>40</v>
      </c>
      <c r="D6" s="1">
        <v>286118</v>
      </c>
      <c r="E6" s="1">
        <v>269826</v>
      </c>
      <c r="F6" s="1"/>
      <c r="G6" s="1"/>
      <c r="H6" s="1">
        <f t="shared" si="1"/>
        <v>277972</v>
      </c>
      <c r="I6" s="1">
        <f t="shared" si="2"/>
        <v>2.5000000000000001E-2</v>
      </c>
      <c r="J6" s="1">
        <f t="shared" si="3"/>
        <v>268510.05400000006</v>
      </c>
      <c r="K6">
        <f t="shared" si="4"/>
        <v>80553.016200000013</v>
      </c>
    </row>
    <row r="7" spans="1:11" x14ac:dyDescent="0.35">
      <c r="A7" s="1">
        <f t="shared" si="0"/>
        <v>9461.9459999999599</v>
      </c>
      <c r="B7" s="1">
        <v>0.3</v>
      </c>
      <c r="C7" s="1">
        <v>60</v>
      </c>
      <c r="D7" s="1">
        <v>164680</v>
      </c>
      <c r="E7" s="1">
        <v>164892</v>
      </c>
      <c r="F7" s="1"/>
      <c r="G7" s="1"/>
      <c r="H7" s="1">
        <f t="shared" si="1"/>
        <v>164786</v>
      </c>
      <c r="I7" s="1">
        <f t="shared" si="2"/>
        <v>1.6666666666666666E-2</v>
      </c>
      <c r="J7" s="1">
        <f t="shared" si="3"/>
        <v>155324.05400000003</v>
      </c>
      <c r="K7">
        <f t="shared" si="4"/>
        <v>46597.21620000001</v>
      </c>
    </row>
    <row r="8" spans="1:11" x14ac:dyDescent="0.35">
      <c r="A8" s="1">
        <f t="shared" si="0"/>
        <v>9461.9459999999599</v>
      </c>
      <c r="B8" s="1">
        <v>0.3</v>
      </c>
      <c r="C8" s="1">
        <v>50</v>
      </c>
      <c r="D8" s="1">
        <v>245800</v>
      </c>
      <c r="E8" s="1">
        <v>221681</v>
      </c>
      <c r="F8" s="1"/>
      <c r="G8" s="1"/>
      <c r="H8" s="1">
        <f t="shared" si="1"/>
        <v>233740.5</v>
      </c>
      <c r="I8" s="1">
        <f t="shared" si="2"/>
        <v>0.02</v>
      </c>
      <c r="J8" s="1">
        <f t="shared" si="3"/>
        <v>224278.55400000003</v>
      </c>
      <c r="K8">
        <f t="shared" si="4"/>
        <v>67283.566200000001</v>
      </c>
    </row>
    <row r="9" spans="1:11" x14ac:dyDescent="0.35">
      <c r="A9" s="1">
        <f t="shared" si="0"/>
        <v>9461.9459999999599</v>
      </c>
      <c r="B9" s="1">
        <v>0.3</v>
      </c>
      <c r="C9" s="1">
        <v>100</v>
      </c>
      <c r="D9" s="1">
        <v>111499</v>
      </c>
      <c r="E9" s="1">
        <v>96359</v>
      </c>
      <c r="F9" s="1"/>
      <c r="G9" s="1"/>
      <c r="H9" s="1">
        <f t="shared" si="1"/>
        <v>103929</v>
      </c>
      <c r="I9" s="1">
        <f t="shared" si="2"/>
        <v>0.01</v>
      </c>
      <c r="J9" s="1">
        <f t="shared" si="3"/>
        <v>94467.054000000033</v>
      </c>
      <c r="K9">
        <f t="shared" si="4"/>
        <v>28340.116200000008</v>
      </c>
    </row>
    <row r="10" spans="1:11" x14ac:dyDescent="0.35">
      <c r="A10" s="1">
        <f t="shared" si="0"/>
        <v>12920.263499999992</v>
      </c>
      <c r="B10" s="2">
        <v>0.15</v>
      </c>
      <c r="C10" s="2">
        <v>10</v>
      </c>
      <c r="D10" s="2">
        <v>1717098</v>
      </c>
      <c r="E10" s="2"/>
      <c r="F10" s="2"/>
      <c r="G10" s="2"/>
      <c r="H10" s="2">
        <f t="shared" si="1"/>
        <v>1717098</v>
      </c>
      <c r="I10" s="2">
        <f t="shared" si="2"/>
        <v>0.1</v>
      </c>
      <c r="J10" s="2">
        <f t="shared" si="3"/>
        <v>1704177.7365000001</v>
      </c>
      <c r="K10">
        <f t="shared" si="4"/>
        <v>255626.66047500001</v>
      </c>
    </row>
    <row r="11" spans="1:11" x14ac:dyDescent="0.35">
      <c r="A11" s="1">
        <f t="shared" si="0"/>
        <v>13969.525687500018</v>
      </c>
      <c r="B11" s="2">
        <v>0.17499999999999999</v>
      </c>
      <c r="C11" s="2">
        <v>5</v>
      </c>
      <c r="D11" s="2">
        <v>3570657</v>
      </c>
      <c r="E11" s="2">
        <v>3568686</v>
      </c>
      <c r="F11" s="2">
        <v>3587915</v>
      </c>
      <c r="G11" s="2">
        <v>3585713</v>
      </c>
      <c r="H11" s="2">
        <f t="shared" si="1"/>
        <v>3578242.75</v>
      </c>
      <c r="I11" s="2">
        <f>1/C11</f>
        <v>0.2</v>
      </c>
      <c r="J11" s="2">
        <f t="shared" si="3"/>
        <v>3564273.2243125001</v>
      </c>
      <c r="K11">
        <f t="shared" si="4"/>
        <v>623747.81425468752</v>
      </c>
    </row>
    <row r="12" spans="1:11" x14ac:dyDescent="0.35">
      <c r="A12" s="1">
        <f t="shared" si="0"/>
        <v>12920.263499999992</v>
      </c>
      <c r="B12" s="2">
        <v>0.15</v>
      </c>
      <c r="C12" s="2">
        <v>20</v>
      </c>
      <c r="D12" s="2">
        <v>738812</v>
      </c>
      <c r="E12" s="2">
        <v>806381</v>
      </c>
      <c r="F12" s="2"/>
      <c r="G12" s="2"/>
      <c r="H12" s="2">
        <f t="shared" si="1"/>
        <v>772596.5</v>
      </c>
      <c r="I12" s="2">
        <f t="shared" si="2"/>
        <v>0.05</v>
      </c>
      <c r="J12" s="2">
        <f t="shared" si="3"/>
        <v>759676.2365</v>
      </c>
      <c r="K12">
        <f t="shared" si="4"/>
        <v>113951.43547499999</v>
      </c>
    </row>
    <row r="13" spans="1:11" x14ac:dyDescent="0.35">
      <c r="A13" s="1">
        <f t="shared" si="0"/>
        <v>12920.263499999992</v>
      </c>
      <c r="B13" s="2">
        <v>0.15</v>
      </c>
      <c r="C13" s="2">
        <v>30</v>
      </c>
      <c r="D13" s="2">
        <v>498519</v>
      </c>
      <c r="E13" s="2">
        <v>477869</v>
      </c>
      <c r="F13" s="2"/>
      <c r="G13" s="2"/>
      <c r="H13" s="2">
        <f t="shared" si="1"/>
        <v>488194</v>
      </c>
      <c r="I13" s="2">
        <f t="shared" si="2"/>
        <v>3.3333333333333333E-2</v>
      </c>
      <c r="J13" s="2">
        <f t="shared" si="3"/>
        <v>475273.7365</v>
      </c>
      <c r="K13">
        <f t="shared" si="4"/>
        <v>71291.060474999991</v>
      </c>
    </row>
    <row r="14" spans="1:11" x14ac:dyDescent="0.35">
      <c r="A14" s="1">
        <f t="shared" si="0"/>
        <v>12920.263499999992</v>
      </c>
      <c r="B14" s="2">
        <v>0.15</v>
      </c>
      <c r="C14" s="2">
        <v>40</v>
      </c>
      <c r="D14" s="2">
        <v>355845</v>
      </c>
      <c r="E14" s="2">
        <v>341546</v>
      </c>
      <c r="F14" s="2"/>
      <c r="G14" s="2"/>
      <c r="H14" s="2">
        <f t="shared" si="1"/>
        <v>348695.5</v>
      </c>
      <c r="I14" s="2">
        <f t="shared" si="2"/>
        <v>2.5000000000000001E-2</v>
      </c>
      <c r="J14" s="2">
        <f t="shared" si="3"/>
        <v>335775.2365</v>
      </c>
      <c r="K14">
        <f t="shared" si="4"/>
        <v>50366.285474999997</v>
      </c>
    </row>
    <row r="15" spans="1:11" x14ac:dyDescent="0.35">
      <c r="A15" s="1">
        <f t="shared" si="0"/>
        <v>12920.263499999992</v>
      </c>
      <c r="B15" s="2">
        <v>0.15</v>
      </c>
      <c r="C15" s="2">
        <v>60</v>
      </c>
      <c r="D15" s="2">
        <v>241031</v>
      </c>
      <c r="E15" s="2">
        <v>246231</v>
      </c>
      <c r="F15" s="2"/>
      <c r="G15" s="2"/>
      <c r="H15" s="2">
        <f t="shared" si="1"/>
        <v>243631</v>
      </c>
      <c r="I15" s="2">
        <f t="shared" si="2"/>
        <v>1.6666666666666666E-2</v>
      </c>
      <c r="J15" s="2">
        <f t="shared" si="3"/>
        <v>230710.7365</v>
      </c>
      <c r="K15">
        <f t="shared" si="4"/>
        <v>34606.610475000001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6" sqref="E6"/>
    </sheetView>
  </sheetViews>
  <sheetFormatPr defaultRowHeight="14.5" x14ac:dyDescent="0.35"/>
  <sheetData>
    <row r="1" spans="1:6" x14ac:dyDescent="0.35">
      <c r="A1" t="s">
        <v>3</v>
      </c>
      <c r="B1" t="s">
        <v>1</v>
      </c>
      <c r="C1" t="s">
        <v>2</v>
      </c>
      <c r="D1" t="s">
        <v>6</v>
      </c>
      <c r="E1" t="s">
        <v>5</v>
      </c>
      <c r="F1" t="s">
        <v>8</v>
      </c>
    </row>
    <row r="2" spans="1:6" x14ac:dyDescent="0.35">
      <c r="A2">
        <v>0.3</v>
      </c>
      <c r="B2">
        <v>10298</v>
      </c>
      <c r="C2">
        <v>9398</v>
      </c>
      <c r="D2">
        <v>8918</v>
      </c>
      <c r="E2">
        <v>9481</v>
      </c>
      <c r="F2">
        <f>AVERAGE(B2:E2)</f>
        <v>9523.75</v>
      </c>
    </row>
    <row r="3" spans="1:6" x14ac:dyDescent="0.35">
      <c r="A3">
        <v>0.2</v>
      </c>
      <c r="B3">
        <v>14432</v>
      </c>
      <c r="C3">
        <v>14603</v>
      </c>
      <c r="D3">
        <v>14545</v>
      </c>
      <c r="E3">
        <v>13514</v>
      </c>
      <c r="F3">
        <f t="shared" ref="F3:F8" si="0">AVERAGE(B3:E3)</f>
        <v>14273.5</v>
      </c>
    </row>
    <row r="4" spans="1:6" x14ac:dyDescent="0.35">
      <c r="A4">
        <v>0.1</v>
      </c>
      <c r="B4">
        <v>7600</v>
      </c>
      <c r="C4">
        <v>8072</v>
      </c>
      <c r="D4">
        <v>8065</v>
      </c>
      <c r="E4">
        <v>7517</v>
      </c>
      <c r="F4">
        <f t="shared" si="0"/>
        <v>7813.5</v>
      </c>
    </row>
    <row r="5" spans="1:6" x14ac:dyDescent="0.35">
      <c r="A5">
        <v>0</v>
      </c>
      <c r="B5">
        <v>641</v>
      </c>
      <c r="C5">
        <v>647</v>
      </c>
      <c r="D5">
        <v>690</v>
      </c>
      <c r="E5">
        <v>681</v>
      </c>
      <c r="F5">
        <f t="shared" si="0"/>
        <v>664.75</v>
      </c>
    </row>
    <row r="6" spans="1:6" x14ac:dyDescent="0.35">
      <c r="A6">
        <v>0.05</v>
      </c>
      <c r="B6">
        <v>2830</v>
      </c>
      <c r="C6">
        <v>2767</v>
      </c>
      <c r="F6">
        <f t="shared" si="0"/>
        <v>2798.5</v>
      </c>
    </row>
    <row r="7" spans="1:6" x14ac:dyDescent="0.35">
      <c r="A7">
        <v>0.15</v>
      </c>
      <c r="B7">
        <v>12976</v>
      </c>
      <c r="C7">
        <v>13148</v>
      </c>
      <c r="F7">
        <f t="shared" si="0"/>
        <v>13062</v>
      </c>
    </row>
    <row r="8" spans="1:6" x14ac:dyDescent="0.35">
      <c r="A8">
        <v>0.25</v>
      </c>
      <c r="B8">
        <v>11837</v>
      </c>
      <c r="C8">
        <v>11497</v>
      </c>
      <c r="F8">
        <f t="shared" si="0"/>
        <v>11667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6" sqref="K6"/>
    </sheetView>
  </sheetViews>
  <sheetFormatPr defaultRowHeight="14.5" x14ac:dyDescent="0.35"/>
  <cols>
    <col min="9" max="9" width="12.36328125" customWidth="1"/>
    <col min="10" max="10" width="4.08984375" customWidth="1"/>
    <col min="11" max="17" width="15.26953125" customWidth="1"/>
    <col min="18" max="18" width="10.7265625" customWidth="1"/>
    <col min="19" max="19" width="11.81640625" customWidth="1"/>
    <col min="20" max="20" width="10.54296875" customWidth="1"/>
    <col min="21" max="21" width="11.81640625" bestFit="1" customWidth="1"/>
    <col min="22" max="22" width="10.54296875" bestFit="1" customWidth="1"/>
    <col min="23" max="23" width="11.81640625" bestFit="1" customWidth="1"/>
    <col min="24" max="24" width="10.54296875" bestFit="1" customWidth="1"/>
    <col min="25" max="25" width="11.81640625" bestFit="1" customWidth="1"/>
    <col min="26" max="26" width="10.54296875" bestFit="1" customWidth="1"/>
    <col min="27" max="27" width="11.81640625" bestFit="1" customWidth="1"/>
    <col min="28" max="28" width="10.54296875" bestFit="1" customWidth="1"/>
    <col min="29" max="29" width="11.81640625" bestFit="1" customWidth="1"/>
    <col min="30" max="30" width="10.54296875" bestFit="1" customWidth="1"/>
    <col min="31" max="31" width="10.7265625" bestFit="1" customWidth="1"/>
  </cols>
  <sheetData>
    <row r="1" spans="1:10" x14ac:dyDescent="0.35">
      <c r="A1" t="s">
        <v>4</v>
      </c>
      <c r="B1" t="s">
        <v>3</v>
      </c>
      <c r="C1" t="s">
        <v>0</v>
      </c>
      <c r="D1" t="s">
        <v>20</v>
      </c>
      <c r="E1" t="s">
        <v>21</v>
      </c>
      <c r="F1" t="s">
        <v>22</v>
      </c>
      <c r="G1" t="s">
        <v>9</v>
      </c>
      <c r="H1" t="s">
        <v>10</v>
      </c>
    </row>
    <row r="2" spans="1:10" x14ac:dyDescent="0.35">
      <c r="A2">
        <v>73</v>
      </c>
      <c r="B2">
        <v>0.3</v>
      </c>
      <c r="C2">
        <v>5</v>
      </c>
      <c r="D2">
        <v>73154</v>
      </c>
      <c r="E2">
        <v>1</v>
      </c>
      <c r="F2">
        <f>0.682156133828996/C2</f>
        <v>0.13643122676579919</v>
      </c>
      <c r="G2">
        <f>D2-A2</f>
        <v>73081</v>
      </c>
      <c r="H2">
        <f>G2*B2</f>
        <v>21924.3</v>
      </c>
      <c r="J2" s="3"/>
    </row>
    <row r="3" spans="1:10" x14ac:dyDescent="0.35">
      <c r="A3">
        <v>73</v>
      </c>
      <c r="B3">
        <v>0.3</v>
      </c>
      <c r="C3">
        <v>10</v>
      </c>
      <c r="D3">
        <v>88847</v>
      </c>
      <c r="E3">
        <v>2</v>
      </c>
      <c r="F3">
        <f>0.682156133828996/C3</f>
        <v>6.8215613382899595E-2</v>
      </c>
      <c r="G3">
        <f t="shared" ref="G3:G25" si="0">D3-A3</f>
        <v>88774</v>
      </c>
      <c r="H3">
        <f t="shared" ref="H3:H25" si="1">G3*B3</f>
        <v>26632.2</v>
      </c>
    </row>
    <row r="4" spans="1:10" x14ac:dyDescent="0.35">
      <c r="A4">
        <v>78</v>
      </c>
      <c r="B4">
        <v>0.3</v>
      </c>
      <c r="C4">
        <v>10</v>
      </c>
      <c r="D4">
        <v>90726</v>
      </c>
      <c r="E4">
        <v>1</v>
      </c>
      <c r="F4">
        <f t="shared" ref="F4:F24" si="2">0.682156133828996/C4</f>
        <v>6.8215613382899595E-2</v>
      </c>
      <c r="G4">
        <f t="shared" si="0"/>
        <v>90648</v>
      </c>
      <c r="H4">
        <f t="shared" si="1"/>
        <v>27194.399999999998</v>
      </c>
    </row>
    <row r="5" spans="1:10" x14ac:dyDescent="0.35">
      <c r="A5">
        <v>78</v>
      </c>
      <c r="B5">
        <v>0.3</v>
      </c>
      <c r="C5">
        <v>20</v>
      </c>
      <c r="D5">
        <v>69938</v>
      </c>
      <c r="E5">
        <v>2</v>
      </c>
      <c r="F5">
        <f t="shared" si="2"/>
        <v>3.4107806691449798E-2</v>
      </c>
      <c r="G5">
        <f t="shared" si="0"/>
        <v>69860</v>
      </c>
      <c r="H5">
        <f t="shared" si="1"/>
        <v>20958</v>
      </c>
      <c r="I5" s="3"/>
    </row>
    <row r="6" spans="1:10" x14ac:dyDescent="0.35">
      <c r="A6">
        <v>84</v>
      </c>
      <c r="B6">
        <v>0.3</v>
      </c>
      <c r="C6">
        <v>20</v>
      </c>
      <c r="D6">
        <v>53488</v>
      </c>
      <c r="E6">
        <v>1</v>
      </c>
      <c r="F6">
        <f t="shared" si="2"/>
        <v>3.4107806691449798E-2</v>
      </c>
      <c r="G6">
        <f t="shared" si="0"/>
        <v>53404</v>
      </c>
      <c r="H6">
        <f t="shared" si="1"/>
        <v>16021.199999999999</v>
      </c>
      <c r="I6" s="3"/>
    </row>
    <row r="7" spans="1:10" x14ac:dyDescent="0.35">
      <c r="A7">
        <v>84</v>
      </c>
      <c r="B7">
        <v>0.3</v>
      </c>
      <c r="C7">
        <v>40</v>
      </c>
      <c r="D7">
        <v>48045</v>
      </c>
      <c r="E7">
        <v>2</v>
      </c>
      <c r="F7">
        <f t="shared" si="2"/>
        <v>1.7053903345724899E-2</v>
      </c>
      <c r="G7">
        <f t="shared" si="0"/>
        <v>47961</v>
      </c>
      <c r="H7">
        <f t="shared" si="1"/>
        <v>14388.3</v>
      </c>
      <c r="I7" s="3"/>
    </row>
    <row r="8" spans="1:10" x14ac:dyDescent="0.35">
      <c r="A8">
        <v>79</v>
      </c>
      <c r="B8">
        <v>0.3</v>
      </c>
      <c r="C8">
        <v>40</v>
      </c>
      <c r="D8">
        <v>38049</v>
      </c>
      <c r="E8">
        <v>1</v>
      </c>
      <c r="F8">
        <f t="shared" si="2"/>
        <v>1.7053903345724899E-2</v>
      </c>
      <c r="G8">
        <f t="shared" si="0"/>
        <v>37970</v>
      </c>
      <c r="H8">
        <f t="shared" si="1"/>
        <v>11391</v>
      </c>
      <c r="I8" s="3"/>
    </row>
    <row r="9" spans="1:10" x14ac:dyDescent="0.35">
      <c r="A9">
        <v>79</v>
      </c>
      <c r="B9">
        <v>0.3</v>
      </c>
      <c r="C9">
        <v>80</v>
      </c>
      <c r="D9">
        <v>27353</v>
      </c>
      <c r="E9">
        <v>2</v>
      </c>
      <c r="F9">
        <f t="shared" si="2"/>
        <v>8.5269516728624494E-3</v>
      </c>
      <c r="G9">
        <f t="shared" si="0"/>
        <v>27274</v>
      </c>
      <c r="H9">
        <f t="shared" si="1"/>
        <v>8182.2</v>
      </c>
      <c r="I9" s="3"/>
    </row>
    <row r="10" spans="1:10" x14ac:dyDescent="0.35">
      <c r="A10">
        <v>75</v>
      </c>
      <c r="B10">
        <v>0.3</v>
      </c>
      <c r="C10">
        <v>80</v>
      </c>
      <c r="D10">
        <v>22516</v>
      </c>
      <c r="E10">
        <v>1</v>
      </c>
      <c r="F10">
        <f t="shared" si="2"/>
        <v>8.5269516728624494E-3</v>
      </c>
      <c r="G10">
        <f t="shared" si="0"/>
        <v>22441</v>
      </c>
      <c r="H10">
        <f t="shared" si="1"/>
        <v>6732.3</v>
      </c>
      <c r="I10" s="3"/>
    </row>
    <row r="11" spans="1:10" x14ac:dyDescent="0.35">
      <c r="A11">
        <v>75</v>
      </c>
      <c r="B11">
        <v>0.3</v>
      </c>
      <c r="C11">
        <v>160</v>
      </c>
      <c r="D11">
        <v>13410</v>
      </c>
      <c r="E11">
        <v>2</v>
      </c>
      <c r="F11">
        <f t="shared" si="2"/>
        <v>4.2634758364312247E-3</v>
      </c>
      <c r="G11">
        <f t="shared" si="0"/>
        <v>13335</v>
      </c>
      <c r="H11">
        <f t="shared" si="1"/>
        <v>4000.5</v>
      </c>
      <c r="I11" s="3"/>
    </row>
    <row r="12" spans="1:10" x14ac:dyDescent="0.35">
      <c r="A12">
        <v>78</v>
      </c>
      <c r="B12">
        <v>0.3</v>
      </c>
      <c r="C12">
        <v>160</v>
      </c>
      <c r="D12">
        <v>12157</v>
      </c>
      <c r="E12">
        <v>1</v>
      </c>
      <c r="F12">
        <f t="shared" si="2"/>
        <v>4.2634758364312247E-3</v>
      </c>
      <c r="G12">
        <f t="shared" si="0"/>
        <v>12079</v>
      </c>
      <c r="H12">
        <f t="shared" si="1"/>
        <v>3623.7</v>
      </c>
      <c r="I12" s="3"/>
    </row>
    <row r="13" spans="1:10" x14ac:dyDescent="0.35">
      <c r="A13">
        <v>78</v>
      </c>
      <c r="B13">
        <v>0.3</v>
      </c>
      <c r="C13">
        <v>320</v>
      </c>
      <c r="D13">
        <v>7228</v>
      </c>
      <c r="E13">
        <v>2</v>
      </c>
      <c r="F13">
        <f t="shared" si="2"/>
        <v>2.1317379182156124E-3</v>
      </c>
      <c r="G13">
        <f t="shared" si="0"/>
        <v>7150</v>
      </c>
      <c r="H13">
        <f t="shared" si="1"/>
        <v>2145</v>
      </c>
      <c r="I13" s="3"/>
    </row>
    <row r="14" spans="1:10" x14ac:dyDescent="0.35">
      <c r="A14">
        <v>119</v>
      </c>
      <c r="B14">
        <v>0.22500000000000001</v>
      </c>
      <c r="C14">
        <v>30</v>
      </c>
      <c r="D14">
        <v>89180</v>
      </c>
      <c r="E14">
        <v>2</v>
      </c>
      <c r="F14">
        <f t="shared" si="2"/>
        <v>2.2738537794299865E-2</v>
      </c>
      <c r="G14">
        <f t="shared" si="0"/>
        <v>89061</v>
      </c>
      <c r="H14">
        <f t="shared" si="1"/>
        <v>20038.725000000002</v>
      </c>
      <c r="I14" s="3"/>
    </row>
    <row r="15" spans="1:10" x14ac:dyDescent="0.35">
      <c r="A15">
        <v>119</v>
      </c>
      <c r="B15">
        <v>0.22500000000000001</v>
      </c>
      <c r="C15">
        <v>30</v>
      </c>
      <c r="D15">
        <v>75923</v>
      </c>
      <c r="E15">
        <v>1</v>
      </c>
      <c r="F15">
        <f t="shared" si="2"/>
        <v>2.2738537794299865E-2</v>
      </c>
      <c r="G15">
        <f t="shared" si="0"/>
        <v>75804</v>
      </c>
      <c r="H15">
        <f t="shared" si="1"/>
        <v>17055.900000000001</v>
      </c>
      <c r="I15" s="3"/>
    </row>
    <row r="16" spans="1:10" x14ac:dyDescent="0.35">
      <c r="A16">
        <v>119</v>
      </c>
      <c r="B16">
        <v>0.22500000000000001</v>
      </c>
      <c r="C16">
        <v>60</v>
      </c>
      <c r="D16">
        <v>58128</v>
      </c>
      <c r="E16">
        <v>2</v>
      </c>
      <c r="F16">
        <f t="shared" si="2"/>
        <v>1.1369268897149933E-2</v>
      </c>
      <c r="G16">
        <f t="shared" si="0"/>
        <v>58009</v>
      </c>
      <c r="H16">
        <f t="shared" si="1"/>
        <v>13052.025</v>
      </c>
      <c r="I16" s="3"/>
    </row>
    <row r="17" spans="1:8" x14ac:dyDescent="0.35">
      <c r="A17">
        <v>119</v>
      </c>
      <c r="B17">
        <v>0.22500000000000001</v>
      </c>
      <c r="C17">
        <v>60</v>
      </c>
      <c r="D17">
        <v>42354</v>
      </c>
      <c r="E17">
        <v>1</v>
      </c>
      <c r="F17">
        <f t="shared" si="2"/>
        <v>1.1369268897149933E-2</v>
      </c>
      <c r="G17">
        <f t="shared" si="0"/>
        <v>42235</v>
      </c>
      <c r="H17">
        <f t="shared" si="1"/>
        <v>9502.875</v>
      </c>
    </row>
    <row r="18" spans="1:8" x14ac:dyDescent="0.35">
      <c r="A18">
        <v>119</v>
      </c>
      <c r="B18">
        <v>0.22500000000000001</v>
      </c>
      <c r="C18">
        <v>120</v>
      </c>
      <c r="D18">
        <v>29238</v>
      </c>
      <c r="E18">
        <v>2</v>
      </c>
      <c r="F18">
        <f t="shared" si="2"/>
        <v>5.6846344485749663E-3</v>
      </c>
      <c r="G18">
        <f t="shared" si="0"/>
        <v>29119</v>
      </c>
      <c r="H18">
        <f t="shared" si="1"/>
        <v>6551.7750000000005</v>
      </c>
    </row>
    <row r="19" spans="1:8" x14ac:dyDescent="0.35">
      <c r="A19">
        <v>119</v>
      </c>
      <c r="B19">
        <v>0.22500000000000001</v>
      </c>
      <c r="C19">
        <v>120</v>
      </c>
      <c r="D19">
        <v>23850</v>
      </c>
      <c r="E19">
        <v>1</v>
      </c>
      <c r="F19">
        <f t="shared" si="2"/>
        <v>5.6846344485749663E-3</v>
      </c>
      <c r="G19">
        <f t="shared" si="0"/>
        <v>23731</v>
      </c>
      <c r="H19">
        <f t="shared" si="1"/>
        <v>5339.4750000000004</v>
      </c>
    </row>
    <row r="20" spans="1:8" x14ac:dyDescent="0.35">
      <c r="A20">
        <v>106</v>
      </c>
      <c r="B20">
        <v>0.15</v>
      </c>
      <c r="C20">
        <v>40</v>
      </c>
      <c r="D20">
        <v>84878</v>
      </c>
      <c r="E20">
        <v>2</v>
      </c>
      <c r="F20">
        <f t="shared" si="2"/>
        <v>1.7053903345724899E-2</v>
      </c>
      <c r="G20">
        <f t="shared" si="0"/>
        <v>84772</v>
      </c>
      <c r="H20">
        <f t="shared" si="1"/>
        <v>12715.8</v>
      </c>
    </row>
    <row r="21" spans="1:8" x14ac:dyDescent="0.35">
      <c r="A21">
        <v>104</v>
      </c>
      <c r="B21">
        <v>0.15</v>
      </c>
      <c r="C21">
        <v>40</v>
      </c>
      <c r="D21">
        <v>64516</v>
      </c>
      <c r="E21">
        <v>1</v>
      </c>
      <c r="F21">
        <f t="shared" si="2"/>
        <v>1.7053903345724899E-2</v>
      </c>
      <c r="G21">
        <f t="shared" si="0"/>
        <v>64412</v>
      </c>
      <c r="H21">
        <f t="shared" si="1"/>
        <v>9661.7999999999993</v>
      </c>
    </row>
    <row r="22" spans="1:8" x14ac:dyDescent="0.35">
      <c r="A22">
        <v>104</v>
      </c>
      <c r="B22">
        <v>0.15</v>
      </c>
      <c r="C22">
        <v>80</v>
      </c>
      <c r="D22">
        <v>37678</v>
      </c>
      <c r="E22">
        <v>2</v>
      </c>
      <c r="F22">
        <f t="shared" si="2"/>
        <v>8.5269516728624494E-3</v>
      </c>
      <c r="G22">
        <f t="shared" si="0"/>
        <v>37574</v>
      </c>
      <c r="H22">
        <f t="shared" si="1"/>
        <v>5636.0999999999995</v>
      </c>
    </row>
    <row r="23" spans="1:8" x14ac:dyDescent="0.35">
      <c r="A23">
        <v>100</v>
      </c>
      <c r="B23">
        <v>0.15</v>
      </c>
      <c r="C23">
        <v>80</v>
      </c>
      <c r="D23">
        <v>34589</v>
      </c>
      <c r="E23">
        <v>1</v>
      </c>
      <c r="F23">
        <f t="shared" si="2"/>
        <v>8.5269516728624494E-3</v>
      </c>
      <c r="G23">
        <f t="shared" si="0"/>
        <v>34489</v>
      </c>
      <c r="H23">
        <f t="shared" si="1"/>
        <v>5173.3499999999995</v>
      </c>
    </row>
    <row r="24" spans="1:8" x14ac:dyDescent="0.35">
      <c r="A24">
        <v>100</v>
      </c>
      <c r="B24">
        <v>0.15</v>
      </c>
      <c r="C24">
        <v>160</v>
      </c>
      <c r="D24">
        <v>21092</v>
      </c>
      <c r="E24">
        <v>2</v>
      </c>
      <c r="F24">
        <f t="shared" si="2"/>
        <v>4.2634758364312247E-3</v>
      </c>
      <c r="G24">
        <f t="shared" si="0"/>
        <v>20992</v>
      </c>
      <c r="H24">
        <f t="shared" si="1"/>
        <v>3148.7999999999997</v>
      </c>
    </row>
    <row r="25" spans="1:8" x14ac:dyDescent="0.35">
      <c r="A25">
        <v>110</v>
      </c>
      <c r="B25">
        <v>0.2</v>
      </c>
      <c r="C25" t="s">
        <v>19</v>
      </c>
      <c r="D25">
        <v>110</v>
      </c>
      <c r="E25">
        <v>3</v>
      </c>
      <c r="F25">
        <v>0</v>
      </c>
      <c r="G25">
        <f t="shared" si="0"/>
        <v>0</v>
      </c>
      <c r="H2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3" sqref="I3"/>
    </sheetView>
  </sheetViews>
  <sheetFormatPr defaultRowHeight="14.5" x14ac:dyDescent="0.35"/>
  <cols>
    <col min="6" max="6" width="8.7265625" style="4" customWidth="1"/>
  </cols>
  <sheetData>
    <row r="1" spans="1:7" x14ac:dyDescent="0.35">
      <c r="A1" t="s">
        <v>4</v>
      </c>
      <c r="B1" t="s">
        <v>3</v>
      </c>
      <c r="C1" t="s">
        <v>0</v>
      </c>
      <c r="D1" t="s">
        <v>20</v>
      </c>
      <c r="E1" s="4" t="s">
        <v>22</v>
      </c>
      <c r="F1" s="4" t="s">
        <v>9</v>
      </c>
      <c r="G1" t="s">
        <v>10</v>
      </c>
    </row>
    <row r="2" spans="1:7" x14ac:dyDescent="0.35">
      <c r="A2">
        <v>176</v>
      </c>
      <c r="B2">
        <v>0.1</v>
      </c>
      <c r="C2">
        <v>40</v>
      </c>
      <c r="D2">
        <v>81691</v>
      </c>
      <c r="E2" s="4">
        <f>Bradford!$F$12/C2</f>
        <v>1.9491525423728811E-5</v>
      </c>
      <c r="F2" s="4">
        <f>D2-A2</f>
        <v>81515</v>
      </c>
      <c r="G2" s="4">
        <f>F2*B2</f>
        <v>8151.5</v>
      </c>
    </row>
    <row r="3" spans="1:7" x14ac:dyDescent="0.35">
      <c r="A3">
        <v>176</v>
      </c>
      <c r="B3">
        <v>0.1</v>
      </c>
      <c r="C3">
        <v>100</v>
      </c>
      <c r="D3">
        <v>42061</v>
      </c>
      <c r="E3" s="4">
        <f>Bradford!$F$12/C3</f>
        <v>7.7966101694915247E-6</v>
      </c>
      <c r="F3" s="4">
        <f t="shared" ref="F2:F3" si="0">D3-A3</f>
        <v>41885</v>
      </c>
      <c r="G3" s="4">
        <f>F3*B3</f>
        <v>4188.5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5" x14ac:dyDescent="0.35"/>
  <cols>
    <col min="5" max="5" width="11.81640625" style="4" bestFit="1" customWidth="1"/>
    <col min="6" max="6" width="9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20</v>
      </c>
      <c r="E1" s="4" t="s">
        <v>22</v>
      </c>
      <c r="F1" t="s">
        <v>9</v>
      </c>
    </row>
    <row r="2" spans="1:6" x14ac:dyDescent="0.35">
      <c r="A2">
        <v>36378</v>
      </c>
      <c r="B2">
        <v>0.3</v>
      </c>
      <c r="C2">
        <v>20</v>
      </c>
      <c r="D2">
        <v>1237739</v>
      </c>
      <c r="E2" s="4">
        <f>Bradford!$F$11/C2</f>
        <v>4.2750929368029751E-6</v>
      </c>
      <c r="F2" s="4">
        <f>D2-A2</f>
        <v>1201361</v>
      </c>
    </row>
    <row r="3" spans="1:6" x14ac:dyDescent="0.35">
      <c r="A3">
        <v>36378</v>
      </c>
      <c r="B3">
        <v>0.3</v>
      </c>
      <c r="C3">
        <v>40</v>
      </c>
      <c r="D3">
        <v>601382</v>
      </c>
      <c r="E3" s="4">
        <f>Bradford!$F$11/C3</f>
        <v>2.1375464684014876E-6</v>
      </c>
      <c r="F3" s="4">
        <f t="shared" ref="F3:F4" si="0">D3-A3</f>
        <v>565004</v>
      </c>
    </row>
    <row r="4" spans="1:6" x14ac:dyDescent="0.35">
      <c r="A4">
        <v>36378</v>
      </c>
      <c r="B4">
        <v>0.3</v>
      </c>
      <c r="C4">
        <v>100</v>
      </c>
      <c r="D4">
        <v>246315</v>
      </c>
      <c r="E4" s="4">
        <f>Bradford!$F$11/C4</f>
        <v>8.55018587360595E-7</v>
      </c>
      <c r="F4" s="4">
        <f t="shared" si="0"/>
        <v>209937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Bradford</vt:lpstr>
      <vt:lpstr>GFP</vt:lpstr>
      <vt:lpstr>Blank</vt:lpstr>
      <vt:lpstr>RFP</vt:lpstr>
      <vt:lpstr>RFP2</vt:lpstr>
      <vt:lpstr>GFP2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Ngo</dc:creator>
  <cp:lastModifiedBy>Russell Ngo</cp:lastModifiedBy>
  <dcterms:created xsi:type="dcterms:W3CDTF">2021-04-28T03:57:58Z</dcterms:created>
  <dcterms:modified xsi:type="dcterms:W3CDTF">2021-05-10T07:15:57Z</dcterms:modified>
</cp:coreProperties>
</file>