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7680" tabRatio="906" firstSheet="1" activeTab="8"/>
  </bookViews>
  <sheets>
    <sheet name="Presupuesto de cap" sheetId="5" r:id="rId1"/>
    <sheet name="Balance General" sheetId="4" r:id="rId2"/>
    <sheet name="balance general detallado" sheetId="11" r:id="rId3"/>
    <sheet name="Flujo de efectivo a 6 meses" sheetId="10" r:id="rId4"/>
    <sheet name="Estado de resultados" sheetId="3" r:id="rId5"/>
    <sheet name="Presupuesto de Ingresos" sheetId="7" r:id="rId6"/>
    <sheet name="Presupuesto de Egresos" sheetId="6" r:id="rId7"/>
    <sheet name="Presupuesto Gral" sheetId="9" state="hidden" r:id="rId8"/>
    <sheet name="punto de equilibrio" sheetId="8" r:id="rId9"/>
  </sheets>
  <definedNames>
    <definedName name="_xlnm._FilterDatabase" localSheetId="7" hidden="1">'Presupuesto Gral'!$A$3:$E$37</definedName>
  </definedNames>
  <calcPr calcId="145621"/>
</workbook>
</file>

<file path=xl/calcChain.xml><?xml version="1.0" encoding="utf-8"?>
<calcChain xmlns="http://schemas.openxmlformats.org/spreadsheetml/2006/main">
  <c r="H16" i="8" l="1"/>
  <c r="H13" i="8"/>
  <c r="H15" i="8"/>
  <c r="F6" i="8"/>
  <c r="F20" i="8"/>
  <c r="D20" i="8"/>
  <c r="E12" i="8"/>
  <c r="E20" i="8" s="1"/>
  <c r="N21" i="8" l="1"/>
  <c r="N23" i="8" s="1"/>
  <c r="J31" i="11"/>
  <c r="J27" i="11"/>
  <c r="D64" i="11"/>
  <c r="F66" i="11" s="1"/>
  <c r="D54" i="11"/>
  <c r="D22" i="11"/>
  <c r="E28" i="5"/>
  <c r="F21" i="5"/>
  <c r="I22" i="4" l="1"/>
  <c r="H33" i="4"/>
  <c r="D30" i="4"/>
  <c r="D23" i="4" l="1"/>
  <c r="F47" i="5"/>
  <c r="G47" i="5" s="1"/>
  <c r="F46" i="5"/>
  <c r="F42" i="5"/>
  <c r="G42" i="5" s="1"/>
  <c r="F41" i="5"/>
  <c r="G41" i="5" s="1"/>
  <c r="G46" i="5" l="1"/>
  <c r="E8" i="10"/>
  <c r="F8" i="10" s="1"/>
  <c r="G8" i="10" s="1"/>
  <c r="H8" i="10" s="1"/>
  <c r="I8" i="10" s="1"/>
  <c r="J8" i="10" s="1"/>
  <c r="F18" i="6"/>
  <c r="E14" i="10" l="1"/>
  <c r="F28" i="10"/>
  <c r="G28" i="10"/>
  <c r="H28" i="10"/>
  <c r="I28" i="10"/>
  <c r="J28" i="10"/>
  <c r="E28" i="10"/>
  <c r="E30" i="10" l="1"/>
  <c r="F5" i="10" s="1"/>
  <c r="F14" i="10" s="1"/>
  <c r="F53" i="5"/>
  <c r="F54" i="5"/>
  <c r="F52" i="5"/>
  <c r="D7" i="6"/>
  <c r="F30" i="10" l="1"/>
  <c r="G5" i="10" s="1"/>
  <c r="G21" i="5"/>
  <c r="E6" i="7"/>
  <c r="E8" i="7"/>
  <c r="E7" i="7"/>
  <c r="E5" i="7"/>
  <c r="D6" i="6"/>
  <c r="D18" i="6" s="1"/>
  <c r="D5" i="6"/>
  <c r="E92" i="5"/>
  <c r="F56" i="5"/>
  <c r="G56" i="5"/>
  <c r="F38" i="5"/>
  <c r="G38" i="5" s="1"/>
  <c r="F37" i="5"/>
  <c r="G37" i="5" s="1"/>
  <c r="F36" i="5"/>
  <c r="G36" i="5" s="1"/>
  <c r="F39" i="5"/>
  <c r="G39" i="5" s="1"/>
  <c r="F40" i="5"/>
  <c r="G40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20" i="5"/>
  <c r="G20" i="5" s="1"/>
  <c r="F62" i="5"/>
  <c r="G62" i="5" s="1"/>
  <c r="F13" i="5"/>
  <c r="F65" i="5"/>
  <c r="G65" i="5" s="1"/>
  <c r="F68" i="5"/>
  <c r="G68" i="5" s="1"/>
  <c r="F61" i="5"/>
  <c r="F10" i="5"/>
  <c r="F11" i="5"/>
  <c r="G11" i="5" s="1"/>
  <c r="F12" i="5"/>
  <c r="G12" i="5" s="1"/>
  <c r="F32" i="5"/>
  <c r="G32" i="5" s="1"/>
  <c r="F33" i="5"/>
  <c r="G33" i="5" s="1"/>
  <c r="F34" i="5"/>
  <c r="G34" i="5" s="1"/>
  <c r="F35" i="5"/>
  <c r="G35" i="5" s="1"/>
  <c r="F44" i="5"/>
  <c r="G44" i="5" s="1"/>
  <c r="F45" i="5"/>
  <c r="G45" i="5" s="1"/>
  <c r="F48" i="5"/>
  <c r="G48" i="5" s="1"/>
  <c r="F49" i="5"/>
  <c r="G49" i="5" s="1"/>
  <c r="F50" i="5"/>
  <c r="G50" i="5" s="1"/>
  <c r="F57" i="5"/>
  <c r="G57" i="5" s="1"/>
  <c r="F31" i="5"/>
  <c r="G10" i="5" l="1"/>
  <c r="F9" i="5"/>
  <c r="G61" i="5"/>
  <c r="G75" i="5" s="1"/>
  <c r="F75" i="5"/>
  <c r="G14" i="10"/>
  <c r="G30" i="10" s="1"/>
  <c r="H5" i="10" s="1"/>
  <c r="H14" i="10" s="1"/>
  <c r="H30" i="10" s="1"/>
  <c r="I5" i="10" s="1"/>
  <c r="F58" i="5"/>
  <c r="D20" i="6"/>
  <c r="E12" i="7"/>
  <c r="G13" i="5"/>
  <c r="G31" i="5"/>
  <c r="G58" i="5" s="1"/>
  <c r="G76" i="5" l="1"/>
  <c r="F76" i="5"/>
  <c r="I14" i="10"/>
  <c r="I30" i="10" s="1"/>
  <c r="J5" i="10" s="1"/>
  <c r="E28" i="9"/>
  <c r="E8" i="9"/>
  <c r="J14" i="10" l="1"/>
  <c r="J30" i="10" s="1"/>
  <c r="F7" i="5"/>
  <c r="G4" i="5" s="1"/>
  <c r="D4" i="9"/>
  <c r="E4" i="9" s="1"/>
  <c r="E16" i="9"/>
  <c r="E27" i="9"/>
  <c r="E14" i="9"/>
  <c r="C24" i="9"/>
  <c r="E24" i="9" s="1"/>
  <c r="E29" i="9"/>
  <c r="E30" i="9"/>
  <c r="E36" i="9"/>
  <c r="E23" i="9"/>
  <c r="E20" i="9"/>
  <c r="E21" i="9"/>
  <c r="E22" i="9"/>
  <c r="E19" i="9"/>
  <c r="E17" i="9"/>
  <c r="E34" i="9"/>
  <c r="E33" i="9"/>
  <c r="E26" i="9"/>
  <c r="E35" i="9"/>
  <c r="E31" i="9"/>
  <c r="E32" i="9"/>
  <c r="E25" i="9"/>
  <c r="E11" i="9"/>
  <c r="E10" i="9"/>
  <c r="E9" i="9"/>
  <c r="E18" i="9"/>
  <c r="E7" i="9"/>
  <c r="E37" i="9"/>
  <c r="E13" i="9"/>
  <c r="E12" i="9"/>
  <c r="E15" i="9"/>
  <c r="E6" i="9"/>
  <c r="E5" i="9"/>
  <c r="E3" i="9"/>
  <c r="C18" i="9"/>
  <c r="G7" i="5" l="1"/>
  <c r="B8" i="3"/>
  <c r="C11" i="3" s="1"/>
  <c r="B16" i="3" l="1"/>
  <c r="C18" i="3" s="1"/>
  <c r="C20" i="3" s="1"/>
  <c r="C24" i="3" s="1"/>
  <c r="D13" i="4" l="1"/>
  <c r="D33" i="4" s="1"/>
  <c r="H47" i="5" l="1"/>
  <c r="H42" i="5" l="1"/>
  <c r="H46" i="5"/>
  <c r="H21" i="5"/>
  <c r="H41" i="5"/>
  <c r="H53" i="5"/>
  <c r="H54" i="5"/>
  <c r="H52" i="5"/>
  <c r="G28" i="5"/>
  <c r="H15" i="5" l="1"/>
  <c r="H16" i="5"/>
  <c r="H20" i="5"/>
  <c r="H10" i="5"/>
  <c r="H13" i="5"/>
  <c r="H17" i="5"/>
  <c r="H11" i="5"/>
  <c r="H14" i="5"/>
  <c r="H18" i="5"/>
  <c r="H8" i="5"/>
  <c r="H12" i="5"/>
  <c r="H19" i="5"/>
  <c r="H33" i="5"/>
  <c r="H37" i="5"/>
  <c r="H48" i="5"/>
  <c r="H57" i="5"/>
  <c r="H62" i="5"/>
  <c r="H70" i="5"/>
  <c r="H32" i="5"/>
  <c r="H40" i="5"/>
  <c r="H50" i="5"/>
  <c r="H68" i="5"/>
  <c r="H34" i="5"/>
  <c r="H38" i="5"/>
  <c r="H49" i="5"/>
  <c r="H31" i="5"/>
  <c r="H7" i="5"/>
  <c r="H65" i="5"/>
  <c r="H61" i="5"/>
  <c r="H35" i="5"/>
  <c r="H39" i="5"/>
  <c r="H44" i="5"/>
  <c r="H36" i="5"/>
  <c r="H45" i="5"/>
  <c r="H56" i="5"/>
  <c r="H28" i="5" l="1"/>
  <c r="H58" i="5"/>
  <c r="H75" i="5"/>
  <c r="H76" i="5" l="1"/>
</calcChain>
</file>

<file path=xl/sharedStrings.xml><?xml version="1.0" encoding="utf-8"?>
<sst xmlns="http://schemas.openxmlformats.org/spreadsheetml/2006/main" count="413" uniqueCount="290">
  <si>
    <t>Bancos</t>
  </si>
  <si>
    <t>Proveedores</t>
  </si>
  <si>
    <t>Capital Social</t>
  </si>
  <si>
    <t>Caja</t>
  </si>
  <si>
    <t>Equipo de computo</t>
  </si>
  <si>
    <t>Clientes</t>
  </si>
  <si>
    <t>Pagos por anticipado</t>
  </si>
  <si>
    <t>Estado de Resultados</t>
  </si>
  <si>
    <t xml:space="preserve">Ventas </t>
  </si>
  <si>
    <t>Dev. Rebajas sobre ventas</t>
  </si>
  <si>
    <t>Ventas Netas</t>
  </si>
  <si>
    <t>Costo de ventas</t>
  </si>
  <si>
    <t>Utilidad Bruta</t>
  </si>
  <si>
    <t>Gastos de Operación</t>
  </si>
  <si>
    <t>Gastos de Venta</t>
  </si>
  <si>
    <t>Gastos de Administracion</t>
  </si>
  <si>
    <t>Utilidad de Operación</t>
  </si>
  <si>
    <t>Otros gastos</t>
  </si>
  <si>
    <t xml:space="preserve"> -   </t>
  </si>
  <si>
    <t>Utilidad Neta</t>
  </si>
  <si>
    <t>Activo</t>
  </si>
  <si>
    <t>Pasivo</t>
  </si>
  <si>
    <t>Cuentas por pagar</t>
  </si>
  <si>
    <t>Doc x cobrar</t>
  </si>
  <si>
    <t>Inventarios</t>
  </si>
  <si>
    <t>Impuestos por pagar</t>
  </si>
  <si>
    <t>Total activo circulanmte</t>
  </si>
  <si>
    <t>Activo Fijo</t>
  </si>
  <si>
    <t>Utilidades retenidas</t>
  </si>
  <si>
    <t>Total Activo Fijo</t>
  </si>
  <si>
    <t>Total activo</t>
  </si>
  <si>
    <t>Total pasivo mas capital</t>
  </si>
  <si>
    <t>Utilidad antes de impuestos</t>
  </si>
  <si>
    <t>Impuestos</t>
  </si>
  <si>
    <t>Activo Diferido</t>
  </si>
  <si>
    <t>Impuestos a favor</t>
  </si>
  <si>
    <t>PRESUPUESTO DE CAPITAL</t>
  </si>
  <si>
    <t>CANTIDAD</t>
  </si>
  <si>
    <t>CLAVE</t>
  </si>
  <si>
    <t>INVERSION</t>
  </si>
  <si>
    <t>COSTO UNITARIO</t>
  </si>
  <si>
    <t>CAPITAL</t>
  </si>
  <si>
    <t>%CAPITAL</t>
  </si>
  <si>
    <t>PASIVO</t>
  </si>
  <si>
    <t>CIRCULANTE</t>
  </si>
  <si>
    <t>FIJO</t>
  </si>
  <si>
    <t>MOBILIARIO Y EQUIPO</t>
  </si>
  <si>
    <t>EQUIPO DE COMPUTO</t>
  </si>
  <si>
    <t>EQUIPO DE TRANSPORTE</t>
  </si>
  <si>
    <t>03-1</t>
  </si>
  <si>
    <t>Total</t>
  </si>
  <si>
    <t>DIFERIDO</t>
  </si>
  <si>
    <t>04-1</t>
  </si>
  <si>
    <t>04-2</t>
  </si>
  <si>
    <t>GASTOS DE OFICINA</t>
  </si>
  <si>
    <t>05-1</t>
  </si>
  <si>
    <t>05-2</t>
  </si>
  <si>
    <t xml:space="preserve">Total activos </t>
  </si>
  <si>
    <t>%PASIVO</t>
  </si>
  <si>
    <t>PASIVO   CORTO PLAZO</t>
  </si>
  <si>
    <t>PASIVO   LARGO PLAZO</t>
  </si>
  <si>
    <t>07-1</t>
  </si>
  <si>
    <t>Total pasivo</t>
  </si>
  <si>
    <t>CAPITAL SOCIAL</t>
  </si>
  <si>
    <t>TOTAL PASIVO +CAPITAL</t>
  </si>
  <si>
    <t>Costos</t>
  </si>
  <si>
    <t>Gastos</t>
  </si>
  <si>
    <t>Luz</t>
  </si>
  <si>
    <t>Gasolina</t>
  </si>
  <si>
    <t>TOTAL</t>
  </si>
  <si>
    <t>IAO S.A de C.V</t>
  </si>
  <si>
    <t>Papeleria</t>
  </si>
  <si>
    <t>Descripción</t>
  </si>
  <si>
    <t>Local</t>
  </si>
  <si>
    <t>Sillon grande</t>
  </si>
  <si>
    <t>Monto U</t>
  </si>
  <si>
    <t>Pantalla 42</t>
  </si>
  <si>
    <t>Sillon Mediano</t>
  </si>
  <si>
    <t>Silla ejecutiva</t>
  </si>
  <si>
    <t>Sillas espera</t>
  </si>
  <si>
    <t>Mesas centro</t>
  </si>
  <si>
    <t>Escritorio modelo1</t>
  </si>
  <si>
    <t>Escritorio modelo 2</t>
  </si>
  <si>
    <t>Computadoras</t>
  </si>
  <si>
    <t>Kit de Impresión</t>
  </si>
  <si>
    <t>Cinta</t>
  </si>
  <si>
    <t>Tarjetas PVC (100)</t>
  </si>
  <si>
    <t>Hojas Blancas (100)</t>
  </si>
  <si>
    <t>Cartucho a color</t>
  </si>
  <si>
    <t>Cantidad</t>
  </si>
  <si>
    <t>Instalaciones para cursos</t>
  </si>
  <si>
    <t>Libro Administracion</t>
  </si>
  <si>
    <t>Libro Marketing</t>
  </si>
  <si>
    <t>Software</t>
  </si>
  <si>
    <t>Servicio de Nube</t>
  </si>
  <si>
    <t>Lonas</t>
  </si>
  <si>
    <t>Impresión en revistas 4000 ejem x 2 semanas</t>
  </si>
  <si>
    <t>Creédito</t>
  </si>
  <si>
    <t>Automovil</t>
  </si>
  <si>
    <t>Permisos</t>
  </si>
  <si>
    <t>Clave</t>
  </si>
  <si>
    <t>Mes</t>
  </si>
  <si>
    <t>Julio</t>
  </si>
  <si>
    <t>Agosto</t>
  </si>
  <si>
    <t>Septiembre</t>
  </si>
  <si>
    <t>Octubre</t>
  </si>
  <si>
    <t>Noviembre</t>
  </si>
  <si>
    <t>Diciembre</t>
  </si>
  <si>
    <t xml:space="preserve">Ingresos </t>
  </si>
  <si>
    <t>S.I</t>
  </si>
  <si>
    <t>Ventas</t>
  </si>
  <si>
    <t>Anticipos</t>
  </si>
  <si>
    <t>D.D</t>
  </si>
  <si>
    <t>Otros</t>
  </si>
  <si>
    <t>Inversiones</t>
  </si>
  <si>
    <t>Publicidad</t>
  </si>
  <si>
    <t>Comiciones</t>
  </si>
  <si>
    <t>Sueldos</t>
  </si>
  <si>
    <t>Utiles y papeleria</t>
  </si>
  <si>
    <t>Energía electrica</t>
  </si>
  <si>
    <t>Combustibles</t>
  </si>
  <si>
    <t>Depreciacion</t>
  </si>
  <si>
    <t>Honorarios</t>
  </si>
  <si>
    <t>Mant Vehicls.</t>
  </si>
  <si>
    <t>T.E</t>
  </si>
  <si>
    <t>S.F</t>
  </si>
  <si>
    <t>Egresos</t>
  </si>
  <si>
    <t>combustible</t>
  </si>
  <si>
    <t>Rentas anticipadas</t>
  </si>
  <si>
    <t>Cuenta</t>
  </si>
  <si>
    <t>Rentas pagadas por anticipado</t>
  </si>
  <si>
    <t>Total de Activo Circulante</t>
  </si>
  <si>
    <t>Total de Activo Diferido</t>
  </si>
  <si>
    <t>Sillon Cama</t>
  </si>
  <si>
    <t>Automóvil</t>
  </si>
  <si>
    <t>Equipo de Transporte</t>
  </si>
  <si>
    <t>EQUIPO DE OFICINA Y PAPELERÍA</t>
  </si>
  <si>
    <t>ALMACEN</t>
  </si>
  <si>
    <t>Boligrafos personalizados (PAQUETE 100)</t>
  </si>
  <si>
    <t>Boligrafos Personalizados (paq 100)</t>
  </si>
  <si>
    <t>Almacen</t>
  </si>
  <si>
    <t>1</t>
  </si>
  <si>
    <t>Cartucho de color</t>
  </si>
  <si>
    <t>Equipo de oficina</t>
  </si>
  <si>
    <t>Combustible</t>
  </si>
  <si>
    <t>Computadora de Escritorio</t>
  </si>
  <si>
    <t>6</t>
  </si>
  <si>
    <t>Libro Economía</t>
  </si>
  <si>
    <t>Libro Finanzas</t>
  </si>
  <si>
    <t>Libro Sustentabilidad</t>
  </si>
  <si>
    <t>Escritorio Modelo 1</t>
  </si>
  <si>
    <t>2</t>
  </si>
  <si>
    <t>4</t>
  </si>
  <si>
    <t>Escritorio Modelo 2</t>
  </si>
  <si>
    <t>Paquete Folders (6)</t>
  </si>
  <si>
    <t>Folders (paq 6)</t>
  </si>
  <si>
    <t>Hojas Blancas (paq 100)</t>
  </si>
  <si>
    <t>CAJA</t>
  </si>
  <si>
    <t>GASTOS DE PROMOCIÓN</t>
  </si>
  <si>
    <t>Impresora Color</t>
  </si>
  <si>
    <t>Impresora Multifuncional</t>
  </si>
  <si>
    <t>Impresora color</t>
  </si>
  <si>
    <t>Multifuncional</t>
  </si>
  <si>
    <t>INSTALACIONES</t>
  </si>
  <si>
    <t>1 Kit de Impresión</t>
  </si>
  <si>
    <t>10</t>
  </si>
  <si>
    <t>Mesa centro</t>
  </si>
  <si>
    <t>Pantalla 42'</t>
  </si>
  <si>
    <t>PERMISOS</t>
  </si>
  <si>
    <t>Servicio Nube (paquetes)</t>
  </si>
  <si>
    <t>Actualización de software</t>
  </si>
  <si>
    <t>9</t>
  </si>
  <si>
    <t>Silla espera</t>
  </si>
  <si>
    <t>Sillón Cama</t>
  </si>
  <si>
    <t>Sillón Grande</t>
  </si>
  <si>
    <t>Silla Ejecutivo</t>
  </si>
  <si>
    <t>Sillón mediano</t>
  </si>
  <si>
    <t>Tarjetas PVC (paq 100)</t>
  </si>
  <si>
    <t>BANCOS</t>
  </si>
  <si>
    <t>01</t>
  </si>
  <si>
    <t>02</t>
  </si>
  <si>
    <t>03</t>
  </si>
  <si>
    <t>03-2</t>
  </si>
  <si>
    <t>03-3</t>
  </si>
  <si>
    <t>03-4</t>
  </si>
  <si>
    <t>03-5</t>
  </si>
  <si>
    <t>03-6</t>
  </si>
  <si>
    <t>03-7</t>
  </si>
  <si>
    <t>03-8</t>
  </si>
  <si>
    <t>03-9</t>
  </si>
  <si>
    <t>03-10</t>
  </si>
  <si>
    <t>03-11</t>
  </si>
  <si>
    <t>04</t>
  </si>
  <si>
    <t>04-3</t>
  </si>
  <si>
    <t>04-4</t>
  </si>
  <si>
    <t>04-5</t>
  </si>
  <si>
    <t>04-6</t>
  </si>
  <si>
    <t>04-7</t>
  </si>
  <si>
    <t>04-8</t>
  </si>
  <si>
    <t>04-9</t>
  </si>
  <si>
    <t>04-10</t>
  </si>
  <si>
    <t>05</t>
  </si>
  <si>
    <t>05-3</t>
  </si>
  <si>
    <t>05-4</t>
  </si>
  <si>
    <t>05-5</t>
  </si>
  <si>
    <t>05-6</t>
  </si>
  <si>
    <t>07-2</t>
  </si>
  <si>
    <t>08</t>
  </si>
  <si>
    <t>08-1</t>
  </si>
  <si>
    <t>09</t>
  </si>
  <si>
    <t>09-1</t>
  </si>
  <si>
    <t>11</t>
  </si>
  <si>
    <t>12</t>
  </si>
  <si>
    <t>13</t>
  </si>
  <si>
    <t>Renta Local Oficinas</t>
  </si>
  <si>
    <t>Renta Instalación Cursos</t>
  </si>
  <si>
    <t>Papelería</t>
  </si>
  <si>
    <t>Concepto</t>
  </si>
  <si>
    <t>Importe unitario</t>
  </si>
  <si>
    <t>Import Tot</t>
  </si>
  <si>
    <t>Curso 2</t>
  </si>
  <si>
    <t>Curso 1</t>
  </si>
  <si>
    <t>FLUJO DE EFECTIVO IAO S.A.DE C.V DEL 1 DE JULIO DEL 2013 AL 31 DE DICIEMBRE DEL 2013</t>
  </si>
  <si>
    <t>Del 31 de diciembre del 2013 al 31 de diciembre de 2013</t>
  </si>
  <si>
    <t>Periodo: Del 31 de julio al 31 de diciembre de 2013</t>
  </si>
  <si>
    <t>Total costos + gastos</t>
  </si>
  <si>
    <t>Libros</t>
  </si>
  <si>
    <t>INDICACIÓN DE INGRESOS MENSUALES</t>
  </si>
  <si>
    <t>PRESUPUESTO DE EGRESOS MENSUALES</t>
  </si>
  <si>
    <t>Software Actualización</t>
  </si>
  <si>
    <t>Agua</t>
  </si>
  <si>
    <t>USB</t>
  </si>
  <si>
    <t>Cinta Cinta YMCKO</t>
  </si>
  <si>
    <t>Cinta YMCKO</t>
  </si>
  <si>
    <t>Cinta monocromática</t>
  </si>
  <si>
    <t>Pantalla con tripie plana 60*60</t>
  </si>
  <si>
    <t>Apuntador Laser MP1200</t>
  </si>
  <si>
    <t>Cucharas de acero (50pza)</t>
  </si>
  <si>
    <t>Cafetera</t>
  </si>
  <si>
    <t>Tazas (40pzs)</t>
  </si>
  <si>
    <t>Coffe Break</t>
  </si>
  <si>
    <t>04-11</t>
  </si>
  <si>
    <t>04-12</t>
  </si>
  <si>
    <t>08-2</t>
  </si>
  <si>
    <t>10-1</t>
  </si>
  <si>
    <t>Telefono con Internet</t>
  </si>
  <si>
    <t>Telefono + Internet</t>
  </si>
  <si>
    <t>Serv. Limpieza</t>
  </si>
  <si>
    <t>Mant Edificio</t>
  </si>
  <si>
    <t>T.I</t>
  </si>
  <si>
    <t>EQUIPO DE OFICINA Y PAPELERIA</t>
  </si>
  <si>
    <t>OTROS</t>
  </si>
  <si>
    <t>7</t>
  </si>
  <si>
    <t>5-100-0</t>
  </si>
  <si>
    <t>5-100-1</t>
  </si>
  <si>
    <t>5-100-2</t>
  </si>
  <si>
    <t>5-100-3</t>
  </si>
  <si>
    <t>05-7</t>
  </si>
  <si>
    <t>Total Activo Diferido</t>
  </si>
  <si>
    <t>Capital Contable</t>
  </si>
  <si>
    <t>Total Pasvo</t>
  </si>
  <si>
    <t>Total Capital contable</t>
  </si>
  <si>
    <t>TOTAL ACTIVO CIRCULANTE</t>
  </si>
  <si>
    <t>ACTIVO CIRCULANTE</t>
  </si>
  <si>
    <t>ACTIVO FIJO</t>
  </si>
  <si>
    <t>BRO esta no creo que vaya poruqe no tenemos combustible o fuentes de combustible en la empresa</t>
  </si>
  <si>
    <t>TOTAL ACTIVO FIJO</t>
  </si>
  <si>
    <t>ACTIVO F¡DIFERIDO</t>
  </si>
  <si>
    <t>Acondicionamiento e instalacion de mobiliario y equipo</t>
  </si>
  <si>
    <t>TOTAL ACTIVO DIFERIDO</t>
  </si>
  <si>
    <t>SUMA TOTAL DE ACTIVOS</t>
  </si>
  <si>
    <t>PASIVO A CORTO PLAZO</t>
  </si>
  <si>
    <t>PASIVO A LARGO PLAZO</t>
  </si>
  <si>
    <t>PASIVO DIFERIDO</t>
  </si>
  <si>
    <t>SUMA TOTAL DE PASIVOS</t>
  </si>
  <si>
    <t>TOTAL PASIVO A CORTO PLAZO</t>
  </si>
  <si>
    <t>TOTAL PASIVO A LAGO PLAZO</t>
  </si>
  <si>
    <t>TOTAL PASIVO DIFERIDO</t>
  </si>
  <si>
    <t>SUMA TOTAL DE PASIVO + CAPITAL</t>
  </si>
  <si>
    <t>CF</t>
  </si>
  <si>
    <t>Costos Fijos</t>
  </si>
  <si>
    <t>Costo Variable</t>
  </si>
  <si>
    <t>Precio unitario</t>
  </si>
  <si>
    <t>Punto de equilibrio</t>
  </si>
  <si>
    <t>Unidades</t>
  </si>
  <si>
    <t>VOLUMEN DE VENTAS</t>
  </si>
  <si>
    <t>CV</t>
  </si>
  <si>
    <t>VT</t>
  </si>
  <si>
    <t>CTOT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</si>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</sst>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-* #,##0.0_-;\-* #,##0.0_-;_-* &quot;-&quot;??_-;_-@_-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8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3E7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 tint="0.24994659260841701"/>
      </right>
      <top style="medium">
        <color indexed="64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indexed="64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indexed="64"/>
      </right>
      <top style="medium">
        <color indexed="64"/>
      </top>
      <bottom style="thin">
        <color theme="1" tint="0.24994659260841701"/>
      </bottom>
      <diagonal/>
    </border>
    <border>
      <left style="medium">
        <color indexed="64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indexed="64"/>
      </left>
      <right style="thin">
        <color theme="1" tint="0.24994659260841701"/>
      </right>
      <top style="thin">
        <color theme="1" tint="0.24994659260841701"/>
      </top>
      <bottom style="medium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indexed="64"/>
      </bottom>
      <diagonal/>
    </border>
    <border>
      <left style="thin">
        <color theme="1" tint="0.24994659260841701"/>
      </left>
      <right style="medium">
        <color indexed="64"/>
      </right>
      <top style="thin">
        <color theme="1" tint="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6">
    <xf numFmtId="0" fontId="0" fillId="0" borderId="0" xfId="0"/>
    <xf numFmtId="44" fontId="0" fillId="0" borderId="0" xfId="0" applyNumberFormat="1"/>
    <xf numFmtId="0" fontId="0" fillId="0" borderId="1" xfId="0" applyBorder="1"/>
    <xf numFmtId="0" fontId="0" fillId="0" borderId="0" xfId="0" applyBorder="1"/>
    <xf numFmtId="44" fontId="0" fillId="0" borderId="1" xfId="0" applyNumberFormat="1" applyBorder="1"/>
    <xf numFmtId="44" fontId="0" fillId="0" borderId="0" xfId="1" applyFont="1"/>
    <xf numFmtId="44" fontId="0" fillId="0" borderId="0" xfId="1" applyFont="1" applyBorder="1"/>
    <xf numFmtId="44" fontId="0" fillId="0" borderId="0" xfId="0" applyNumberFormat="1" applyBorder="1"/>
    <xf numFmtId="0" fontId="1" fillId="0" borderId="0" xfId="0" applyFont="1"/>
    <xf numFmtId="44" fontId="1" fillId="0" borderId="0" xfId="0" applyNumberFormat="1" applyFont="1"/>
    <xf numFmtId="44" fontId="1" fillId="0" borderId="0" xfId="1" applyFont="1"/>
    <xf numFmtId="44" fontId="3" fillId="0" borderId="0" xfId="0" applyNumberFormat="1" applyFont="1"/>
    <xf numFmtId="0" fontId="1" fillId="0" borderId="0" xfId="0" applyFont="1" applyFill="1" applyAlignment="1">
      <alignment horizontal="center"/>
    </xf>
    <xf numFmtId="0" fontId="5" fillId="5" borderId="0" xfId="0" applyFont="1" applyFill="1"/>
    <xf numFmtId="0" fontId="3" fillId="5" borderId="3" xfId="0" applyFont="1" applyFill="1" applyBorder="1"/>
    <xf numFmtId="44" fontId="5" fillId="5" borderId="3" xfId="1" applyFont="1" applyFill="1" applyBorder="1"/>
    <xf numFmtId="49" fontId="3" fillId="5" borderId="3" xfId="2" applyNumberFormat="1" applyFont="1" applyFill="1" applyBorder="1" applyAlignment="1">
      <alignment horizontal="center"/>
    </xf>
    <xf numFmtId="44" fontId="3" fillId="5" borderId="3" xfId="1" applyFont="1" applyFill="1" applyBorder="1"/>
    <xf numFmtId="49" fontId="3" fillId="5" borderId="3" xfId="0" applyNumberFormat="1" applyFont="1" applyFill="1" applyBorder="1" applyAlignment="1">
      <alignment horizontal="center"/>
    </xf>
    <xf numFmtId="0" fontId="7" fillId="5" borderId="3" xfId="0" applyFont="1" applyFill="1" applyBorder="1"/>
    <xf numFmtId="0" fontId="3" fillId="5" borderId="4" xfId="0" applyFont="1" applyFill="1" applyBorder="1"/>
    <xf numFmtId="44" fontId="3" fillId="5" borderId="4" xfId="1" applyFont="1" applyFill="1" applyBorder="1"/>
    <xf numFmtId="0" fontId="5" fillId="8" borderId="0" xfId="0" applyFont="1" applyFill="1"/>
    <xf numFmtId="0" fontId="3" fillId="8" borderId="3" xfId="0" applyFont="1" applyFill="1" applyBorder="1"/>
    <xf numFmtId="49" fontId="3" fillId="8" borderId="3" xfId="0" applyNumberFormat="1" applyFont="1" applyFill="1" applyBorder="1" applyAlignment="1">
      <alignment horizontal="center"/>
    </xf>
    <xf numFmtId="0" fontId="7" fillId="8" borderId="3" xfId="0" applyFont="1" applyFill="1" applyBorder="1"/>
    <xf numFmtId="44" fontId="5" fillId="8" borderId="3" xfId="1" applyFont="1" applyFill="1" applyBorder="1"/>
    <xf numFmtId="44" fontId="3" fillId="8" borderId="3" xfId="1" applyFont="1" applyFill="1" applyBorder="1"/>
    <xf numFmtId="44" fontId="8" fillId="8" borderId="3" xfId="1" applyFont="1" applyFill="1" applyBorder="1"/>
    <xf numFmtId="0" fontId="3" fillId="8" borderId="4" xfId="0" applyFont="1" applyFill="1" applyBorder="1"/>
    <xf numFmtId="44" fontId="3" fillId="8" borderId="4" xfId="1" applyFont="1" applyFill="1" applyBorder="1"/>
    <xf numFmtId="0" fontId="5" fillId="0" borderId="0" xfId="0" applyFont="1" applyAlignment="1">
      <alignment horizontal="center"/>
    </xf>
    <xf numFmtId="10" fontId="0" fillId="0" borderId="0" xfId="0" applyNumberFormat="1"/>
    <xf numFmtId="44" fontId="10" fillId="15" borderId="3" xfId="1" applyFont="1" applyFill="1" applyBorder="1"/>
    <xf numFmtId="0" fontId="11" fillId="17" borderId="3" xfId="0" applyFont="1" applyFill="1" applyBorder="1" applyAlignment="1">
      <alignment horizontal="left"/>
    </xf>
    <xf numFmtId="0" fontId="11" fillId="17" borderId="3" xfId="2" applyNumberFormat="1" applyFont="1" applyFill="1" applyBorder="1" applyAlignment="1">
      <alignment horizontal="left"/>
    </xf>
    <xf numFmtId="0" fontId="0" fillId="20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44" fontId="2" fillId="0" borderId="0" xfId="1" applyFont="1" applyFill="1" applyBorder="1"/>
    <xf numFmtId="44" fontId="0" fillId="20" borderId="0" xfId="1" applyFont="1" applyFill="1"/>
    <xf numFmtId="44" fontId="11" fillId="17" borderId="3" xfId="0" applyNumberFormat="1" applyFont="1" applyFill="1" applyBorder="1" applyAlignment="1">
      <alignment horizontal="left"/>
    </xf>
    <xf numFmtId="44" fontId="0" fillId="20" borderId="0" xfId="0" applyNumberFormat="1" applyFill="1"/>
    <xf numFmtId="0" fontId="3" fillId="5" borderId="5" xfId="0" applyNumberFormat="1" applyFont="1" applyFill="1" applyBorder="1" applyAlignment="1">
      <alignment horizontal="center"/>
    </xf>
    <xf numFmtId="0" fontId="6" fillId="5" borderId="5" xfId="0" applyFont="1" applyFill="1" applyBorder="1"/>
    <xf numFmtId="44" fontId="5" fillId="5" borderId="5" xfId="1" applyFont="1" applyFill="1" applyBorder="1"/>
    <xf numFmtId="0" fontId="5" fillId="6" borderId="11" xfId="0" applyFont="1" applyFill="1" applyBorder="1"/>
    <xf numFmtId="0" fontId="5" fillId="6" borderId="12" xfId="0" applyFont="1" applyFill="1" applyBorder="1"/>
    <xf numFmtId="0" fontId="5" fillId="6" borderId="12" xfId="0" applyFont="1" applyFill="1" applyBorder="1" applyAlignment="1">
      <alignment horizontal="center"/>
    </xf>
    <xf numFmtId="44" fontId="7" fillId="6" borderId="12" xfId="1" applyFont="1" applyFill="1" applyBorder="1"/>
    <xf numFmtId="44" fontId="13" fillId="6" borderId="12" xfId="1" applyFont="1" applyFill="1" applyBorder="1"/>
    <xf numFmtId="49" fontId="3" fillId="8" borderId="5" xfId="0" applyNumberFormat="1" applyFont="1" applyFill="1" applyBorder="1" applyAlignment="1">
      <alignment horizontal="center"/>
    </xf>
    <xf numFmtId="0" fontId="7" fillId="8" borderId="5" xfId="0" applyFont="1" applyFill="1" applyBorder="1"/>
    <xf numFmtId="44" fontId="5" fillId="8" borderId="5" xfId="1" applyFont="1" applyFill="1" applyBorder="1"/>
    <xf numFmtId="0" fontId="0" fillId="0" borderId="0" xfId="0" applyAlignment="1">
      <alignment horizontal="left" vertical="center"/>
    </xf>
    <xf numFmtId="0" fontId="11" fillId="17" borderId="4" xfId="2" applyNumberFormat="1" applyFont="1" applyFill="1" applyBorder="1" applyAlignment="1">
      <alignment horizontal="left"/>
    </xf>
    <xf numFmtId="44" fontId="11" fillId="17" borderId="4" xfId="0" applyNumberFormat="1" applyFont="1" applyFill="1" applyBorder="1" applyAlignment="1">
      <alignment horizontal="left"/>
    </xf>
    <xf numFmtId="0" fontId="4" fillId="17" borderId="14" xfId="0" applyFont="1" applyFill="1" applyBorder="1" applyAlignment="1">
      <alignment horizontal="left"/>
    </xf>
    <xf numFmtId="0" fontId="11" fillId="17" borderId="15" xfId="2" applyNumberFormat="1" applyFont="1" applyFill="1" applyBorder="1" applyAlignment="1">
      <alignment horizontal="left"/>
    </xf>
    <xf numFmtId="0" fontId="11" fillId="17" borderId="15" xfId="0" applyFont="1" applyFill="1" applyBorder="1" applyAlignment="1">
      <alignment horizontal="left"/>
    </xf>
    <xf numFmtId="49" fontId="3" fillId="8" borderId="4" xfId="0" applyNumberFormat="1" applyFont="1" applyFill="1" applyBorder="1" applyAlignment="1">
      <alignment horizontal="center"/>
    </xf>
    <xf numFmtId="0" fontId="0" fillId="6" borderId="12" xfId="0" applyFill="1" applyBorder="1"/>
    <xf numFmtId="0" fontId="9" fillId="6" borderId="12" xfId="0" applyFont="1" applyFill="1" applyBorder="1"/>
    <xf numFmtId="44" fontId="9" fillId="6" borderId="12" xfId="1" applyFont="1" applyFill="1" applyBorder="1"/>
    <xf numFmtId="44" fontId="9" fillId="6" borderId="13" xfId="1" applyFont="1" applyFill="1" applyBorder="1"/>
    <xf numFmtId="0" fontId="16" fillId="17" borderId="3" xfId="0" applyFont="1" applyFill="1" applyBorder="1" applyAlignment="1">
      <alignment horizontal="left"/>
    </xf>
    <xf numFmtId="0" fontId="3" fillId="5" borderId="0" xfId="0" applyFont="1" applyFill="1" applyAlignment="1">
      <alignment horizontal="center"/>
    </xf>
    <xf numFmtId="0" fontId="4" fillId="17" borderId="0" xfId="0" applyFont="1" applyFill="1" applyBorder="1" applyAlignment="1">
      <alignment horizontal="left"/>
    </xf>
    <xf numFmtId="49" fontId="3" fillId="5" borderId="3" xfId="0" applyNumberFormat="1" applyFont="1" applyFill="1" applyBorder="1" applyAlignment="1">
      <alignment horizontal="left"/>
    </xf>
    <xf numFmtId="44" fontId="11" fillId="17" borderId="3" xfId="1" applyFont="1" applyFill="1" applyBorder="1" applyAlignment="1">
      <alignment horizontal="left"/>
    </xf>
    <xf numFmtId="44" fontId="11" fillId="17" borderId="19" xfId="1" applyFont="1" applyFill="1" applyBorder="1" applyAlignment="1">
      <alignment horizontal="left"/>
    </xf>
    <xf numFmtId="44" fontId="9" fillId="6" borderId="12" xfId="0" applyNumberFormat="1" applyFont="1" applyFill="1" applyBorder="1"/>
    <xf numFmtId="0" fontId="17" fillId="7" borderId="11" xfId="0" applyFont="1" applyFill="1" applyBorder="1" applyAlignment="1">
      <alignment vertical="center"/>
    </xf>
    <xf numFmtId="0" fontId="17" fillId="7" borderId="12" xfId="0" applyFont="1" applyFill="1" applyBorder="1" applyAlignment="1">
      <alignment vertical="center"/>
    </xf>
    <xf numFmtId="0" fontId="17" fillId="7" borderId="12" xfId="0" applyFont="1" applyFill="1" applyBorder="1" applyAlignment="1">
      <alignment horizontal="center" vertical="center"/>
    </xf>
    <xf numFmtId="44" fontId="18" fillId="7" borderId="12" xfId="1" applyFont="1" applyFill="1" applyBorder="1" applyAlignment="1">
      <alignment vertical="center"/>
    </xf>
    <xf numFmtId="44" fontId="19" fillId="7" borderId="12" xfId="1" applyFont="1" applyFill="1" applyBorder="1" applyAlignment="1">
      <alignment vertical="center"/>
    </xf>
    <xf numFmtId="0" fontId="20" fillId="7" borderId="12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44" fontId="0" fillId="0" borderId="0" xfId="0" applyNumberFormat="1" applyFill="1"/>
    <xf numFmtId="0" fontId="4" fillId="0" borderId="0" xfId="0" applyFont="1" applyFill="1" applyBorder="1" applyAlignment="1">
      <alignment vertical="center"/>
    </xf>
    <xf numFmtId="0" fontId="4" fillId="17" borderId="4" xfId="0" applyFont="1" applyFill="1" applyBorder="1" applyAlignment="1">
      <alignment horizontal="left"/>
    </xf>
    <xf numFmtId="44" fontId="11" fillId="17" borderId="4" xfId="1" applyFont="1" applyFill="1" applyBorder="1" applyAlignment="1">
      <alignment horizontal="left"/>
    </xf>
    <xf numFmtId="44" fontId="11" fillId="17" borderId="15" xfId="0" applyNumberFormat="1" applyFont="1" applyFill="1" applyBorder="1" applyAlignment="1">
      <alignment horizontal="left"/>
    </xf>
    <xf numFmtId="44" fontId="3" fillId="6" borderId="17" xfId="1" applyFont="1" applyFill="1" applyBorder="1"/>
    <xf numFmtId="0" fontId="0" fillId="24" borderId="3" xfId="0" applyFill="1" applyBorder="1"/>
    <xf numFmtId="0" fontId="3" fillId="24" borderId="2" xfId="0" applyFont="1" applyFill="1" applyBorder="1" applyAlignment="1">
      <alignment horizontal="center"/>
    </xf>
    <xf numFmtId="44" fontId="23" fillId="0" borderId="0" xfId="0" applyNumberFormat="1" applyFont="1"/>
    <xf numFmtId="0" fontId="1" fillId="9" borderId="3" xfId="0" applyFont="1" applyFill="1" applyBorder="1"/>
    <xf numFmtId="0" fontId="0" fillId="9" borderId="3" xfId="0" applyFont="1" applyFill="1" applyBorder="1"/>
    <xf numFmtId="0" fontId="0" fillId="9" borderId="2" xfId="0" applyFont="1" applyFill="1" applyBorder="1" applyAlignment="1">
      <alignment horizontal="center"/>
    </xf>
    <xf numFmtId="44" fontId="0" fillId="9" borderId="3" xfId="0" applyNumberFormat="1" applyFont="1" applyFill="1" applyBorder="1"/>
    <xf numFmtId="0" fontId="0" fillId="9" borderId="5" xfId="0" applyFont="1" applyFill="1" applyBorder="1"/>
    <xf numFmtId="0" fontId="0" fillId="9" borderId="3" xfId="0" applyNumberFormat="1" applyFont="1" applyFill="1" applyBorder="1" applyAlignment="1">
      <alignment horizontal="center"/>
    </xf>
    <xf numFmtId="49" fontId="0" fillId="9" borderId="3" xfId="0" applyNumberFormat="1" applyFont="1" applyFill="1" applyBorder="1" applyAlignment="1">
      <alignment horizontal="center"/>
    </xf>
    <xf numFmtId="10" fontId="0" fillId="9" borderId="3" xfId="3" applyNumberFormat="1" applyFont="1" applyFill="1" applyBorder="1"/>
    <xf numFmtId="44" fontId="0" fillId="9" borderId="3" xfId="1" applyFont="1" applyFill="1" applyBorder="1"/>
    <xf numFmtId="0" fontId="0" fillId="10" borderId="3" xfId="0" applyFont="1" applyFill="1" applyBorder="1"/>
    <xf numFmtId="0" fontId="0" fillId="10" borderId="3" xfId="0" applyFont="1" applyFill="1" applyBorder="1" applyAlignment="1">
      <alignment horizontal="center"/>
    </xf>
    <xf numFmtId="0" fontId="1" fillId="10" borderId="3" xfId="0" applyFont="1" applyFill="1" applyBorder="1"/>
    <xf numFmtId="10" fontId="1" fillId="10" borderId="3" xfId="3" applyNumberFormat="1" applyFont="1" applyFill="1" applyBorder="1"/>
    <xf numFmtId="44" fontId="1" fillId="11" borderId="3" xfId="1" applyFont="1" applyFill="1" applyBorder="1"/>
    <xf numFmtId="0" fontId="1" fillId="12" borderId="3" xfId="0" applyFont="1" applyFill="1" applyBorder="1"/>
    <xf numFmtId="0" fontId="0" fillId="12" borderId="3" xfId="0" applyFont="1" applyFill="1" applyBorder="1"/>
    <xf numFmtId="0" fontId="0" fillId="12" borderId="3" xfId="0" applyFont="1" applyFill="1" applyBorder="1" applyAlignment="1">
      <alignment horizontal="center"/>
    </xf>
    <xf numFmtId="10" fontId="0" fillId="12" borderId="3" xfId="3" applyNumberFormat="1" applyFont="1" applyFill="1" applyBorder="1"/>
    <xf numFmtId="0" fontId="0" fillId="12" borderId="4" xfId="0" applyFont="1" applyFill="1" applyBorder="1"/>
    <xf numFmtId="44" fontId="0" fillId="12" borderId="3" xfId="1" applyFont="1" applyFill="1" applyBorder="1"/>
    <xf numFmtId="44" fontId="0" fillId="12" borderId="4" xfId="1" applyFont="1" applyFill="1" applyBorder="1"/>
    <xf numFmtId="0" fontId="0" fillId="13" borderId="3" xfId="0" applyFont="1" applyFill="1" applyBorder="1"/>
    <xf numFmtId="0" fontId="0" fillId="13" borderId="3" xfId="0" applyFont="1" applyFill="1" applyBorder="1" applyAlignment="1">
      <alignment horizontal="center"/>
    </xf>
    <xf numFmtId="0" fontId="1" fillId="13" borderId="3" xfId="0" applyFont="1" applyFill="1" applyBorder="1"/>
    <xf numFmtId="44" fontId="1" fillId="13" borderId="3" xfId="1" applyFont="1" applyFill="1" applyBorder="1"/>
    <xf numFmtId="44" fontId="1" fillId="13" borderId="3" xfId="0" applyNumberFormat="1" applyFont="1" applyFill="1" applyBorder="1"/>
    <xf numFmtId="0" fontId="24" fillId="23" borderId="11" xfId="0" applyFont="1" applyFill="1" applyBorder="1"/>
    <xf numFmtId="0" fontId="24" fillId="23" borderId="12" xfId="0" applyFont="1" applyFill="1" applyBorder="1" applyAlignment="1">
      <alignment horizontal="center"/>
    </xf>
    <xf numFmtId="0" fontId="24" fillId="23" borderId="12" xfId="0" applyFont="1" applyFill="1" applyBorder="1"/>
    <xf numFmtId="0" fontId="24" fillId="23" borderId="13" xfId="0" applyFont="1" applyFill="1" applyBorder="1"/>
    <xf numFmtId="0" fontId="1" fillId="9" borderId="3" xfId="0" applyFont="1" applyFill="1" applyBorder="1" applyAlignment="1">
      <alignment horizontal="center" vertical="center"/>
    </xf>
    <xf numFmtId="0" fontId="1" fillId="9" borderId="5" xfId="0" quotePrefix="1" applyFont="1" applyFill="1" applyBorder="1" applyAlignment="1">
      <alignment horizontal="center" vertical="center"/>
    </xf>
    <xf numFmtId="0" fontId="1" fillId="9" borderId="3" xfId="0" quotePrefix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2" borderId="3" xfId="0" quotePrefix="1" applyFont="1" applyFill="1" applyBorder="1" applyAlignment="1">
      <alignment horizontal="center" vertical="center"/>
    </xf>
    <xf numFmtId="0" fontId="21" fillId="8" borderId="5" xfId="0" quotePrefix="1" applyFont="1" applyFill="1" applyBorder="1" applyAlignment="1">
      <alignment horizontal="center" vertical="center"/>
    </xf>
    <xf numFmtId="0" fontId="21" fillId="8" borderId="3" xfId="0" quotePrefix="1" applyFont="1" applyFill="1" applyBorder="1" applyAlignment="1">
      <alignment horizontal="center" vertical="center"/>
    </xf>
    <xf numFmtId="0" fontId="21" fillId="8" borderId="4" xfId="0" quotePrefix="1" applyFont="1" applyFill="1" applyBorder="1" applyAlignment="1">
      <alignment horizontal="center" vertical="center"/>
    </xf>
    <xf numFmtId="0" fontId="21" fillId="8" borderId="4" xfId="0" applyFont="1" applyFill="1" applyBorder="1"/>
    <xf numFmtId="0" fontId="21" fillId="5" borderId="5" xfId="0" quotePrefix="1" applyFont="1" applyFill="1" applyBorder="1" applyAlignment="1">
      <alignment horizontal="center" vertical="center"/>
    </xf>
    <xf numFmtId="0" fontId="21" fillId="5" borderId="3" xfId="0" quotePrefix="1" applyFont="1" applyFill="1" applyBorder="1" applyAlignment="1">
      <alignment horizontal="center" vertical="center"/>
    </xf>
    <xf numFmtId="1" fontId="16" fillId="17" borderId="3" xfId="2" quotePrefix="1" applyNumberFormat="1" applyFont="1" applyFill="1" applyBorder="1" applyAlignment="1">
      <alignment horizontal="center" vertical="center"/>
    </xf>
    <xf numFmtId="0" fontId="16" fillId="17" borderId="3" xfId="2" applyNumberFormat="1" applyFont="1" applyFill="1" applyBorder="1" applyAlignment="1">
      <alignment horizontal="left"/>
    </xf>
    <xf numFmtId="0" fontId="16" fillId="17" borderId="19" xfId="2" applyNumberFormat="1" applyFont="1" applyFill="1" applyBorder="1" applyAlignment="1">
      <alignment horizontal="left"/>
    </xf>
    <xf numFmtId="164" fontId="11" fillId="17" borderId="3" xfId="3" applyNumberFormat="1" applyFont="1" applyFill="1" applyBorder="1" applyAlignment="1">
      <alignment horizontal="center"/>
    </xf>
    <xf numFmtId="164" fontId="11" fillId="17" borderId="3" xfId="2" applyNumberFormat="1" applyFont="1" applyFill="1" applyBorder="1" applyAlignment="1">
      <alignment horizontal="center"/>
    </xf>
    <xf numFmtId="10" fontId="11" fillId="17" borderId="3" xfId="3" applyNumberFormat="1" applyFont="1" applyFill="1" applyBorder="1" applyAlignment="1">
      <alignment horizontal="center"/>
    </xf>
    <xf numFmtId="0" fontId="10" fillId="17" borderId="3" xfId="0" applyFont="1" applyFill="1" applyBorder="1"/>
    <xf numFmtId="0" fontId="0" fillId="17" borderId="3" xfId="0" applyFill="1" applyBorder="1"/>
    <xf numFmtId="0" fontId="5" fillId="14" borderId="5" xfId="0" applyFont="1" applyFill="1" applyBorder="1"/>
    <xf numFmtId="0" fontId="5" fillId="15" borderId="5" xfId="0" applyFont="1" applyFill="1" applyBorder="1"/>
    <xf numFmtId="44" fontId="5" fillId="15" borderId="5" xfId="1" applyFont="1" applyFill="1" applyBorder="1"/>
    <xf numFmtId="44" fontId="10" fillId="15" borderId="2" xfId="1" applyFont="1" applyFill="1" applyBorder="1"/>
    <xf numFmtId="0" fontId="0" fillId="22" borderId="12" xfId="0" applyFill="1" applyBorder="1"/>
    <xf numFmtId="44" fontId="0" fillId="22" borderId="15" xfId="1" applyFont="1" applyFill="1" applyBorder="1"/>
    <xf numFmtId="0" fontId="0" fillId="22" borderId="15" xfId="0" applyFill="1" applyBorder="1"/>
    <xf numFmtId="0" fontId="0" fillId="22" borderId="3" xfId="0" applyFill="1" applyBorder="1"/>
    <xf numFmtId="0" fontId="0" fillId="21" borderId="3" xfId="0" applyFill="1" applyBorder="1"/>
    <xf numFmtId="44" fontId="0" fillId="21" borderId="3" xfId="1" applyFont="1" applyFill="1" applyBorder="1"/>
    <xf numFmtId="0" fontId="0" fillId="21" borderId="3" xfId="0" applyFont="1" applyFill="1" applyBorder="1"/>
    <xf numFmtId="0" fontId="14" fillId="21" borderId="3" xfId="0" applyFont="1" applyFill="1" applyBorder="1"/>
    <xf numFmtId="44" fontId="14" fillId="21" borderId="3" xfId="0" applyNumberFormat="1" applyFont="1" applyFill="1" applyBorder="1"/>
    <xf numFmtId="0" fontId="0" fillId="0" borderId="20" xfId="0" applyBorder="1"/>
    <xf numFmtId="0" fontId="0" fillId="2" borderId="20" xfId="0" applyFill="1" applyBorder="1"/>
    <xf numFmtId="0" fontId="0" fillId="18" borderId="20" xfId="0" applyFill="1" applyBorder="1"/>
    <xf numFmtId="0" fontId="12" fillId="0" borderId="20" xfId="0" applyFont="1" applyBorder="1" applyAlignment="1">
      <alignment horizontal="center" vertical="center"/>
    </xf>
    <xf numFmtId="44" fontId="0" fillId="0" borderId="20" xfId="1" applyFont="1" applyBorder="1"/>
    <xf numFmtId="0" fontId="0" fillId="0" borderId="20" xfId="0" applyBorder="1" applyAlignment="1">
      <alignment horizontal="center" vertical="center" wrapText="1"/>
    </xf>
    <xf numFmtId="44" fontId="0" fillId="13" borderId="20" xfId="1" applyFont="1" applyFill="1" applyBorder="1"/>
    <xf numFmtId="0" fontId="0" fillId="0" borderId="20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vertical="center" textRotation="255"/>
    </xf>
    <xf numFmtId="0" fontId="0" fillId="0" borderId="20" xfId="0" applyBorder="1" applyAlignment="1">
      <alignment horizontal="center" vertical="center" textRotation="255"/>
    </xf>
    <xf numFmtId="44" fontId="1" fillId="0" borderId="20" xfId="1" applyFont="1" applyBorder="1"/>
    <xf numFmtId="164" fontId="5" fillId="5" borderId="3" xfId="3" applyNumberFormat="1" applyFont="1" applyFill="1" applyBorder="1" applyAlignment="1">
      <alignment horizontal="center" vertical="center"/>
    </xf>
    <xf numFmtId="10" fontId="3" fillId="5" borderId="3" xfId="3" applyNumberFormat="1" applyFont="1" applyFill="1" applyBorder="1" applyAlignment="1">
      <alignment horizontal="center" vertical="center"/>
    </xf>
    <xf numFmtId="10" fontId="7" fillId="6" borderId="13" xfId="3" applyNumberFormat="1" applyFont="1" applyFill="1" applyBorder="1" applyAlignment="1">
      <alignment horizontal="center" vertical="center"/>
    </xf>
    <xf numFmtId="10" fontId="5" fillId="8" borderId="3" xfId="3" applyNumberFormat="1" applyFont="1" applyFill="1" applyBorder="1" applyAlignment="1">
      <alignment horizontal="center" vertical="center"/>
    </xf>
    <xf numFmtId="10" fontId="3" fillId="8" borderId="3" xfId="3" applyNumberFormat="1" applyFont="1" applyFill="1" applyBorder="1" applyAlignment="1">
      <alignment horizontal="center" vertical="center"/>
    </xf>
    <xf numFmtId="10" fontId="22" fillId="8" borderId="3" xfId="1" applyNumberFormat="1" applyFont="1" applyFill="1" applyBorder="1" applyAlignment="1">
      <alignment horizontal="center" vertical="center"/>
    </xf>
    <xf numFmtId="0" fontId="14" fillId="17" borderId="14" xfId="0" applyFont="1" applyFill="1" applyBorder="1"/>
    <xf numFmtId="44" fontId="14" fillId="0" borderId="16" xfId="0" applyNumberFormat="1" applyFont="1" applyBorder="1"/>
    <xf numFmtId="0" fontId="0" fillId="22" borderId="21" xfId="0" applyFill="1" applyBorder="1"/>
    <xf numFmtId="44" fontId="0" fillId="22" borderId="10" xfId="0" applyNumberFormat="1" applyFill="1" applyBorder="1"/>
    <xf numFmtId="44" fontId="0" fillId="17" borderId="3" xfId="1" applyFont="1" applyFill="1" applyBorder="1"/>
    <xf numFmtId="0" fontId="10" fillId="15" borderId="3" xfId="0" applyFont="1" applyFill="1" applyBorder="1" applyAlignment="1">
      <alignment horizontal="left" vertical="center"/>
    </xf>
    <xf numFmtId="0" fontId="10" fillId="15" borderId="2" xfId="0" applyFont="1" applyFill="1" applyBorder="1" applyAlignment="1">
      <alignment horizontal="left" vertical="center"/>
    </xf>
    <xf numFmtId="0" fontId="10" fillId="15" borderId="2" xfId="1" applyNumberFormat="1" applyFont="1" applyFill="1" applyBorder="1" applyAlignment="1">
      <alignment horizontal="left" vertical="center"/>
    </xf>
    <xf numFmtId="44" fontId="21" fillId="0" borderId="0" xfId="0" applyNumberFormat="1" applyFont="1"/>
    <xf numFmtId="0" fontId="21" fillId="5" borderId="3" xfId="0" applyFont="1" applyFill="1" applyBorder="1" applyAlignment="1">
      <alignment horizontal="center" vertical="center"/>
    </xf>
    <xf numFmtId="44" fontId="0" fillId="25" borderId="3" xfId="0" applyNumberFormat="1" applyFill="1" applyBorder="1"/>
    <xf numFmtId="44" fontId="0" fillId="17" borderId="3" xfId="0" applyNumberFormat="1" applyFill="1" applyBorder="1"/>
    <xf numFmtId="0" fontId="0" fillId="25" borderId="3" xfId="0" applyFill="1" applyBorder="1"/>
    <xf numFmtId="44" fontId="0" fillId="25" borderId="3" xfId="1" applyFont="1" applyFill="1" applyBorder="1"/>
    <xf numFmtId="0" fontId="0" fillId="26" borderId="3" xfId="0" applyFill="1" applyBorder="1"/>
    <xf numFmtId="44" fontId="0" fillId="26" borderId="3" xfId="1" applyFont="1" applyFill="1" applyBorder="1"/>
    <xf numFmtId="44" fontId="0" fillId="26" borderId="3" xfId="0" applyNumberFormat="1" applyFill="1" applyBorder="1"/>
    <xf numFmtId="0" fontId="0" fillId="27" borderId="3" xfId="0" applyFill="1" applyBorder="1"/>
    <xf numFmtId="44" fontId="0" fillId="27" borderId="3" xfId="0" applyNumberFormat="1" applyFill="1" applyBorder="1"/>
    <xf numFmtId="44" fontId="0" fillId="27" borderId="3" xfId="1" applyFont="1" applyFill="1" applyBorder="1"/>
    <xf numFmtId="0" fontId="0" fillId="0" borderId="3" xfId="0" applyFill="1" applyBorder="1"/>
    <xf numFmtId="0" fontId="0" fillId="14" borderId="22" xfId="0" applyFill="1" applyBorder="1"/>
    <xf numFmtId="0" fontId="0" fillId="14" borderId="3" xfId="0" applyFill="1" applyBorder="1"/>
    <xf numFmtId="44" fontId="0" fillId="14" borderId="3" xfId="1" applyFont="1" applyFill="1" applyBorder="1"/>
    <xf numFmtId="0" fontId="0" fillId="28" borderId="22" xfId="0" applyFill="1" applyBorder="1"/>
    <xf numFmtId="0" fontId="0" fillId="28" borderId="3" xfId="0" applyFill="1" applyBorder="1"/>
    <xf numFmtId="44" fontId="0" fillId="28" borderId="3" xfId="1" applyFont="1" applyFill="1" applyBorder="1"/>
    <xf numFmtId="0" fontId="5" fillId="24" borderId="3" xfId="0" applyFont="1" applyFill="1" applyBorder="1"/>
    <xf numFmtId="44" fontId="5" fillId="24" borderId="3" xfId="1" applyFont="1" applyFill="1" applyBorder="1"/>
    <xf numFmtId="0" fontId="5" fillId="24" borderId="0" xfId="0" applyFont="1" applyFill="1"/>
    <xf numFmtId="44" fontId="5" fillId="24" borderId="0" xfId="0" applyNumberFormat="1" applyFont="1" applyFill="1"/>
    <xf numFmtId="44" fontId="9" fillId="7" borderId="13" xfId="1" applyFont="1" applyFill="1" applyBorder="1" applyAlignment="1">
      <alignment vertical="center"/>
    </xf>
    <xf numFmtId="44" fontId="5" fillId="24" borderId="0" xfId="1" applyFont="1" applyFill="1"/>
    <xf numFmtId="0" fontId="0" fillId="30" borderId="3" xfId="0" applyFill="1" applyBorder="1"/>
    <xf numFmtId="44" fontId="0" fillId="30" borderId="3" xfId="1" applyFont="1" applyFill="1" applyBorder="1"/>
    <xf numFmtId="44" fontId="0" fillId="30" borderId="3" xfId="0" applyNumberFormat="1" applyFill="1" applyBorder="1"/>
    <xf numFmtId="0" fontId="0" fillId="29" borderId="3" xfId="0" applyFill="1" applyBorder="1"/>
    <xf numFmtId="0" fontId="5" fillId="32" borderId="3" xfId="0" applyFont="1" applyFill="1" applyBorder="1"/>
    <xf numFmtId="0" fontId="5" fillId="33" borderId="3" xfId="0" applyFont="1" applyFill="1" applyBorder="1"/>
    <xf numFmtId="0" fontId="0" fillId="34" borderId="3" xfId="0" applyFill="1" applyBorder="1"/>
    <xf numFmtId="44" fontId="0" fillId="34" borderId="3" xfId="0" applyNumberFormat="1" applyFill="1" applyBorder="1"/>
    <xf numFmtId="44" fontId="0" fillId="29" borderId="3" xfId="1" applyFont="1" applyFill="1" applyBorder="1"/>
    <xf numFmtId="0" fontId="5" fillId="31" borderId="3" xfId="0" applyFont="1" applyFill="1" applyBorder="1"/>
    <xf numFmtId="44" fontId="5" fillId="31" borderId="3" xfId="1" applyFont="1" applyFill="1" applyBorder="1"/>
    <xf numFmtId="0" fontId="0" fillId="35" borderId="3" xfId="0" applyFill="1" applyBorder="1"/>
    <xf numFmtId="44" fontId="0" fillId="35" borderId="3" xfId="1" applyFont="1" applyFill="1" applyBorder="1"/>
    <xf numFmtId="44" fontId="0" fillId="16" borderId="3" xfId="0" applyNumberFormat="1" applyFill="1" applyBorder="1"/>
    <xf numFmtId="44" fontId="0" fillId="0" borderId="0" xfId="0" applyNumberFormat="1" applyFill="1" applyBorder="1"/>
    <xf numFmtId="44" fontId="0" fillId="0" borderId="0" xfId="1" applyFont="1" applyFill="1" applyBorder="1"/>
    <xf numFmtId="0" fontId="1" fillId="0" borderId="0" xfId="0" applyFont="1" applyFill="1" applyBorder="1" applyAlignment="1"/>
    <xf numFmtId="43" fontId="0" fillId="0" borderId="0" xfId="2" applyFont="1" applyFill="1" applyBorder="1"/>
    <xf numFmtId="43" fontId="0" fillId="0" borderId="0" xfId="0" applyNumberFormat="1"/>
    <xf numFmtId="43" fontId="0" fillId="0" borderId="0" xfId="0" applyNumberFormat="1" applyFill="1" applyBorder="1"/>
    <xf numFmtId="44" fontId="2" fillId="0" borderId="28" xfId="1" applyFont="1" applyFill="1" applyBorder="1" applyAlignment="1">
      <alignment horizontal="center" vertical="center"/>
    </xf>
    <xf numFmtId="44" fontId="0" fillId="0" borderId="23" xfId="1" applyFont="1" applyBorder="1" applyAlignment="1">
      <alignment horizontal="center" vertical="center"/>
    </xf>
    <xf numFmtId="44" fontId="0" fillId="0" borderId="29" xfId="1" applyFont="1" applyBorder="1" applyAlignment="1">
      <alignment horizontal="center" vertical="center"/>
    </xf>
    <xf numFmtId="44" fontId="0" fillId="0" borderId="28" xfId="1" applyFont="1" applyFill="1" applyBorder="1" applyAlignment="1">
      <alignment horizontal="center" vertical="center"/>
    </xf>
    <xf numFmtId="44" fontId="0" fillId="0" borderId="23" xfId="1" applyFont="1" applyFill="1" applyBorder="1" applyAlignment="1">
      <alignment horizontal="center" vertical="center"/>
    </xf>
    <xf numFmtId="44" fontId="0" fillId="0" borderId="28" xfId="1" applyFont="1" applyBorder="1" applyAlignment="1">
      <alignment horizontal="center" vertical="center"/>
    </xf>
    <xf numFmtId="44" fontId="0" fillId="0" borderId="30" xfId="1" applyFont="1" applyBorder="1" applyAlignment="1">
      <alignment horizontal="center" vertical="center"/>
    </xf>
    <xf numFmtId="44" fontId="0" fillId="0" borderId="31" xfId="1" applyFont="1" applyBorder="1" applyAlignment="1">
      <alignment horizontal="center" vertical="center"/>
    </xf>
    <xf numFmtId="44" fontId="0" fillId="0" borderId="32" xfId="1" applyFont="1" applyBorder="1" applyAlignment="1">
      <alignment horizontal="center" vertical="center"/>
    </xf>
    <xf numFmtId="44" fontId="0" fillId="0" borderId="3" xfId="1" applyFont="1" applyBorder="1"/>
    <xf numFmtId="0" fontId="1" fillId="0" borderId="4" xfId="0" applyFont="1" applyBorder="1"/>
    <xf numFmtId="0" fontId="0" fillId="0" borderId="5" xfId="0" applyBorder="1"/>
    <xf numFmtId="0" fontId="0" fillId="0" borderId="35" xfId="1" applyNumberFormat="1" applyFont="1" applyBorder="1" applyAlignment="1">
      <alignment horizontal="center" vertical="center"/>
    </xf>
    <xf numFmtId="44" fontId="0" fillId="0" borderId="36" xfId="1" applyFont="1" applyBorder="1" applyAlignment="1">
      <alignment horizontal="left"/>
    </xf>
    <xf numFmtId="0" fontId="0" fillId="0" borderId="37" xfId="1" applyNumberFormat="1" applyFont="1" applyBorder="1" applyAlignment="1">
      <alignment horizontal="center" vertical="center"/>
    </xf>
    <xf numFmtId="44" fontId="0" fillId="0" borderId="38" xfId="1" applyFont="1" applyBorder="1" applyAlignment="1">
      <alignment horizontal="left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44" fontId="3" fillId="6" borderId="17" xfId="1" applyFont="1" applyFill="1" applyBorder="1" applyAlignment="1">
      <alignment horizontal="center"/>
    </xf>
    <xf numFmtId="44" fontId="3" fillId="6" borderId="18" xfId="1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5" fillId="16" borderId="6" xfId="0" applyFont="1" applyFill="1" applyBorder="1" applyAlignment="1">
      <alignment horizontal="center" vertical="center"/>
    </xf>
    <xf numFmtId="0" fontId="15" fillId="16" borderId="7" xfId="0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/>
    </xf>
    <xf numFmtId="0" fontId="15" fillId="16" borderId="10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/>
    </xf>
    <xf numFmtId="0" fontId="0" fillId="19" borderId="20" xfId="0" applyFill="1" applyBorder="1" applyAlignment="1">
      <alignment horizontal="center" vertical="center" textRotation="255" wrapText="1"/>
    </xf>
    <xf numFmtId="0" fontId="0" fillId="13" borderId="20" xfId="0" applyFill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/>
    </xf>
    <xf numFmtId="0" fontId="1" fillId="13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5" fillId="24" borderId="14" xfId="0" applyFont="1" applyFill="1" applyBorder="1" applyAlignment="1">
      <alignment horizontal="center"/>
    </xf>
    <xf numFmtId="0" fontId="25" fillId="24" borderId="15" xfId="0" applyFont="1" applyFill="1" applyBorder="1" applyAlignment="1">
      <alignment horizontal="center"/>
    </xf>
    <xf numFmtId="0" fontId="25" fillId="24" borderId="16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1" fillId="16" borderId="16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33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33" borderId="25" xfId="0" applyFont="1" applyFill="1" applyBorder="1" applyAlignment="1">
      <alignment horizontal="center" vertical="center"/>
    </xf>
    <xf numFmtId="0" fontId="1" fillId="33" borderId="26" xfId="0" applyFont="1" applyFill="1" applyBorder="1" applyAlignment="1">
      <alignment horizontal="center" vertical="center"/>
    </xf>
    <xf numFmtId="0" fontId="1" fillId="33" borderId="27" xfId="0" applyFont="1" applyFill="1" applyBorder="1" applyAlignment="1">
      <alignment horizontal="center" vertical="center"/>
    </xf>
    <xf numFmtId="165" fontId="0" fillId="13" borderId="24" xfId="2" applyNumberFormat="1" applyFont="1" applyFill="1" applyBorder="1"/>
    <xf numFmtId="44" fontId="0" fillId="13" borderId="3" xfId="1" applyFont="1" applyFill="1" applyBorder="1"/>
    <xf numFmtId="0" fontId="1" fillId="7" borderId="35" xfId="0" applyFont="1" applyFill="1" applyBorder="1" applyAlignment="1">
      <alignment horizontal="left"/>
    </xf>
    <xf numFmtId="0" fontId="1" fillId="7" borderId="36" xfId="0" applyFont="1" applyFill="1" applyBorder="1" applyAlignment="1">
      <alignment horizontal="left"/>
    </xf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="1">
                <a:solidFill>
                  <a:srgbClr val="00B0F0"/>
                </a:solidFill>
              </a:rPr>
              <a:t>Punto de equilibrio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92804024496938"/>
          <c:y val="0.22726851851851851"/>
          <c:w val="0.78062751531058616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'punto de equilibrio'!$G$4</c:f>
              <c:strCache>
                <c:ptCount val="1"/>
                <c:pt idx="0">
                  <c:v>CF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diamond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numRef>
              <c:f>'punto de equilibrio'!$G$6:$G$16</c:f>
              <c:numCache>
                <c:formatCode>General</c:formatCode>
                <c:ptCount val="11"/>
                <c:pt idx="0">
                  <c:v>0</c:v>
                </c:pt>
                <c:pt idx="1">
                  <c:v>25</c:v>
                </c:pt>
                <c:pt idx="3">
                  <c:v>0</c:v>
                </c:pt>
                <c:pt idx="4">
                  <c:v>25</c:v>
                </c:pt>
                <c:pt idx="6">
                  <c:v>0</c:v>
                </c:pt>
                <c:pt idx="7">
                  <c:v>25</c:v>
                </c:pt>
                <c:pt idx="9">
                  <c:v>0</c:v>
                </c:pt>
                <c:pt idx="10">
                  <c:v>25</c:v>
                </c:pt>
              </c:numCache>
            </c:numRef>
          </c:xVal>
          <c:yVal>
            <c:numRef>
              <c:f>'punto de equilibrio'!$H$6:$H$16</c:f>
              <c:numCache>
                <c:formatCode>_("$"* #,##0.00_);_("$"* \(#,##0.00\);_("$"* "-"??_);_(@_)</c:formatCode>
                <c:ptCount val="11"/>
                <c:pt idx="0">
                  <c:v>67245.14</c:v>
                </c:pt>
                <c:pt idx="1">
                  <c:v>67245.14</c:v>
                </c:pt>
                <c:pt idx="2">
                  <c:v>0</c:v>
                </c:pt>
                <c:pt idx="3">
                  <c:v>0</c:v>
                </c:pt>
                <c:pt idx="4">
                  <c:v>6997.5700000000006</c:v>
                </c:pt>
                <c:pt idx="5">
                  <c:v>0</c:v>
                </c:pt>
                <c:pt idx="6">
                  <c:v>5762</c:v>
                </c:pt>
                <c:pt idx="7">
                  <c:v>144050</c:v>
                </c:pt>
                <c:pt idx="8">
                  <c:v>0</c:v>
                </c:pt>
                <c:pt idx="9">
                  <c:v>67245.14</c:v>
                </c:pt>
                <c:pt idx="10">
                  <c:v>74242.710000000006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87744"/>
        <c:axId val="70088320"/>
      </c:scatterChart>
      <c:valAx>
        <c:axId val="7008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Cantidad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088320"/>
        <c:crosses val="autoZero"/>
        <c:crossBetween val="midCat"/>
      </c:valAx>
      <c:valAx>
        <c:axId val="700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08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4</xdr:row>
      <xdr:rowOff>23812</xdr:rowOff>
    </xdr:from>
    <xdr:to>
      <xdr:col>14</xdr:col>
      <xdr:colOff>333375</xdr:colOff>
      <xdr:row>18</xdr:row>
      <xdr:rowOff>100012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0.75625</cdr:x>
      <cdr:y>0.24479</cdr:y>
    </cdr:from>
    <cdr:to>
      <cdr:x>0.94167</cdr:x>
      <cdr:y>0.34896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457575" y="671513"/>
          <a:ext cx="8477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MX" sz="700"/>
            <a:t>VENTAS TOTALES</a:t>
          </a:r>
        </a:p>
      </cdr:txBody>
    </cdr:sp>
  </cdr:relSizeAnchor>
  <cdr:relSizeAnchor xmlns:cdr="http://schemas.openxmlformats.org/drawingml/2006/chartDrawing">
    <cdr:from>
      <cdr:x>0.74583</cdr:x>
      <cdr:y>0.51852</cdr:y>
    </cdr:from>
    <cdr:to>
      <cdr:x>0.93125</cdr:x>
      <cdr:y>0.58854</cdr:y>
    </cdr:to>
    <cdr:sp macro="" textlink="">
      <cdr:nvSpPr>
        <cdr:cNvPr id="3" name="CuadroTexto 1"/>
        <cdr:cNvSpPr txBox="1"/>
      </cdr:nvSpPr>
      <cdr:spPr>
        <a:xfrm xmlns:a="http://schemas.openxmlformats.org/drawingml/2006/main">
          <a:off x="3409950" y="1422400"/>
          <a:ext cx="847725" cy="1920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MX" sz="700"/>
            <a:t>COSTOS TOTALES</a:t>
          </a:r>
        </a:p>
      </cdr:txBody>
    </cdr:sp>
  </cdr:relSizeAnchor>
  <cdr:relSizeAnchor xmlns:cdr="http://schemas.openxmlformats.org/drawingml/2006/chartDrawing">
    <cdr:from>
      <cdr:x>0.75417</cdr:x>
      <cdr:y>0.55671</cdr:y>
    </cdr:from>
    <cdr:to>
      <cdr:x>0.93958</cdr:x>
      <cdr:y>0.62674</cdr:y>
    </cdr:to>
    <cdr:sp macro="" textlink="">
      <cdr:nvSpPr>
        <cdr:cNvPr id="4" name="CuadroTexto 1"/>
        <cdr:cNvSpPr txBox="1"/>
      </cdr:nvSpPr>
      <cdr:spPr>
        <a:xfrm xmlns:a="http://schemas.openxmlformats.org/drawingml/2006/main">
          <a:off x="3448050" y="1527175"/>
          <a:ext cx="847725" cy="1920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MX" sz="700"/>
            <a:t>COSTOS FIJOS</a:t>
          </a:r>
        </a:p>
      </cdr:txBody>
    </cdr:sp>
  </cdr:relSizeAnchor>
  <cdr:relSizeAnchor xmlns:cdr="http://schemas.openxmlformats.org/drawingml/2006/chartDrawing">
    <cdr:from>
      <cdr:x>0.77292</cdr:x>
      <cdr:y>0.77546</cdr:y>
    </cdr:from>
    <cdr:to>
      <cdr:x>1</cdr:x>
      <cdr:y>0.84896</cdr:y>
    </cdr:to>
    <cdr:sp macro="" textlink="">
      <cdr:nvSpPr>
        <cdr:cNvPr id="5" name="CuadroTexto 1"/>
        <cdr:cNvSpPr txBox="1"/>
      </cdr:nvSpPr>
      <cdr:spPr>
        <a:xfrm xmlns:a="http://schemas.openxmlformats.org/drawingml/2006/main">
          <a:off x="3533775" y="2127250"/>
          <a:ext cx="1038225" cy="201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MX" sz="700"/>
            <a:t>COSTOS VARIABLES</a:t>
          </a:r>
        </a:p>
      </cdr:txBody>
    </cdr:sp>
  </cdr:relSizeAnchor>
  <cdr:relSizeAnchor xmlns:cdr="http://schemas.openxmlformats.org/drawingml/2006/chartDrawing">
    <cdr:from>
      <cdr:x>0.3</cdr:x>
      <cdr:y>0.37326</cdr:y>
    </cdr:from>
    <cdr:to>
      <cdr:x>0.40417</cdr:x>
      <cdr:y>0.57465</cdr:y>
    </cdr:to>
    <cdr:cxnSp macro="">
      <cdr:nvCxnSpPr>
        <cdr:cNvPr id="7" name="Conector recto de flecha 6"/>
        <cdr:cNvCxnSpPr/>
      </cdr:nvCxnSpPr>
      <cdr:spPr>
        <a:xfrm xmlns:a="http://schemas.openxmlformats.org/drawingml/2006/main">
          <a:off x="1371600" y="1023939"/>
          <a:ext cx="476250" cy="55244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0.23819</cdr:x>
      <cdr:y>0.24421</cdr:y>
    </cdr:from>
    <cdr:to>
      <cdr:x>0.47292</cdr:x>
      <cdr:y>0.34838</cdr:y>
    </cdr:to>
    <cdr:sp macro="" textlink="">
      <cdr:nvSpPr>
        <cdr:cNvPr id="9" name="CuadroTexto 1"/>
        <cdr:cNvSpPr txBox="1"/>
      </cdr:nvSpPr>
      <cdr:spPr>
        <a:xfrm xmlns:a="http://schemas.openxmlformats.org/drawingml/2006/main">
          <a:off x="1089025" y="669925"/>
          <a:ext cx="10731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MX" sz="800"/>
            <a:t>Punto de Equilibrio</a:t>
          </a:r>
        </a:p>
        <a:p xmlns:a="http://schemas.openxmlformats.org/drawingml/2006/main">
          <a:r>
            <a:rPr lang="es-MX" sz="800"/>
            <a:t>(12.3</a:t>
          </a:r>
          <a:r>
            <a:rPr lang="es-MX" sz="800" baseline="0"/>
            <a:t> , $70,678.52)</a:t>
          </a:r>
        </a:p>
        <a:p xmlns:a="http://schemas.openxmlformats.org/drawingml/2006/main">
          <a:endParaRPr lang="es-MX" sz="800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68" workbookViewId="0">
      <selection activeCell="D65" sqref="D65"/>
    </sheetView>
  </sheetViews>
  <sheetFormatPr baseColWidth="10" defaultRowHeight="15" x14ac:dyDescent="0.25"/>
  <cols>
    <col min="3" max="3" width="11.5703125" style="31" customWidth="1"/>
    <col min="4" max="4" width="41.85546875" customWidth="1"/>
    <col min="5" max="5" width="16.28515625" bestFit="1" customWidth="1"/>
    <col min="6" max="6" width="20.42578125" style="32" customWidth="1"/>
    <col min="7" max="7" width="15.42578125" customWidth="1"/>
    <col min="8" max="8" width="14.140625" customWidth="1"/>
    <col min="9" max="9" width="12.5703125" style="37" bestFit="1" customWidth="1"/>
    <col min="10" max="10" width="22.7109375" style="37" bestFit="1" customWidth="1"/>
    <col min="11" max="11" width="12.5703125" style="37" bestFit="1" customWidth="1"/>
    <col min="12" max="16384" width="11.42578125" style="37"/>
  </cols>
  <sheetData>
    <row r="1" spans="1:15" customFormat="1" ht="15.75" thickBot="1" x14ac:dyDescent="0.3">
      <c r="C1" s="31"/>
      <c r="F1" s="32"/>
    </row>
    <row r="2" spans="1:15" customFormat="1" ht="15" customHeight="1" x14ac:dyDescent="0.25">
      <c r="A2" s="247" t="s">
        <v>36</v>
      </c>
      <c r="B2" s="248"/>
      <c r="C2" s="248"/>
      <c r="D2" s="248"/>
      <c r="E2" s="248"/>
      <c r="F2" s="248"/>
    </row>
    <row r="3" spans="1:15" customFormat="1" ht="15.75" customHeight="1" thickBot="1" x14ac:dyDescent="0.3">
      <c r="A3" s="249"/>
      <c r="B3" s="250"/>
      <c r="C3" s="250"/>
      <c r="D3" s="250"/>
      <c r="E3" s="250"/>
      <c r="F3" s="250"/>
      <c r="G3" s="12"/>
    </row>
    <row r="4" spans="1:15" customFormat="1" ht="15.75" thickBot="1" x14ac:dyDescent="0.3">
      <c r="C4" s="31"/>
      <c r="F4" s="32"/>
      <c r="G4" s="89">
        <f>1000000-(SUM(F7,F10:F21)+F58+F75)</f>
        <v>469033</v>
      </c>
    </row>
    <row r="5" spans="1:15" customFormat="1" ht="15.75" thickBot="1" x14ac:dyDescent="0.3">
      <c r="B5" s="116" t="s">
        <v>100</v>
      </c>
      <c r="C5" s="117" t="s">
        <v>89</v>
      </c>
      <c r="D5" s="118" t="s">
        <v>39</v>
      </c>
      <c r="E5" s="118" t="s">
        <v>40</v>
      </c>
      <c r="F5" s="118" t="s">
        <v>41</v>
      </c>
      <c r="G5" s="119" t="s">
        <v>43</v>
      </c>
      <c r="H5" s="118" t="s">
        <v>42</v>
      </c>
    </row>
    <row r="6" spans="1:15" ht="30" customHeight="1" x14ac:dyDescent="0.25">
      <c r="A6" s="244" t="s">
        <v>44</v>
      </c>
      <c r="B6" s="245"/>
      <c r="C6" s="245"/>
      <c r="D6" s="245"/>
      <c r="E6" s="245"/>
      <c r="F6" s="245"/>
      <c r="G6" s="246"/>
      <c r="H6" s="79"/>
      <c r="I6" s="82"/>
      <c r="J6" s="82"/>
      <c r="K6" s="82"/>
      <c r="L6" s="82"/>
      <c r="M6" s="82"/>
      <c r="N6" s="82"/>
      <c r="O6" s="38"/>
    </row>
    <row r="7" spans="1:15" x14ac:dyDescent="0.25">
      <c r="A7" s="68"/>
      <c r="B7" s="131" t="s">
        <v>179</v>
      </c>
      <c r="C7" s="34">
        <v>1</v>
      </c>
      <c r="D7" s="66" t="s">
        <v>157</v>
      </c>
      <c r="E7" s="70">
        <v>5000</v>
      </c>
      <c r="F7" s="70">
        <f>C7*E7</f>
        <v>5000</v>
      </c>
      <c r="G7" s="42">
        <f>(C7*E7)-F7</f>
        <v>0</v>
      </c>
      <c r="H7" s="136">
        <f>F7/$F$76</f>
        <v>5.0000000000000001E-3</v>
      </c>
    </row>
    <row r="8" spans="1:15" x14ac:dyDescent="0.25">
      <c r="A8" s="68"/>
      <c r="B8" s="131" t="s">
        <v>180</v>
      </c>
      <c r="C8" s="34">
        <v>1</v>
      </c>
      <c r="D8" s="66" t="s">
        <v>178</v>
      </c>
      <c r="E8" s="70">
        <v>469033</v>
      </c>
      <c r="F8" s="70">
        <v>469033</v>
      </c>
      <c r="G8" s="42"/>
      <c r="H8" s="136">
        <f>F8/$F$76</f>
        <v>0.46903299999999998</v>
      </c>
    </row>
    <row r="9" spans="1:15" x14ac:dyDescent="0.25">
      <c r="A9" s="68"/>
      <c r="B9" s="131" t="s">
        <v>181</v>
      </c>
      <c r="C9" s="34"/>
      <c r="D9" s="66" t="s">
        <v>137</v>
      </c>
      <c r="E9" s="70"/>
      <c r="F9" s="70">
        <f>SUM(F10:F21)</f>
        <v>35459</v>
      </c>
      <c r="G9" s="42"/>
      <c r="H9" s="136"/>
    </row>
    <row r="10" spans="1:15" x14ac:dyDescent="0.25">
      <c r="A10" s="68"/>
      <c r="B10" s="131" t="s">
        <v>49</v>
      </c>
      <c r="C10" s="34">
        <v>5</v>
      </c>
      <c r="D10" s="34" t="s">
        <v>155</v>
      </c>
      <c r="E10" s="70">
        <v>100</v>
      </c>
      <c r="F10" s="70">
        <f t="shared" ref="F10:F11" si="0">C10*E10</f>
        <v>500</v>
      </c>
      <c r="G10" s="42">
        <f t="shared" ref="G10:G11" si="1">(C10*E10)-F10</f>
        <v>0</v>
      </c>
      <c r="H10" s="136">
        <f t="shared" ref="H10:H21" si="2">F10/$F$76</f>
        <v>5.0000000000000001E-4</v>
      </c>
    </row>
    <row r="11" spans="1:15" x14ac:dyDescent="0.25">
      <c r="A11" s="68"/>
      <c r="B11" s="131" t="s">
        <v>182</v>
      </c>
      <c r="C11" s="34">
        <v>5</v>
      </c>
      <c r="D11" s="34" t="s">
        <v>156</v>
      </c>
      <c r="E11" s="70">
        <v>100</v>
      </c>
      <c r="F11" s="70">
        <f t="shared" si="0"/>
        <v>500</v>
      </c>
      <c r="G11" s="42">
        <f t="shared" si="1"/>
        <v>0</v>
      </c>
      <c r="H11" s="136">
        <f t="shared" si="2"/>
        <v>5.0000000000000001E-4</v>
      </c>
    </row>
    <row r="12" spans="1:15" x14ac:dyDescent="0.25">
      <c r="A12" s="68"/>
      <c r="B12" s="131" t="s">
        <v>183</v>
      </c>
      <c r="C12" s="34">
        <v>1</v>
      </c>
      <c r="D12" s="34" t="s">
        <v>139</v>
      </c>
      <c r="E12" s="70">
        <v>999</v>
      </c>
      <c r="F12" s="70">
        <f t="shared" ref="F12" si="3">C12*E12</f>
        <v>999</v>
      </c>
      <c r="G12" s="42">
        <f t="shared" ref="G12" si="4">(C12*E12)-F12</f>
        <v>0</v>
      </c>
      <c r="H12" s="136">
        <f t="shared" si="2"/>
        <v>9.990000000000001E-4</v>
      </c>
    </row>
    <row r="13" spans="1:15" x14ac:dyDescent="0.25">
      <c r="A13" s="68"/>
      <c r="B13" s="131" t="s">
        <v>184</v>
      </c>
      <c r="C13" s="35">
        <v>20</v>
      </c>
      <c r="D13" s="35" t="s">
        <v>91</v>
      </c>
      <c r="E13" s="70">
        <v>125</v>
      </c>
      <c r="F13" s="70">
        <f t="shared" ref="F13:F20" si="5">C13*E13</f>
        <v>2500</v>
      </c>
      <c r="G13" s="42">
        <f t="shared" ref="G13:G21" si="6">(C13*E13)-F13</f>
        <v>0</v>
      </c>
      <c r="H13" s="136">
        <f t="shared" si="2"/>
        <v>2.5000000000000001E-3</v>
      </c>
    </row>
    <row r="14" spans="1:15" x14ac:dyDescent="0.25">
      <c r="A14" s="68"/>
      <c r="B14" s="131" t="s">
        <v>185</v>
      </c>
      <c r="C14" s="35">
        <v>20</v>
      </c>
      <c r="D14" s="35" t="s">
        <v>147</v>
      </c>
      <c r="E14" s="70">
        <v>180</v>
      </c>
      <c r="F14" s="70">
        <f t="shared" si="5"/>
        <v>3600</v>
      </c>
      <c r="G14" s="42">
        <f t="shared" si="6"/>
        <v>0</v>
      </c>
      <c r="H14" s="136">
        <f t="shared" si="2"/>
        <v>3.5999999999999999E-3</v>
      </c>
    </row>
    <row r="15" spans="1:15" x14ac:dyDescent="0.25">
      <c r="A15" s="68"/>
      <c r="B15" s="131" t="s">
        <v>186</v>
      </c>
      <c r="C15" s="35">
        <v>20</v>
      </c>
      <c r="D15" s="35" t="s">
        <v>148</v>
      </c>
      <c r="E15" s="70">
        <v>132</v>
      </c>
      <c r="F15" s="70">
        <f t="shared" si="5"/>
        <v>2640</v>
      </c>
      <c r="G15" s="42">
        <f t="shared" si="6"/>
        <v>0</v>
      </c>
      <c r="H15" s="136">
        <f t="shared" si="2"/>
        <v>2.64E-3</v>
      </c>
    </row>
    <row r="16" spans="1:15" x14ac:dyDescent="0.25">
      <c r="A16" s="68"/>
      <c r="B16" s="131" t="s">
        <v>187</v>
      </c>
      <c r="C16" s="35">
        <v>20</v>
      </c>
      <c r="D16" s="35" t="s">
        <v>92</v>
      </c>
      <c r="E16" s="70">
        <v>150</v>
      </c>
      <c r="F16" s="70">
        <f t="shared" si="5"/>
        <v>3000</v>
      </c>
      <c r="G16" s="42">
        <f t="shared" si="6"/>
        <v>0</v>
      </c>
      <c r="H16" s="136">
        <f t="shared" si="2"/>
        <v>3.0000000000000001E-3</v>
      </c>
    </row>
    <row r="17" spans="1:9" x14ac:dyDescent="0.25">
      <c r="A17" s="68"/>
      <c r="B17" s="131" t="s">
        <v>188</v>
      </c>
      <c r="C17" s="35">
        <v>20</v>
      </c>
      <c r="D17" s="35" t="s">
        <v>149</v>
      </c>
      <c r="E17" s="70">
        <v>120</v>
      </c>
      <c r="F17" s="70">
        <f t="shared" si="5"/>
        <v>2400</v>
      </c>
      <c r="G17" s="42">
        <f t="shared" si="6"/>
        <v>0</v>
      </c>
      <c r="H17" s="136">
        <f t="shared" si="2"/>
        <v>2.3999999999999998E-3</v>
      </c>
    </row>
    <row r="18" spans="1:9" x14ac:dyDescent="0.25">
      <c r="A18" s="68"/>
      <c r="B18" s="131" t="s">
        <v>189</v>
      </c>
      <c r="C18" s="35">
        <v>50</v>
      </c>
      <c r="D18" s="35" t="s">
        <v>169</v>
      </c>
      <c r="E18" s="70">
        <v>49</v>
      </c>
      <c r="F18" s="70">
        <f t="shared" si="5"/>
        <v>2450</v>
      </c>
      <c r="G18" s="42">
        <f t="shared" si="6"/>
        <v>0</v>
      </c>
      <c r="H18" s="136">
        <f t="shared" si="2"/>
        <v>2.4499999999999999E-3</v>
      </c>
    </row>
    <row r="19" spans="1:9" x14ac:dyDescent="0.25">
      <c r="A19" s="68"/>
      <c r="B19" s="131" t="s">
        <v>190</v>
      </c>
      <c r="C19" s="35">
        <v>1</v>
      </c>
      <c r="D19" s="35" t="s">
        <v>93</v>
      </c>
      <c r="E19" s="70">
        <v>15000</v>
      </c>
      <c r="F19" s="70">
        <f t="shared" si="5"/>
        <v>15000</v>
      </c>
      <c r="G19" s="42">
        <f t="shared" si="6"/>
        <v>0</v>
      </c>
      <c r="H19" s="136">
        <f t="shared" si="2"/>
        <v>1.4999999999999999E-2</v>
      </c>
    </row>
    <row r="20" spans="1:9" x14ac:dyDescent="0.25">
      <c r="A20" s="68"/>
      <c r="B20" s="131" t="s">
        <v>191</v>
      </c>
      <c r="C20" s="35">
        <v>1</v>
      </c>
      <c r="D20" s="35" t="s">
        <v>177</v>
      </c>
      <c r="E20" s="70">
        <v>100</v>
      </c>
      <c r="F20" s="70">
        <f t="shared" si="5"/>
        <v>100</v>
      </c>
      <c r="G20" s="42">
        <f t="shared" si="6"/>
        <v>0</v>
      </c>
      <c r="H20" s="136">
        <f t="shared" si="2"/>
        <v>1E-4</v>
      </c>
    </row>
    <row r="21" spans="1:9" x14ac:dyDescent="0.25">
      <c r="A21" s="68"/>
      <c r="B21" s="132"/>
      <c r="C21" s="35">
        <v>30</v>
      </c>
      <c r="D21" s="35" t="s">
        <v>231</v>
      </c>
      <c r="E21" s="70">
        <v>59</v>
      </c>
      <c r="F21" s="70">
        <f>C21*E21</f>
        <v>1770</v>
      </c>
      <c r="G21" s="70">
        <f t="shared" si="6"/>
        <v>0</v>
      </c>
      <c r="H21" s="135">
        <f t="shared" si="2"/>
        <v>1.7700000000000001E-3</v>
      </c>
    </row>
    <row r="22" spans="1:9" x14ac:dyDescent="0.25">
      <c r="A22" s="68"/>
      <c r="B22" s="132"/>
      <c r="C22" s="132"/>
      <c r="D22" s="132"/>
      <c r="E22" s="132"/>
      <c r="F22" s="132"/>
      <c r="G22" s="132"/>
      <c r="H22" s="132"/>
    </row>
    <row r="23" spans="1:9" x14ac:dyDescent="0.25">
      <c r="A23" s="68"/>
      <c r="B23" s="132"/>
      <c r="C23" s="132"/>
      <c r="D23" s="132"/>
      <c r="E23" s="132"/>
      <c r="F23" s="132"/>
      <c r="G23" s="132"/>
      <c r="H23" s="132"/>
    </row>
    <row r="24" spans="1:9" x14ac:dyDescent="0.25">
      <c r="A24" s="68"/>
      <c r="B24" s="132"/>
      <c r="C24" s="35"/>
      <c r="D24" s="35"/>
      <c r="E24" s="70"/>
      <c r="F24" s="70"/>
      <c r="G24" s="42"/>
      <c r="H24" s="134"/>
    </row>
    <row r="25" spans="1:9" x14ac:dyDescent="0.25">
      <c r="A25" s="68"/>
      <c r="B25" s="132"/>
      <c r="C25" s="35"/>
      <c r="D25" s="35"/>
      <c r="E25" s="70"/>
      <c r="F25" s="70"/>
      <c r="G25" s="42"/>
      <c r="H25" s="134"/>
    </row>
    <row r="26" spans="1:9" x14ac:dyDescent="0.25">
      <c r="A26" s="68"/>
      <c r="B26" s="132"/>
      <c r="C26" s="35"/>
      <c r="D26" s="35"/>
      <c r="E26" s="70"/>
      <c r="F26" s="70"/>
      <c r="G26" s="42"/>
      <c r="H26" s="134"/>
    </row>
    <row r="27" spans="1:9" ht="15.75" thickBot="1" x14ac:dyDescent="0.3">
      <c r="A27" s="83"/>
      <c r="B27" s="133"/>
      <c r="C27" s="56"/>
      <c r="D27" s="56"/>
      <c r="E27" s="71"/>
      <c r="F27" s="84"/>
      <c r="G27" s="57"/>
      <c r="H27" s="134"/>
    </row>
    <row r="28" spans="1:9" ht="15.75" thickBot="1" x14ac:dyDescent="0.3">
      <c r="A28" s="58"/>
      <c r="B28" s="59"/>
      <c r="C28" s="60"/>
      <c r="D28" s="50" t="s">
        <v>131</v>
      </c>
      <c r="E28" s="242">
        <f>SUM(F7:F27)-F9</f>
        <v>509492</v>
      </c>
      <c r="F28" s="243"/>
      <c r="G28" s="85">
        <f>SUM(G7:G27)</f>
        <v>0</v>
      </c>
      <c r="H28" s="136">
        <f>SUM(H7:H21)</f>
        <v>0.50949200000000006</v>
      </c>
      <c r="I28" s="81"/>
    </row>
    <row r="29" spans="1:9" s="80" customFormat="1" ht="30" customHeight="1" thickBot="1" x14ac:dyDescent="0.3">
      <c r="A29" s="239" t="s">
        <v>45</v>
      </c>
      <c r="B29" s="240"/>
      <c r="C29" s="240"/>
      <c r="D29" s="240"/>
      <c r="E29" s="240"/>
      <c r="F29" s="240"/>
      <c r="G29" s="241"/>
      <c r="H29" s="55"/>
    </row>
    <row r="30" spans="1:9" x14ac:dyDescent="0.25">
      <c r="A30" s="13"/>
      <c r="B30" s="129" t="s">
        <v>192</v>
      </c>
      <c r="C30" s="44">
        <v>1</v>
      </c>
      <c r="D30" s="45" t="s">
        <v>46</v>
      </c>
      <c r="E30" s="46"/>
      <c r="F30" s="46"/>
      <c r="G30" s="46"/>
      <c r="H30" s="164"/>
    </row>
    <row r="31" spans="1:9" x14ac:dyDescent="0.25">
      <c r="A31" s="13"/>
      <c r="B31" s="130" t="s">
        <v>52</v>
      </c>
      <c r="C31" s="16" t="s">
        <v>151</v>
      </c>
      <c r="D31" s="14" t="s">
        <v>150</v>
      </c>
      <c r="E31" s="17">
        <v>4000</v>
      </c>
      <c r="F31" s="17">
        <f>C31*E31</f>
        <v>8000</v>
      </c>
      <c r="G31" s="17">
        <f t="shared" ref="G31:G50" si="7">(C31*E31)-F31</f>
        <v>0</v>
      </c>
      <c r="H31" s="165">
        <f t="shared" ref="H31:H42" si="8">F31/$F$76</f>
        <v>8.0000000000000002E-3</v>
      </c>
    </row>
    <row r="32" spans="1:9" x14ac:dyDescent="0.25">
      <c r="A32" s="13"/>
      <c r="B32" s="130" t="s">
        <v>53</v>
      </c>
      <c r="C32" s="18" t="s">
        <v>152</v>
      </c>
      <c r="D32" s="14" t="s">
        <v>153</v>
      </c>
      <c r="E32" s="17">
        <v>3400</v>
      </c>
      <c r="F32" s="17">
        <f t="shared" ref="F32:F57" si="9">C32*E32</f>
        <v>13600</v>
      </c>
      <c r="G32" s="17">
        <f t="shared" si="7"/>
        <v>0</v>
      </c>
      <c r="H32" s="165">
        <f t="shared" si="8"/>
        <v>1.3599999999999999E-2</v>
      </c>
    </row>
    <row r="33" spans="1:8" x14ac:dyDescent="0.25">
      <c r="A33" s="13"/>
      <c r="B33" s="130" t="s">
        <v>193</v>
      </c>
      <c r="C33" s="18" t="s">
        <v>141</v>
      </c>
      <c r="D33" s="14" t="s">
        <v>164</v>
      </c>
      <c r="E33" s="17">
        <v>24947</v>
      </c>
      <c r="F33" s="17">
        <f t="shared" ref="F33:F38" si="10">C33*E33</f>
        <v>24947</v>
      </c>
      <c r="G33" s="17">
        <f t="shared" si="7"/>
        <v>0</v>
      </c>
      <c r="H33" s="165">
        <f t="shared" si="8"/>
        <v>2.4947E-2</v>
      </c>
    </row>
    <row r="34" spans="1:8" x14ac:dyDescent="0.25">
      <c r="A34" s="13"/>
      <c r="B34" s="130" t="s">
        <v>194</v>
      </c>
      <c r="C34" s="18" t="s">
        <v>141</v>
      </c>
      <c r="D34" s="14" t="s">
        <v>166</v>
      </c>
      <c r="E34" s="17">
        <v>1200</v>
      </c>
      <c r="F34" s="17">
        <f t="shared" si="10"/>
        <v>1200</v>
      </c>
      <c r="G34" s="17">
        <f t="shared" si="7"/>
        <v>0</v>
      </c>
      <c r="H34" s="165">
        <f t="shared" si="8"/>
        <v>1.1999999999999999E-3</v>
      </c>
    </row>
    <row r="35" spans="1:8" x14ac:dyDescent="0.25">
      <c r="A35" s="13"/>
      <c r="B35" s="130" t="s">
        <v>195</v>
      </c>
      <c r="C35" s="18" t="s">
        <v>151</v>
      </c>
      <c r="D35" s="14" t="s">
        <v>167</v>
      </c>
      <c r="E35" s="17">
        <v>7000</v>
      </c>
      <c r="F35" s="17">
        <f t="shared" si="10"/>
        <v>14000</v>
      </c>
      <c r="G35" s="17">
        <f t="shared" si="7"/>
        <v>0</v>
      </c>
      <c r="H35" s="165">
        <f t="shared" si="8"/>
        <v>1.4E-2</v>
      </c>
    </row>
    <row r="36" spans="1:8" x14ac:dyDescent="0.25">
      <c r="A36" s="13"/>
      <c r="B36" s="130" t="s">
        <v>196</v>
      </c>
      <c r="C36" s="18" t="s">
        <v>151</v>
      </c>
      <c r="D36" s="14" t="s">
        <v>173</v>
      </c>
      <c r="E36" s="17">
        <v>4000</v>
      </c>
      <c r="F36" s="17">
        <f t="shared" si="10"/>
        <v>8000</v>
      </c>
      <c r="G36" s="17">
        <f t="shared" si="7"/>
        <v>0</v>
      </c>
      <c r="H36" s="165">
        <f t="shared" si="8"/>
        <v>8.0000000000000002E-3</v>
      </c>
    </row>
    <row r="37" spans="1:8" x14ac:dyDescent="0.25">
      <c r="A37" s="13"/>
      <c r="B37" s="130" t="s">
        <v>197</v>
      </c>
      <c r="C37" s="18" t="s">
        <v>151</v>
      </c>
      <c r="D37" s="14" t="s">
        <v>174</v>
      </c>
      <c r="E37" s="17">
        <v>4500</v>
      </c>
      <c r="F37" s="17">
        <f t="shared" si="10"/>
        <v>9000</v>
      </c>
      <c r="G37" s="17">
        <f t="shared" si="7"/>
        <v>0</v>
      </c>
      <c r="H37" s="165">
        <f t="shared" si="8"/>
        <v>8.9999999999999993E-3</v>
      </c>
    </row>
    <row r="38" spans="1:8" x14ac:dyDescent="0.25">
      <c r="A38" s="13"/>
      <c r="B38" s="130" t="s">
        <v>198</v>
      </c>
      <c r="C38" s="18" t="s">
        <v>151</v>
      </c>
      <c r="D38" s="14" t="s">
        <v>176</v>
      </c>
      <c r="E38" s="17">
        <v>2000</v>
      </c>
      <c r="F38" s="17">
        <f t="shared" si="10"/>
        <v>4000</v>
      </c>
      <c r="G38" s="17">
        <f t="shared" si="7"/>
        <v>0</v>
      </c>
      <c r="H38" s="165">
        <f t="shared" si="8"/>
        <v>4.0000000000000001E-3</v>
      </c>
    </row>
    <row r="39" spans="1:8" x14ac:dyDescent="0.25">
      <c r="A39" s="13"/>
      <c r="B39" s="130" t="s">
        <v>199</v>
      </c>
      <c r="C39" s="18" t="s">
        <v>146</v>
      </c>
      <c r="D39" s="69" t="s">
        <v>175</v>
      </c>
      <c r="E39" s="17">
        <v>1600</v>
      </c>
      <c r="F39" s="17">
        <f t="shared" ref="F39:F40" si="11">C39*E39</f>
        <v>9600</v>
      </c>
      <c r="G39" s="17">
        <f t="shared" si="7"/>
        <v>0</v>
      </c>
      <c r="H39" s="165">
        <f t="shared" si="8"/>
        <v>9.5999999999999992E-3</v>
      </c>
    </row>
    <row r="40" spans="1:8" x14ac:dyDescent="0.25">
      <c r="A40" s="13"/>
      <c r="B40" s="130" t="s">
        <v>200</v>
      </c>
      <c r="C40" s="18" t="s">
        <v>171</v>
      </c>
      <c r="D40" s="69" t="s">
        <v>172</v>
      </c>
      <c r="E40" s="17">
        <v>400</v>
      </c>
      <c r="F40" s="17">
        <f t="shared" si="11"/>
        <v>3600</v>
      </c>
      <c r="G40" s="17">
        <f t="shared" si="7"/>
        <v>0</v>
      </c>
      <c r="H40" s="165">
        <f t="shared" si="8"/>
        <v>3.5999999999999999E-3</v>
      </c>
    </row>
    <row r="41" spans="1:8" x14ac:dyDescent="0.25">
      <c r="A41" s="13"/>
      <c r="B41" s="130" t="s">
        <v>241</v>
      </c>
      <c r="C41" s="18" t="s">
        <v>141</v>
      </c>
      <c r="D41" s="69" t="s">
        <v>236</v>
      </c>
      <c r="E41" s="17">
        <v>329</v>
      </c>
      <c r="F41" s="17">
        <f>C41*E41</f>
        <v>329</v>
      </c>
      <c r="G41" s="17">
        <f t="shared" si="7"/>
        <v>0</v>
      </c>
      <c r="H41" s="165">
        <f t="shared" si="8"/>
        <v>3.2899999999999997E-4</v>
      </c>
    </row>
    <row r="42" spans="1:8" x14ac:dyDescent="0.25">
      <c r="A42" s="13"/>
      <c r="B42" s="130" t="s">
        <v>242</v>
      </c>
      <c r="C42" s="18" t="s">
        <v>141</v>
      </c>
      <c r="D42" s="69" t="s">
        <v>235</v>
      </c>
      <c r="E42" s="17">
        <v>1819</v>
      </c>
      <c r="F42" s="17">
        <f>C42*E42</f>
        <v>1819</v>
      </c>
      <c r="G42" s="17">
        <f t="shared" si="7"/>
        <v>0</v>
      </c>
      <c r="H42" s="165">
        <f t="shared" si="8"/>
        <v>1.8190000000000001E-3</v>
      </c>
    </row>
    <row r="43" spans="1:8" x14ac:dyDescent="0.25">
      <c r="A43" s="13"/>
      <c r="B43" s="130" t="s">
        <v>201</v>
      </c>
      <c r="C43" s="18"/>
      <c r="D43" s="19" t="s">
        <v>136</v>
      </c>
      <c r="E43" s="17"/>
      <c r="F43" s="17"/>
      <c r="G43" s="17"/>
      <c r="H43" s="165"/>
    </row>
    <row r="44" spans="1:8" x14ac:dyDescent="0.25">
      <c r="A44" s="13"/>
      <c r="B44" s="130" t="s">
        <v>55</v>
      </c>
      <c r="C44" s="18" t="s">
        <v>141</v>
      </c>
      <c r="D44" s="14" t="s">
        <v>142</v>
      </c>
      <c r="E44" s="17">
        <v>1300</v>
      </c>
      <c r="F44" s="17">
        <f t="shared" si="9"/>
        <v>1300</v>
      </c>
      <c r="G44" s="17">
        <f t="shared" si="7"/>
        <v>0</v>
      </c>
      <c r="H44" s="165">
        <f t="shared" ref="H44:H50" si="12">F44/$F$76</f>
        <v>1.2999999999999999E-3</v>
      </c>
    </row>
    <row r="45" spans="1:8" x14ac:dyDescent="0.25">
      <c r="A45" s="13"/>
      <c r="B45" s="130" t="s">
        <v>56</v>
      </c>
      <c r="C45" s="18" t="s">
        <v>141</v>
      </c>
      <c r="D45" s="14" t="s">
        <v>161</v>
      </c>
      <c r="E45" s="17">
        <v>2999</v>
      </c>
      <c r="F45" s="17">
        <f t="shared" si="9"/>
        <v>2999</v>
      </c>
      <c r="G45" s="17">
        <f t="shared" si="7"/>
        <v>0</v>
      </c>
      <c r="H45" s="165">
        <f t="shared" si="12"/>
        <v>2.9989999999999999E-3</v>
      </c>
    </row>
    <row r="46" spans="1:8" x14ac:dyDescent="0.25">
      <c r="A46" s="13"/>
      <c r="B46" s="130" t="s">
        <v>202</v>
      </c>
      <c r="C46" s="18" t="s">
        <v>141</v>
      </c>
      <c r="D46" s="14" t="s">
        <v>233</v>
      </c>
      <c r="E46" s="14">
        <v>650</v>
      </c>
      <c r="F46" s="17">
        <f>C46*E46</f>
        <v>650</v>
      </c>
      <c r="G46" s="17">
        <f t="shared" si="7"/>
        <v>0</v>
      </c>
      <c r="H46" s="165">
        <f t="shared" si="12"/>
        <v>6.4999999999999997E-4</v>
      </c>
    </row>
    <row r="47" spans="1:8" x14ac:dyDescent="0.25">
      <c r="A47" s="13"/>
      <c r="B47" s="130" t="s">
        <v>203</v>
      </c>
      <c r="C47" s="18" t="s">
        <v>141</v>
      </c>
      <c r="D47" s="14" t="s">
        <v>234</v>
      </c>
      <c r="E47" s="14">
        <v>260</v>
      </c>
      <c r="F47" s="17">
        <f>C47*E47</f>
        <v>260</v>
      </c>
      <c r="G47" s="17">
        <f t="shared" si="7"/>
        <v>0</v>
      </c>
      <c r="H47" s="165">
        <f t="shared" si="12"/>
        <v>2.5999999999999998E-4</v>
      </c>
    </row>
    <row r="48" spans="1:8" x14ac:dyDescent="0.25">
      <c r="A48" s="13"/>
      <c r="B48" s="130" t="s">
        <v>204</v>
      </c>
      <c r="C48" s="18" t="s">
        <v>141</v>
      </c>
      <c r="D48" s="14" t="s">
        <v>162</v>
      </c>
      <c r="E48" s="17">
        <v>4000</v>
      </c>
      <c r="F48" s="17">
        <f t="shared" si="9"/>
        <v>4000</v>
      </c>
      <c r="G48" s="17">
        <f t="shared" si="7"/>
        <v>0</v>
      </c>
      <c r="H48" s="165">
        <f t="shared" si="12"/>
        <v>4.0000000000000001E-3</v>
      </c>
    </row>
    <row r="49" spans="1:9" x14ac:dyDescent="0.25">
      <c r="A49" s="13"/>
      <c r="B49" s="130" t="s">
        <v>205</v>
      </c>
      <c r="C49" s="18" t="s">
        <v>141</v>
      </c>
      <c r="D49" s="14" t="s">
        <v>71</v>
      </c>
      <c r="E49" s="17">
        <v>3000</v>
      </c>
      <c r="F49" s="17">
        <f>C49*E49</f>
        <v>3000</v>
      </c>
      <c r="G49" s="17">
        <f>(C49*E49)-F49</f>
        <v>0</v>
      </c>
      <c r="H49" s="165">
        <f t="shared" si="12"/>
        <v>3.0000000000000001E-3</v>
      </c>
    </row>
    <row r="50" spans="1:9" x14ac:dyDescent="0.25">
      <c r="A50" s="13"/>
      <c r="B50" s="130" t="s">
        <v>257</v>
      </c>
      <c r="C50" s="18" t="s">
        <v>146</v>
      </c>
      <c r="D50" s="14" t="s">
        <v>145</v>
      </c>
      <c r="E50" s="17">
        <v>8000</v>
      </c>
      <c r="F50" s="17">
        <f t="shared" si="9"/>
        <v>48000</v>
      </c>
      <c r="G50" s="17">
        <f t="shared" si="7"/>
        <v>0</v>
      </c>
      <c r="H50" s="165">
        <f t="shared" si="12"/>
        <v>4.8000000000000001E-2</v>
      </c>
    </row>
    <row r="51" spans="1:9" x14ac:dyDescent="0.25">
      <c r="A51" s="13"/>
      <c r="B51" s="179" t="s">
        <v>253</v>
      </c>
      <c r="C51" s="18"/>
      <c r="D51" s="19" t="s">
        <v>113</v>
      </c>
      <c r="E51" s="17"/>
      <c r="F51" s="17"/>
      <c r="G51" s="17"/>
      <c r="H51" s="165"/>
    </row>
    <row r="52" spans="1:9" x14ac:dyDescent="0.25">
      <c r="A52" s="13"/>
      <c r="B52" s="179" t="s">
        <v>254</v>
      </c>
      <c r="C52" s="18" t="s">
        <v>141</v>
      </c>
      <c r="D52" s="14" t="s">
        <v>237</v>
      </c>
      <c r="E52" s="17">
        <v>255</v>
      </c>
      <c r="F52" s="17">
        <f>C52*E52</f>
        <v>255</v>
      </c>
      <c r="G52" s="17"/>
      <c r="H52" s="165">
        <f>F52/$F$76</f>
        <v>2.5500000000000002E-4</v>
      </c>
    </row>
    <row r="53" spans="1:9" x14ac:dyDescent="0.25">
      <c r="A53" s="13"/>
      <c r="B53" s="179" t="s">
        <v>255</v>
      </c>
      <c r="C53" s="18" t="s">
        <v>141</v>
      </c>
      <c r="D53" s="14" t="s">
        <v>239</v>
      </c>
      <c r="E53" s="17">
        <v>900</v>
      </c>
      <c r="F53" s="17">
        <f t="shared" ref="F53:F54" si="13">C53*E53</f>
        <v>900</v>
      </c>
      <c r="G53" s="17"/>
      <c r="H53" s="165">
        <f t="shared" ref="H53:H54" si="14">F53/$F$76</f>
        <v>8.9999999999999998E-4</v>
      </c>
    </row>
    <row r="54" spans="1:9" x14ac:dyDescent="0.25">
      <c r="A54" s="13"/>
      <c r="B54" s="179" t="s">
        <v>256</v>
      </c>
      <c r="C54" s="18" t="s">
        <v>141</v>
      </c>
      <c r="D54" s="14" t="s">
        <v>238</v>
      </c>
      <c r="E54" s="17">
        <v>1349</v>
      </c>
      <c r="F54" s="17">
        <f t="shared" si="13"/>
        <v>1349</v>
      </c>
      <c r="G54" s="17"/>
      <c r="H54" s="165">
        <f t="shared" si="14"/>
        <v>1.3489999999999999E-3</v>
      </c>
    </row>
    <row r="55" spans="1:9" x14ac:dyDescent="0.25">
      <c r="A55" s="13"/>
      <c r="B55" s="130" t="s">
        <v>252</v>
      </c>
      <c r="C55" s="18"/>
      <c r="D55" s="19" t="s">
        <v>48</v>
      </c>
      <c r="E55" s="15"/>
      <c r="F55" s="17"/>
      <c r="G55" s="17"/>
      <c r="H55" s="165"/>
    </row>
    <row r="56" spans="1:9" x14ac:dyDescent="0.25">
      <c r="A56" s="13"/>
      <c r="B56" s="130" t="s">
        <v>61</v>
      </c>
      <c r="C56" s="18" t="s">
        <v>141</v>
      </c>
      <c r="D56" s="14" t="s">
        <v>134</v>
      </c>
      <c r="E56" s="17">
        <v>300000</v>
      </c>
      <c r="F56" s="17">
        <f>E56</f>
        <v>300000</v>
      </c>
      <c r="G56" s="17">
        <f>(C56*E56)-F56</f>
        <v>0</v>
      </c>
      <c r="H56" s="165">
        <f>F56/$F$76</f>
        <v>0.3</v>
      </c>
    </row>
    <row r="57" spans="1:9" ht="15.75" thickBot="1" x14ac:dyDescent="0.3">
      <c r="A57" s="13"/>
      <c r="B57" s="130" t="s">
        <v>206</v>
      </c>
      <c r="C57" s="67">
        <v>1</v>
      </c>
      <c r="D57" s="20" t="s">
        <v>144</v>
      </c>
      <c r="E57" s="21">
        <v>500</v>
      </c>
      <c r="F57" s="21">
        <f t="shared" si="9"/>
        <v>500</v>
      </c>
      <c r="G57" s="21">
        <f>(C57*E57)-F57</f>
        <v>0</v>
      </c>
      <c r="H57" s="165">
        <f>F57/$F$76</f>
        <v>5.0000000000000001E-4</v>
      </c>
    </row>
    <row r="58" spans="1:9" ht="15.75" thickBot="1" x14ac:dyDescent="0.3">
      <c r="A58" s="47"/>
      <c r="B58" s="48"/>
      <c r="C58" s="49"/>
      <c r="D58" s="50" t="s">
        <v>29</v>
      </c>
      <c r="E58" s="50"/>
      <c r="F58" s="51">
        <f>SUM(F31:F57)</f>
        <v>461308</v>
      </c>
      <c r="G58" s="86">
        <f>SUM(G30:G57)</f>
        <v>0</v>
      </c>
      <c r="H58" s="166">
        <f>SUM(H31:H57)</f>
        <v>0.461308</v>
      </c>
      <c r="I58" s="81"/>
    </row>
    <row r="59" spans="1:9" ht="31.5" customHeight="1" thickBot="1" x14ac:dyDescent="0.3">
      <c r="A59" s="239" t="s">
        <v>51</v>
      </c>
      <c r="B59" s="240"/>
      <c r="C59" s="240"/>
      <c r="D59" s="240"/>
      <c r="E59" s="240"/>
      <c r="F59" s="240"/>
      <c r="G59" s="241"/>
    </row>
    <row r="60" spans="1:9" x14ac:dyDescent="0.25">
      <c r="A60" s="22"/>
      <c r="B60" s="125" t="s">
        <v>207</v>
      </c>
      <c r="C60" s="52"/>
      <c r="D60" s="53" t="s">
        <v>158</v>
      </c>
      <c r="E60" s="54"/>
      <c r="F60" s="54"/>
      <c r="G60" s="54"/>
      <c r="H60" s="167"/>
    </row>
    <row r="61" spans="1:9" x14ac:dyDescent="0.25">
      <c r="A61" s="22"/>
      <c r="B61" s="126" t="s">
        <v>208</v>
      </c>
      <c r="C61" s="24" t="s">
        <v>141</v>
      </c>
      <c r="D61" s="23" t="s">
        <v>96</v>
      </c>
      <c r="E61" s="27">
        <v>500</v>
      </c>
      <c r="F61" s="27">
        <f>C61*E61</f>
        <v>500</v>
      </c>
      <c r="G61" s="26">
        <f>(C61*E61)-F61</f>
        <v>0</v>
      </c>
      <c r="H61" s="168">
        <f>F61/$F$76</f>
        <v>5.0000000000000001E-4</v>
      </c>
    </row>
    <row r="62" spans="1:9" x14ac:dyDescent="0.25">
      <c r="A62" s="22"/>
      <c r="B62" s="126" t="s">
        <v>243</v>
      </c>
      <c r="C62" s="24" t="s">
        <v>165</v>
      </c>
      <c r="D62" s="23" t="s">
        <v>95</v>
      </c>
      <c r="E62" s="27">
        <v>270</v>
      </c>
      <c r="F62" s="27">
        <f>C62*E62</f>
        <v>2700</v>
      </c>
      <c r="G62" s="26">
        <f t="shared" ref="G62:G68" si="15">(C62*E62)-F62</f>
        <v>0</v>
      </c>
      <c r="H62" s="168">
        <f t="shared" ref="H62:H70" si="16">F62/$F$76</f>
        <v>2.7000000000000001E-3</v>
      </c>
    </row>
    <row r="63" spans="1:9" x14ac:dyDescent="0.25">
      <c r="A63" s="22"/>
      <c r="B63" s="126"/>
      <c r="C63" s="24"/>
      <c r="D63" s="23"/>
      <c r="E63" s="27"/>
      <c r="F63" s="27"/>
      <c r="G63" s="26"/>
      <c r="H63" s="168"/>
    </row>
    <row r="64" spans="1:9" x14ac:dyDescent="0.25">
      <c r="A64" s="22"/>
      <c r="B64" s="126" t="s">
        <v>209</v>
      </c>
      <c r="C64" s="24"/>
      <c r="D64" s="25" t="s">
        <v>54</v>
      </c>
      <c r="E64" s="28"/>
      <c r="F64" s="27"/>
      <c r="G64" s="26"/>
      <c r="H64" s="168"/>
    </row>
    <row r="65" spans="1:8" x14ac:dyDescent="0.25">
      <c r="A65" s="22"/>
      <c r="B65" s="127" t="s">
        <v>210</v>
      </c>
      <c r="C65" s="24" t="s">
        <v>141</v>
      </c>
      <c r="D65" s="29" t="s">
        <v>268</v>
      </c>
      <c r="E65" s="30">
        <v>6000</v>
      </c>
      <c r="F65" s="27">
        <f t="shared" ref="F65:F68" si="17">C65*E65</f>
        <v>6000</v>
      </c>
      <c r="G65" s="26">
        <f t="shared" si="15"/>
        <v>0</v>
      </c>
      <c r="H65" s="168">
        <f t="shared" si="16"/>
        <v>6.0000000000000001E-3</v>
      </c>
    </row>
    <row r="66" spans="1:8" x14ac:dyDescent="0.25">
      <c r="A66" s="22"/>
      <c r="B66" s="128"/>
      <c r="C66" s="61"/>
      <c r="D66" s="29"/>
      <c r="E66" s="30"/>
      <c r="F66" s="27"/>
      <c r="G66" s="26"/>
      <c r="H66" s="168"/>
    </row>
    <row r="67" spans="1:8" x14ac:dyDescent="0.25">
      <c r="A67" s="22"/>
      <c r="B67" s="127" t="s">
        <v>165</v>
      </c>
      <c r="C67" s="61"/>
      <c r="D67" s="25" t="s">
        <v>163</v>
      </c>
      <c r="E67" s="30"/>
      <c r="F67" s="27"/>
      <c r="G67" s="26"/>
      <c r="H67" s="168"/>
    </row>
    <row r="68" spans="1:8" x14ac:dyDescent="0.25">
      <c r="A68" s="22"/>
      <c r="B68" s="127" t="s">
        <v>244</v>
      </c>
      <c r="C68" s="61" t="s">
        <v>141</v>
      </c>
      <c r="D68" s="29" t="s">
        <v>128</v>
      </c>
      <c r="E68" s="30">
        <v>10000</v>
      </c>
      <c r="F68" s="27">
        <f t="shared" si="17"/>
        <v>10000</v>
      </c>
      <c r="G68" s="26">
        <f t="shared" si="15"/>
        <v>0</v>
      </c>
      <c r="H68" s="168">
        <f t="shared" si="16"/>
        <v>0.01</v>
      </c>
    </row>
    <row r="69" spans="1:8" x14ac:dyDescent="0.25">
      <c r="A69" s="22"/>
      <c r="B69" s="128"/>
      <c r="C69" s="61"/>
      <c r="D69" s="29"/>
      <c r="E69" s="30"/>
      <c r="F69" s="27"/>
      <c r="G69" s="26"/>
      <c r="H69" s="168"/>
    </row>
    <row r="70" spans="1:8" x14ac:dyDescent="0.25">
      <c r="A70" s="22"/>
      <c r="B70" s="127" t="s">
        <v>211</v>
      </c>
      <c r="C70" s="61" t="s">
        <v>141</v>
      </c>
      <c r="D70" s="25" t="s">
        <v>168</v>
      </c>
      <c r="E70" s="30">
        <v>10000</v>
      </c>
      <c r="F70" s="27">
        <v>10000</v>
      </c>
      <c r="G70" s="26"/>
      <c r="H70" s="168">
        <f t="shared" si="16"/>
        <v>0.01</v>
      </c>
    </row>
    <row r="71" spans="1:8" x14ac:dyDescent="0.25">
      <c r="A71" s="22"/>
      <c r="B71" s="128"/>
      <c r="C71" s="61"/>
      <c r="D71" s="29"/>
      <c r="E71" s="30"/>
      <c r="F71" s="27"/>
      <c r="G71" s="26"/>
      <c r="H71" s="168"/>
    </row>
    <row r="72" spans="1:8" x14ac:dyDescent="0.25">
      <c r="A72" s="22"/>
      <c r="B72" s="128"/>
      <c r="C72" s="61"/>
      <c r="D72" s="29"/>
      <c r="E72" s="30"/>
      <c r="F72" s="27"/>
      <c r="G72" s="26"/>
      <c r="H72" s="168"/>
    </row>
    <row r="73" spans="1:8" x14ac:dyDescent="0.25">
      <c r="A73" s="22"/>
      <c r="B73" s="128"/>
      <c r="C73" s="61"/>
      <c r="D73" s="29"/>
      <c r="E73" s="30"/>
      <c r="F73" s="27"/>
      <c r="G73" s="26"/>
      <c r="H73" s="168"/>
    </row>
    <row r="74" spans="1:8" ht="15.75" thickBot="1" x14ac:dyDescent="0.3">
      <c r="A74" s="22"/>
      <c r="B74" s="128"/>
      <c r="C74" s="61"/>
      <c r="D74" s="29"/>
      <c r="E74" s="30"/>
      <c r="F74" s="27"/>
      <c r="G74" s="26"/>
      <c r="H74" s="168"/>
    </row>
    <row r="75" spans="1:8" s="38" customFormat="1" ht="15.75" thickBot="1" x14ac:dyDescent="0.3">
      <c r="A75" s="47"/>
      <c r="B75" s="62"/>
      <c r="C75" s="49"/>
      <c r="D75" s="63" t="s">
        <v>132</v>
      </c>
      <c r="E75" s="64"/>
      <c r="F75" s="72">
        <f>SUM(F61:F74)</f>
        <v>29200</v>
      </c>
      <c r="G75" s="65">
        <f>SUM(G60:G74)</f>
        <v>0</v>
      </c>
      <c r="H75" s="168">
        <f>SUM(H60:H74)</f>
        <v>2.9200000000000004E-2</v>
      </c>
    </row>
    <row r="76" spans="1:8" s="38" customFormat="1" ht="30.75" customHeight="1" thickBot="1" x14ac:dyDescent="0.3">
      <c r="A76" s="73"/>
      <c r="B76" s="74"/>
      <c r="C76" s="75"/>
      <c r="D76" s="78" t="s">
        <v>57</v>
      </c>
      <c r="E76" s="76"/>
      <c r="F76" s="77">
        <f>F75+F58+E28</f>
        <v>1000000</v>
      </c>
      <c r="G76" s="201">
        <f>F75+F58+E28</f>
        <v>1000000</v>
      </c>
      <c r="H76" s="169">
        <f>H75+H58+H28</f>
        <v>1</v>
      </c>
    </row>
    <row r="78" spans="1:8" x14ac:dyDescent="0.25">
      <c r="A78" s="3"/>
      <c r="B78" s="87" t="s">
        <v>37</v>
      </c>
      <c r="C78" s="88" t="s">
        <v>38</v>
      </c>
      <c r="D78" s="87" t="s">
        <v>39</v>
      </c>
      <c r="E78" s="87" t="s">
        <v>43</v>
      </c>
      <c r="F78" s="87" t="s">
        <v>58</v>
      </c>
    </row>
    <row r="79" spans="1:8" x14ac:dyDescent="0.25">
      <c r="A79" s="90" t="s">
        <v>43</v>
      </c>
      <c r="B79" s="120"/>
      <c r="C79" s="92"/>
      <c r="D79" s="91"/>
      <c r="E79" s="93"/>
      <c r="F79" s="91"/>
    </row>
    <row r="80" spans="1:8" x14ac:dyDescent="0.25">
      <c r="A80" s="94"/>
      <c r="B80" s="121" t="s">
        <v>211</v>
      </c>
      <c r="C80" s="95"/>
      <c r="D80" s="90" t="s">
        <v>59</v>
      </c>
      <c r="E80" s="93">
        <v>0</v>
      </c>
      <c r="F80" s="91"/>
    </row>
    <row r="81" spans="1:11" x14ac:dyDescent="0.25">
      <c r="A81" s="94"/>
      <c r="B81" s="121"/>
      <c r="C81" s="95"/>
      <c r="D81" s="90"/>
      <c r="E81" s="93"/>
      <c r="F81" s="91"/>
    </row>
    <row r="82" spans="1:11" x14ac:dyDescent="0.25">
      <c r="A82" s="94"/>
      <c r="B82" s="121"/>
      <c r="C82" s="95"/>
      <c r="D82" s="90"/>
      <c r="E82" s="93"/>
      <c r="F82" s="91"/>
    </row>
    <row r="83" spans="1:11" x14ac:dyDescent="0.25">
      <c r="A83" s="94"/>
      <c r="B83" s="121"/>
      <c r="C83" s="95"/>
      <c r="D83" s="90"/>
      <c r="E83" s="93"/>
      <c r="F83" s="91"/>
    </row>
    <row r="84" spans="1:11" x14ac:dyDescent="0.25">
      <c r="A84" s="91"/>
      <c r="B84" s="120"/>
      <c r="C84" s="96"/>
      <c r="D84" s="91"/>
      <c r="E84" s="97"/>
      <c r="F84" s="98"/>
      <c r="K84" s="81"/>
    </row>
    <row r="85" spans="1:11" x14ac:dyDescent="0.25">
      <c r="A85" s="91"/>
      <c r="B85" s="122" t="s">
        <v>212</v>
      </c>
      <c r="C85" s="96"/>
      <c r="D85" s="90" t="s">
        <v>60</v>
      </c>
      <c r="E85" s="98">
        <v>0</v>
      </c>
      <c r="F85" s="98"/>
      <c r="K85" s="81"/>
    </row>
    <row r="86" spans="1:11" x14ac:dyDescent="0.25">
      <c r="A86" s="91"/>
      <c r="B86" s="122"/>
      <c r="C86" s="96"/>
      <c r="D86" s="90"/>
      <c r="E86" s="98"/>
      <c r="F86" s="98"/>
      <c r="K86" s="81"/>
    </row>
    <row r="87" spans="1:11" x14ac:dyDescent="0.25">
      <c r="A87" s="91"/>
      <c r="B87" s="122"/>
      <c r="C87" s="96"/>
      <c r="D87" s="90"/>
      <c r="E87" s="98"/>
      <c r="F87" s="98"/>
      <c r="K87" s="81"/>
    </row>
    <row r="88" spans="1:11" x14ac:dyDescent="0.25">
      <c r="A88" s="91"/>
      <c r="B88" s="120"/>
      <c r="C88" s="96"/>
      <c r="D88" s="91"/>
      <c r="E88" s="97"/>
      <c r="F88" s="98"/>
    </row>
    <row r="89" spans="1:11" x14ac:dyDescent="0.25">
      <c r="A89" s="99"/>
      <c r="B89" s="123"/>
      <c r="C89" s="100"/>
      <c r="D89" s="101" t="s">
        <v>62</v>
      </c>
      <c r="E89" s="102"/>
      <c r="F89" s="103"/>
    </row>
    <row r="90" spans="1:11" x14ac:dyDescent="0.25">
      <c r="A90" s="104" t="s">
        <v>41</v>
      </c>
      <c r="B90" s="124"/>
      <c r="C90" s="106"/>
      <c r="D90" s="105"/>
      <c r="E90" s="107"/>
      <c r="F90" s="107"/>
    </row>
    <row r="91" spans="1:11" x14ac:dyDescent="0.25">
      <c r="A91" s="108"/>
      <c r="B91" s="124" t="s">
        <v>213</v>
      </c>
      <c r="C91" s="106"/>
      <c r="D91" s="105" t="s">
        <v>63</v>
      </c>
      <c r="E91" s="109">
        <v>1000000</v>
      </c>
      <c r="F91" s="110"/>
    </row>
    <row r="92" spans="1:11" x14ac:dyDescent="0.25">
      <c r="A92" s="111"/>
      <c r="B92" s="111"/>
      <c r="C92" s="112"/>
      <c r="D92" s="113" t="s">
        <v>64</v>
      </c>
      <c r="E92" s="114">
        <f>E89+E91</f>
        <v>1000000</v>
      </c>
      <c r="F92" s="115"/>
    </row>
  </sheetData>
  <mergeCells count="5">
    <mergeCell ref="A59:G59"/>
    <mergeCell ref="A29:G29"/>
    <mergeCell ref="E28:F28"/>
    <mergeCell ref="A6:G6"/>
    <mergeCell ref="A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workbookViewId="0">
      <selection activeCell="A2" sqref="A2:I33"/>
    </sheetView>
  </sheetViews>
  <sheetFormatPr baseColWidth="10" defaultRowHeight="15" x14ac:dyDescent="0.25"/>
  <cols>
    <col min="1" max="1" width="14.140625" customWidth="1"/>
    <col min="2" max="2" width="20" customWidth="1"/>
    <col min="3" max="3" width="14.140625" customWidth="1"/>
    <col min="4" max="4" width="15.5703125" customWidth="1"/>
    <col min="6" max="6" width="22.140625" bestFit="1" customWidth="1"/>
    <col min="8" max="8" width="18.140625" customWidth="1"/>
    <col min="9" max="9" width="14.140625" bestFit="1" customWidth="1"/>
  </cols>
  <sheetData>
    <row r="2" spans="1:9" x14ac:dyDescent="0.25">
      <c r="B2" s="8" t="s">
        <v>70</v>
      </c>
      <c r="C2" s="8"/>
      <c r="D2" s="8"/>
    </row>
    <row r="3" spans="1:9" x14ac:dyDescent="0.25">
      <c r="B3" s="8" t="s">
        <v>223</v>
      </c>
      <c r="C3" s="8"/>
      <c r="D3" s="8"/>
    </row>
    <row r="6" spans="1:9" x14ac:dyDescent="0.25">
      <c r="A6" s="138" t="s">
        <v>20</v>
      </c>
      <c r="B6" s="138"/>
      <c r="C6" s="138"/>
      <c r="D6" s="138"/>
      <c r="F6" s="194" t="s">
        <v>21</v>
      </c>
      <c r="G6" s="195"/>
      <c r="H6" s="195"/>
      <c r="I6" s="196">
        <v>0</v>
      </c>
    </row>
    <row r="7" spans="1:9" x14ac:dyDescent="0.25">
      <c r="A7" s="190"/>
      <c r="B7" s="138" t="s">
        <v>3</v>
      </c>
      <c r="C7" s="138"/>
      <c r="D7" s="181">
        <v>5000</v>
      </c>
      <c r="F7" s="37"/>
      <c r="G7" s="195" t="s">
        <v>1</v>
      </c>
      <c r="H7" s="195"/>
      <c r="I7" s="196">
        <v>0</v>
      </c>
    </row>
    <row r="8" spans="1:9" x14ac:dyDescent="0.25">
      <c r="A8" s="190"/>
      <c r="B8" s="138" t="s">
        <v>0</v>
      </c>
      <c r="C8" s="138"/>
      <c r="D8" s="174">
        <v>472091</v>
      </c>
      <c r="F8" s="37"/>
      <c r="G8" s="195" t="s">
        <v>22</v>
      </c>
      <c r="H8" s="195"/>
      <c r="I8" s="196">
        <v>0</v>
      </c>
    </row>
    <row r="9" spans="1:9" x14ac:dyDescent="0.25">
      <c r="A9" s="190"/>
      <c r="B9" s="138" t="s">
        <v>23</v>
      </c>
      <c r="C9" s="138"/>
      <c r="D9" s="174">
        <v>0</v>
      </c>
      <c r="F9" s="37"/>
      <c r="G9" s="195" t="s">
        <v>35</v>
      </c>
      <c r="H9" s="195"/>
      <c r="I9" s="196">
        <v>0</v>
      </c>
    </row>
    <row r="10" spans="1:9" x14ac:dyDescent="0.25">
      <c r="A10" s="190"/>
      <c r="B10" s="138" t="s">
        <v>5</v>
      </c>
      <c r="C10" s="138"/>
      <c r="D10" s="174">
        <v>0</v>
      </c>
      <c r="F10" s="37"/>
      <c r="G10" s="195" t="s">
        <v>25</v>
      </c>
      <c r="H10" s="195"/>
      <c r="I10" s="196">
        <v>0</v>
      </c>
    </row>
    <row r="11" spans="1:9" x14ac:dyDescent="0.25">
      <c r="A11" s="190"/>
      <c r="B11" s="138" t="s">
        <v>6</v>
      </c>
      <c r="C11" s="138"/>
      <c r="D11" s="174">
        <v>0</v>
      </c>
      <c r="F11" s="37"/>
      <c r="G11" s="197" t="s">
        <v>260</v>
      </c>
      <c r="H11" s="197"/>
      <c r="I11" s="198">
        <v>0</v>
      </c>
    </row>
    <row r="12" spans="1:9" x14ac:dyDescent="0.25">
      <c r="A12" s="190"/>
      <c r="B12" s="138" t="s">
        <v>24</v>
      </c>
      <c r="C12" s="138"/>
      <c r="D12" s="174">
        <v>35459</v>
      </c>
      <c r="F12" s="37"/>
    </row>
    <row r="13" spans="1:9" x14ac:dyDescent="0.25">
      <c r="A13" s="190"/>
      <c r="B13" s="182" t="s">
        <v>26</v>
      </c>
      <c r="C13" s="182"/>
      <c r="D13" s="183">
        <f>SUM(D7:D12)</f>
        <v>512550</v>
      </c>
      <c r="H13" s="6"/>
    </row>
    <row r="14" spans="1:9" x14ac:dyDescent="0.25">
      <c r="H14" s="5"/>
    </row>
    <row r="17" spans="1:9" x14ac:dyDescent="0.25">
      <c r="A17" s="184" t="s">
        <v>27</v>
      </c>
      <c r="B17" s="184"/>
      <c r="C17" s="184"/>
      <c r="D17" s="184"/>
    </row>
    <row r="18" spans="1:9" x14ac:dyDescent="0.25">
      <c r="A18" s="190"/>
      <c r="B18" s="184" t="s">
        <v>46</v>
      </c>
      <c r="C18" s="184"/>
      <c r="D18" s="185">
        <v>98095</v>
      </c>
    </row>
    <row r="19" spans="1:9" x14ac:dyDescent="0.25">
      <c r="A19" s="190"/>
      <c r="B19" s="184" t="s">
        <v>250</v>
      </c>
      <c r="C19" s="184"/>
      <c r="D19" s="185">
        <v>12209</v>
      </c>
      <c r="F19" s="191" t="s">
        <v>259</v>
      </c>
      <c r="G19" s="192"/>
      <c r="H19" s="192"/>
      <c r="I19" s="192"/>
    </row>
    <row r="20" spans="1:9" x14ac:dyDescent="0.25">
      <c r="A20" s="190"/>
      <c r="B20" s="184" t="s">
        <v>47</v>
      </c>
      <c r="C20" s="185"/>
      <c r="D20" s="185">
        <v>48000</v>
      </c>
      <c r="F20" s="37"/>
      <c r="G20" s="192" t="s">
        <v>2</v>
      </c>
      <c r="H20" s="192"/>
      <c r="I20" s="193">
        <v>1000000</v>
      </c>
    </row>
    <row r="21" spans="1:9" x14ac:dyDescent="0.25">
      <c r="A21" s="190"/>
      <c r="B21" s="184" t="s">
        <v>251</v>
      </c>
      <c r="C21" s="186"/>
      <c r="D21" s="185">
        <v>2504</v>
      </c>
      <c r="F21" s="37"/>
      <c r="G21" s="192" t="s">
        <v>28</v>
      </c>
      <c r="H21" s="192"/>
      <c r="I21" s="193"/>
    </row>
    <row r="22" spans="1:9" x14ac:dyDescent="0.25">
      <c r="A22" s="190"/>
      <c r="B22" s="184" t="s">
        <v>48</v>
      </c>
      <c r="C22" s="186"/>
      <c r="D22" s="185">
        <v>300500</v>
      </c>
      <c r="F22" s="37"/>
      <c r="G22" s="199" t="s">
        <v>261</v>
      </c>
      <c r="H22" s="199"/>
      <c r="I22" s="200">
        <f>SUM(I20:I21)</f>
        <v>1000000</v>
      </c>
    </row>
    <row r="23" spans="1:9" x14ac:dyDescent="0.25">
      <c r="A23" s="190"/>
      <c r="B23" s="182" t="s">
        <v>29</v>
      </c>
      <c r="C23" s="182"/>
      <c r="D23" s="180">
        <f>SUM(D18:D22)</f>
        <v>461308</v>
      </c>
    </row>
    <row r="24" spans="1:9" x14ac:dyDescent="0.25">
      <c r="H24" s="5"/>
    </row>
    <row r="25" spans="1:9" x14ac:dyDescent="0.25">
      <c r="C25" s="1"/>
      <c r="D25" s="1"/>
      <c r="H25" s="5"/>
    </row>
    <row r="26" spans="1:9" x14ac:dyDescent="0.25">
      <c r="A26" s="187" t="s">
        <v>34</v>
      </c>
      <c r="B26" s="187" t="s">
        <v>158</v>
      </c>
      <c r="C26" s="188"/>
      <c r="D26" s="189">
        <v>3200</v>
      </c>
      <c r="H26" s="5"/>
    </row>
    <row r="27" spans="1:9" x14ac:dyDescent="0.25">
      <c r="A27" s="190"/>
      <c r="B27" s="187" t="s">
        <v>54</v>
      </c>
      <c r="C27" s="188"/>
      <c r="D27" s="188">
        <v>6000</v>
      </c>
      <c r="H27" s="5"/>
    </row>
    <row r="28" spans="1:9" x14ac:dyDescent="0.25">
      <c r="A28" s="190"/>
      <c r="B28" s="187" t="s">
        <v>163</v>
      </c>
      <c r="C28" s="188"/>
      <c r="D28" s="188">
        <v>10000</v>
      </c>
      <c r="H28" s="5"/>
    </row>
    <row r="29" spans="1:9" x14ac:dyDescent="0.25">
      <c r="A29" s="190"/>
      <c r="B29" s="187" t="s">
        <v>168</v>
      </c>
      <c r="C29" s="187"/>
      <c r="D29" s="188">
        <v>6942</v>
      </c>
    </row>
    <row r="30" spans="1:9" x14ac:dyDescent="0.25">
      <c r="A30" s="190"/>
      <c r="B30" s="182" t="s">
        <v>258</v>
      </c>
      <c r="C30" s="182"/>
      <c r="D30" s="180">
        <f>SUM(D26:D29)</f>
        <v>26142</v>
      </c>
    </row>
    <row r="33" spans="1:8" x14ac:dyDescent="0.25">
      <c r="A33" s="8" t="s">
        <v>30</v>
      </c>
      <c r="B33" s="8"/>
      <c r="C33" s="9"/>
      <c r="D33" s="9">
        <f>+D13+D23+D30</f>
        <v>1000000</v>
      </c>
      <c r="E33" s="8"/>
      <c r="F33" s="8" t="s">
        <v>31</v>
      </c>
      <c r="G33" s="8"/>
      <c r="H33" s="10">
        <f>SUM(H13+I20)</f>
        <v>1000000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6"/>
  <sheetViews>
    <sheetView workbookViewId="0">
      <selection activeCell="D14" sqref="D14"/>
    </sheetView>
  </sheetViews>
  <sheetFormatPr baseColWidth="10" defaultRowHeight="15" x14ac:dyDescent="0.25"/>
  <cols>
    <col min="2" max="2" width="32.7109375" bestFit="1" customWidth="1"/>
    <col min="3" max="3" width="2.42578125" customWidth="1"/>
    <col min="4" max="4" width="12.5703125" bestFit="1" customWidth="1"/>
    <col min="5" max="5" width="8.7109375" customWidth="1"/>
    <col min="6" max="6" width="14.140625" bestFit="1" customWidth="1"/>
    <col min="8" max="8" width="2.85546875" customWidth="1"/>
    <col min="9" max="9" width="17.28515625" style="5" customWidth="1"/>
    <col min="10" max="10" width="14.140625" bestFit="1" customWidth="1"/>
  </cols>
  <sheetData>
    <row r="4" spans="2:9" x14ac:dyDescent="0.25">
      <c r="B4" s="203" t="s">
        <v>263</v>
      </c>
      <c r="C4" s="203"/>
      <c r="D4" s="203"/>
    </row>
    <row r="5" spans="2:9" x14ac:dyDescent="0.25">
      <c r="B5" s="203"/>
      <c r="C5" s="203"/>
      <c r="D5" s="203"/>
      <c r="G5" s="206" t="s">
        <v>271</v>
      </c>
      <c r="H5" s="206"/>
      <c r="I5" s="211"/>
    </row>
    <row r="6" spans="2:9" x14ac:dyDescent="0.25">
      <c r="B6" s="203" t="s">
        <v>157</v>
      </c>
      <c r="C6" s="203"/>
      <c r="D6" s="204">
        <v>5000</v>
      </c>
      <c r="G6" s="206"/>
      <c r="H6" s="206"/>
      <c r="I6" s="211"/>
    </row>
    <row r="7" spans="2:9" x14ac:dyDescent="0.25">
      <c r="B7" s="203" t="s">
        <v>178</v>
      </c>
      <c r="C7" s="203"/>
      <c r="D7" s="204">
        <v>469033</v>
      </c>
      <c r="G7" s="206"/>
      <c r="H7" s="206"/>
      <c r="I7" s="211"/>
    </row>
    <row r="8" spans="2:9" x14ac:dyDescent="0.25">
      <c r="B8" s="203" t="s">
        <v>137</v>
      </c>
      <c r="C8" s="203"/>
      <c r="D8" s="204">
        <v>35459</v>
      </c>
      <c r="G8" s="206"/>
      <c r="H8" s="206"/>
      <c r="I8" s="211"/>
    </row>
    <row r="9" spans="2:9" x14ac:dyDescent="0.25">
      <c r="B9" s="203" t="s">
        <v>155</v>
      </c>
      <c r="C9" s="203"/>
      <c r="D9" s="204">
        <v>500</v>
      </c>
      <c r="G9" s="206" t="s">
        <v>275</v>
      </c>
      <c r="H9" s="206"/>
      <c r="I9" s="211">
        <v>0</v>
      </c>
    </row>
    <row r="10" spans="2:9" x14ac:dyDescent="0.25">
      <c r="B10" s="203" t="s">
        <v>156</v>
      </c>
      <c r="C10" s="203"/>
      <c r="D10" s="204">
        <v>500</v>
      </c>
    </row>
    <row r="11" spans="2:9" x14ac:dyDescent="0.25">
      <c r="B11" s="203" t="s">
        <v>139</v>
      </c>
      <c r="C11" s="203"/>
      <c r="D11" s="204">
        <v>999</v>
      </c>
      <c r="G11" s="192" t="s">
        <v>272</v>
      </c>
      <c r="H11" s="192"/>
      <c r="I11" s="193"/>
    </row>
    <row r="12" spans="2:9" x14ac:dyDescent="0.25">
      <c r="B12" s="203" t="s">
        <v>91</v>
      </c>
      <c r="C12" s="203"/>
      <c r="D12" s="204">
        <v>2500</v>
      </c>
      <c r="G12" s="192"/>
      <c r="H12" s="192"/>
      <c r="I12" s="193"/>
    </row>
    <row r="13" spans="2:9" x14ac:dyDescent="0.25">
      <c r="B13" s="203" t="s">
        <v>147</v>
      </c>
      <c r="C13" s="203"/>
      <c r="D13" s="204">
        <v>3600</v>
      </c>
      <c r="G13" s="192"/>
      <c r="H13" s="192"/>
      <c r="I13" s="193"/>
    </row>
    <row r="14" spans="2:9" x14ac:dyDescent="0.25">
      <c r="B14" s="203" t="s">
        <v>148</v>
      </c>
      <c r="C14" s="203"/>
      <c r="D14" s="204">
        <v>2640</v>
      </c>
      <c r="G14" s="192" t="s">
        <v>276</v>
      </c>
      <c r="H14" s="192"/>
      <c r="I14" s="193">
        <v>0</v>
      </c>
    </row>
    <row r="15" spans="2:9" x14ac:dyDescent="0.25">
      <c r="B15" s="203" t="s">
        <v>92</v>
      </c>
      <c r="C15" s="203"/>
      <c r="D15" s="204">
        <v>3000</v>
      </c>
    </row>
    <row r="16" spans="2:9" x14ac:dyDescent="0.25">
      <c r="B16" s="203" t="s">
        <v>149</v>
      </c>
      <c r="C16" s="203"/>
      <c r="D16" s="204">
        <v>2400</v>
      </c>
      <c r="G16" s="212" t="s">
        <v>273</v>
      </c>
      <c r="H16" s="212"/>
      <c r="I16" s="213"/>
    </row>
    <row r="17" spans="2:11" x14ac:dyDescent="0.25">
      <c r="B17" s="203" t="s">
        <v>169</v>
      </c>
      <c r="C17" s="203"/>
      <c r="D17" s="204">
        <v>2450</v>
      </c>
      <c r="G17" s="212"/>
      <c r="H17" s="212"/>
      <c r="I17" s="213"/>
    </row>
    <row r="18" spans="2:11" x14ac:dyDescent="0.25">
      <c r="B18" s="203" t="s">
        <v>93</v>
      </c>
      <c r="C18" s="203"/>
      <c r="D18" s="204">
        <v>15000</v>
      </c>
      <c r="G18" s="212" t="s">
        <v>277</v>
      </c>
      <c r="H18" s="212"/>
      <c r="I18" s="213">
        <v>0</v>
      </c>
    </row>
    <row r="19" spans="2:11" x14ac:dyDescent="0.25">
      <c r="B19" s="203" t="s">
        <v>177</v>
      </c>
      <c r="C19" s="203"/>
      <c r="D19" s="204">
        <v>100</v>
      </c>
    </row>
    <row r="20" spans="2:11" x14ac:dyDescent="0.25">
      <c r="B20" s="203" t="s">
        <v>231</v>
      </c>
      <c r="C20" s="203"/>
      <c r="D20" s="204">
        <v>1770</v>
      </c>
    </row>
    <row r="21" spans="2:11" x14ac:dyDescent="0.25">
      <c r="B21" s="203"/>
      <c r="C21" s="203"/>
      <c r="D21" s="203"/>
      <c r="H21" s="214" t="s">
        <v>274</v>
      </c>
      <c r="I21" s="215"/>
      <c r="J21" s="214"/>
      <c r="K21" s="214">
        <v>0</v>
      </c>
    </row>
    <row r="22" spans="2:11" x14ac:dyDescent="0.25">
      <c r="B22" s="203" t="s">
        <v>262</v>
      </c>
      <c r="C22" s="203"/>
      <c r="D22" s="205">
        <f>SUM(D6:D20)-D8</f>
        <v>509492</v>
      </c>
    </row>
    <row r="24" spans="2:11" x14ac:dyDescent="0.25">
      <c r="G24" s="191" t="s">
        <v>259</v>
      </c>
      <c r="H24" s="192"/>
      <c r="I24" s="193"/>
      <c r="J24" s="192"/>
    </row>
    <row r="25" spans="2:11" x14ac:dyDescent="0.25">
      <c r="B25" s="146" t="s">
        <v>264</v>
      </c>
      <c r="C25" s="146"/>
      <c r="D25" s="146"/>
      <c r="G25" s="37"/>
      <c r="H25" s="192" t="s">
        <v>2</v>
      </c>
      <c r="I25" s="193"/>
      <c r="J25" s="193">
        <v>1000000</v>
      </c>
    </row>
    <row r="26" spans="2:11" x14ac:dyDescent="0.25">
      <c r="B26" s="146" t="s">
        <v>46</v>
      </c>
      <c r="C26" s="146"/>
      <c r="D26" s="146"/>
      <c r="G26" s="37"/>
      <c r="H26" s="192" t="s">
        <v>28</v>
      </c>
      <c r="I26" s="193"/>
      <c r="J26" s="193">
        <v>0</v>
      </c>
    </row>
    <row r="27" spans="2:11" x14ac:dyDescent="0.25">
      <c r="B27" s="147" t="s">
        <v>150</v>
      </c>
      <c r="C27" s="147"/>
      <c r="D27" s="147">
        <v>8000</v>
      </c>
      <c r="G27" s="37"/>
      <c r="H27" s="199" t="s">
        <v>261</v>
      </c>
      <c r="I27" s="202"/>
      <c r="J27" s="200">
        <f>SUM(J25:J26)</f>
        <v>1000000</v>
      </c>
    </row>
    <row r="28" spans="2:11" x14ac:dyDescent="0.25">
      <c r="B28" s="147" t="s">
        <v>153</v>
      </c>
      <c r="C28" s="147"/>
      <c r="D28" s="147">
        <v>13600</v>
      </c>
    </row>
    <row r="29" spans="2:11" x14ac:dyDescent="0.25">
      <c r="B29" s="147" t="s">
        <v>164</v>
      </c>
      <c r="C29" s="147"/>
      <c r="D29" s="147">
        <v>24947</v>
      </c>
    </row>
    <row r="30" spans="2:11" x14ac:dyDescent="0.25">
      <c r="B30" s="147" t="s">
        <v>166</v>
      </c>
      <c r="C30" s="147"/>
      <c r="D30" s="147">
        <v>1200</v>
      </c>
    </row>
    <row r="31" spans="2:11" x14ac:dyDescent="0.25">
      <c r="B31" s="147" t="s">
        <v>167</v>
      </c>
      <c r="C31" s="147"/>
      <c r="D31" s="147">
        <v>14000</v>
      </c>
      <c r="G31" s="251" t="s">
        <v>278</v>
      </c>
      <c r="H31" s="251"/>
      <c r="I31" s="251"/>
      <c r="J31" s="216">
        <f>J27+K21</f>
        <v>1000000</v>
      </c>
    </row>
    <row r="32" spans="2:11" x14ac:dyDescent="0.25">
      <c r="B32" s="147" t="s">
        <v>173</v>
      </c>
      <c r="C32" s="147"/>
      <c r="D32" s="147">
        <v>8000</v>
      </c>
    </row>
    <row r="33" spans="2:4" x14ac:dyDescent="0.25">
      <c r="B33" s="147" t="s">
        <v>174</v>
      </c>
      <c r="C33" s="147"/>
      <c r="D33" s="147">
        <v>9000</v>
      </c>
    </row>
    <row r="34" spans="2:4" x14ac:dyDescent="0.25">
      <c r="B34" s="147" t="s">
        <v>176</v>
      </c>
      <c r="C34" s="147"/>
      <c r="D34" s="147">
        <v>4000</v>
      </c>
    </row>
    <row r="35" spans="2:4" x14ac:dyDescent="0.25">
      <c r="B35" s="147" t="s">
        <v>175</v>
      </c>
      <c r="C35" s="147"/>
      <c r="D35" s="147">
        <v>9600</v>
      </c>
    </row>
    <row r="36" spans="2:4" x14ac:dyDescent="0.25">
      <c r="B36" s="147" t="s">
        <v>172</v>
      </c>
      <c r="C36" s="147"/>
      <c r="D36" s="147">
        <v>3600</v>
      </c>
    </row>
    <row r="37" spans="2:4" x14ac:dyDescent="0.25">
      <c r="B37" s="147" t="s">
        <v>236</v>
      </c>
      <c r="C37" s="147"/>
      <c r="D37" s="147">
        <v>329</v>
      </c>
    </row>
    <row r="38" spans="2:4" x14ac:dyDescent="0.25">
      <c r="B38" s="147" t="s">
        <v>235</v>
      </c>
      <c r="C38" s="147"/>
      <c r="D38" s="147">
        <v>1819</v>
      </c>
    </row>
    <row r="39" spans="2:4" x14ac:dyDescent="0.25">
      <c r="B39" s="146" t="s">
        <v>136</v>
      </c>
      <c r="C39" s="146"/>
      <c r="D39" s="146"/>
    </row>
    <row r="40" spans="2:4" x14ac:dyDescent="0.25">
      <c r="B40" s="147" t="s">
        <v>142</v>
      </c>
      <c r="C40" s="147"/>
      <c r="D40" s="147">
        <v>1300</v>
      </c>
    </row>
    <row r="41" spans="2:4" x14ac:dyDescent="0.25">
      <c r="B41" s="147" t="s">
        <v>161</v>
      </c>
      <c r="C41" s="147"/>
      <c r="D41" s="147">
        <v>2999</v>
      </c>
    </row>
    <row r="42" spans="2:4" x14ac:dyDescent="0.25">
      <c r="B42" s="147" t="s">
        <v>233</v>
      </c>
      <c r="C42" s="147"/>
      <c r="D42" s="147">
        <v>650</v>
      </c>
    </row>
    <row r="43" spans="2:4" x14ac:dyDescent="0.25">
      <c r="B43" s="147" t="s">
        <v>234</v>
      </c>
      <c r="C43" s="147"/>
      <c r="D43" s="147">
        <v>260</v>
      </c>
    </row>
    <row r="44" spans="2:4" x14ac:dyDescent="0.25">
      <c r="B44" s="147" t="s">
        <v>162</v>
      </c>
      <c r="C44" s="147"/>
      <c r="D44" s="147">
        <v>4000</v>
      </c>
    </row>
    <row r="45" spans="2:4" x14ac:dyDescent="0.25">
      <c r="B45" s="147" t="s">
        <v>71</v>
      </c>
      <c r="C45" s="147"/>
      <c r="D45" s="147">
        <v>3000</v>
      </c>
    </row>
    <row r="46" spans="2:4" x14ac:dyDescent="0.25">
      <c r="B46" s="147" t="s">
        <v>145</v>
      </c>
      <c r="C46" s="147"/>
      <c r="D46" s="147">
        <v>48000</v>
      </c>
    </row>
    <row r="47" spans="2:4" x14ac:dyDescent="0.25">
      <c r="B47" s="146" t="s">
        <v>113</v>
      </c>
      <c r="C47" s="146"/>
      <c r="D47" s="146"/>
    </row>
    <row r="48" spans="2:4" x14ac:dyDescent="0.25">
      <c r="B48" s="147" t="s">
        <v>237</v>
      </c>
      <c r="C48" s="147"/>
      <c r="D48" s="147">
        <v>255</v>
      </c>
    </row>
    <row r="49" spans="1:4" x14ac:dyDescent="0.25">
      <c r="B49" s="147" t="s">
        <v>239</v>
      </c>
      <c r="C49" s="147"/>
      <c r="D49" s="147">
        <v>900</v>
      </c>
    </row>
    <row r="50" spans="1:4" x14ac:dyDescent="0.25">
      <c r="B50" s="147" t="s">
        <v>238</v>
      </c>
      <c r="C50" s="147"/>
      <c r="D50" s="147">
        <v>1349</v>
      </c>
    </row>
    <row r="51" spans="1:4" x14ac:dyDescent="0.25">
      <c r="B51" s="146" t="s">
        <v>48</v>
      </c>
      <c r="C51" s="146"/>
      <c r="D51" s="146"/>
    </row>
    <row r="52" spans="1:4" x14ac:dyDescent="0.25">
      <c r="B52" s="147" t="s">
        <v>134</v>
      </c>
      <c r="C52" s="147"/>
      <c r="D52" s="147">
        <v>300000</v>
      </c>
    </row>
    <row r="53" spans="1:4" x14ac:dyDescent="0.25">
      <c r="A53" s="36" t="s">
        <v>265</v>
      </c>
      <c r="B53" s="147" t="s">
        <v>144</v>
      </c>
      <c r="C53" s="147"/>
      <c r="D53" s="147">
        <v>500</v>
      </c>
    </row>
    <row r="54" spans="1:4" x14ac:dyDescent="0.25">
      <c r="B54" s="146" t="s">
        <v>266</v>
      </c>
      <c r="C54" s="146"/>
      <c r="D54" s="146">
        <f>SUM(D27:D53)</f>
        <v>461308</v>
      </c>
    </row>
    <row r="56" spans="1:4" x14ac:dyDescent="0.25">
      <c r="B56" s="207" t="s">
        <v>267</v>
      </c>
      <c r="C56" s="207"/>
      <c r="D56" s="207"/>
    </row>
    <row r="57" spans="1:4" x14ac:dyDescent="0.25">
      <c r="B57" s="207" t="s">
        <v>158</v>
      </c>
      <c r="C57" s="207"/>
      <c r="D57" s="207"/>
    </row>
    <row r="58" spans="1:4" x14ac:dyDescent="0.25">
      <c r="B58" s="208" t="s">
        <v>96</v>
      </c>
      <c r="C58" s="208"/>
      <c r="D58" s="208">
        <v>500</v>
      </c>
    </row>
    <row r="59" spans="1:4" x14ac:dyDescent="0.25">
      <c r="B59" s="208" t="s">
        <v>95</v>
      </c>
      <c r="C59" s="208"/>
      <c r="D59" s="208">
        <v>2700</v>
      </c>
    </row>
    <row r="60" spans="1:4" x14ac:dyDescent="0.25">
      <c r="B60" s="207" t="s">
        <v>54</v>
      </c>
      <c r="C60" s="207"/>
      <c r="D60" s="207"/>
    </row>
    <row r="61" spans="1:4" x14ac:dyDescent="0.25">
      <c r="B61" s="208" t="s">
        <v>268</v>
      </c>
      <c r="C61" s="208"/>
      <c r="D61" s="208">
        <v>6000</v>
      </c>
    </row>
    <row r="62" spans="1:4" x14ac:dyDescent="0.25">
      <c r="B62" s="208" t="s">
        <v>128</v>
      </c>
      <c r="C62" s="208"/>
      <c r="D62" s="208">
        <v>10000</v>
      </c>
    </row>
    <row r="63" spans="1:4" x14ac:dyDescent="0.25">
      <c r="B63" s="208" t="s">
        <v>168</v>
      </c>
      <c r="C63" s="208"/>
      <c r="D63" s="208">
        <v>10000</v>
      </c>
    </row>
    <row r="64" spans="1:4" x14ac:dyDescent="0.25">
      <c r="B64" s="207" t="s">
        <v>269</v>
      </c>
      <c r="C64" s="207"/>
      <c r="D64" s="207">
        <f>SUM(D58:D63)</f>
        <v>29200</v>
      </c>
    </row>
    <row r="66" spans="3:6" x14ac:dyDescent="0.25">
      <c r="C66" s="209" t="s">
        <v>270</v>
      </c>
      <c r="D66" s="209"/>
      <c r="E66" s="209"/>
      <c r="F66" s="210">
        <f>D64+D54+D22</f>
        <v>1000000</v>
      </c>
    </row>
  </sheetData>
  <mergeCells count="1">
    <mergeCell ref="G31:I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workbookViewId="0">
      <selection activeCell="F18" sqref="F18"/>
    </sheetView>
  </sheetViews>
  <sheetFormatPr baseColWidth="10" defaultRowHeight="15" x14ac:dyDescent="0.25"/>
  <cols>
    <col min="3" max="3" width="20.42578125" customWidth="1"/>
    <col min="4" max="4" width="11.42578125" customWidth="1"/>
    <col min="5" max="10" width="14.140625" customWidth="1"/>
    <col min="11" max="12" width="12.5703125" bestFit="1" customWidth="1"/>
  </cols>
  <sheetData>
    <row r="1" spans="2:12" x14ac:dyDescent="0.25">
      <c r="B1" s="254" t="s">
        <v>222</v>
      </c>
      <c r="C1" s="254"/>
      <c r="D1" s="254"/>
      <c r="E1" s="254"/>
      <c r="F1" s="254"/>
      <c r="G1" s="254"/>
      <c r="H1" s="254"/>
      <c r="I1" s="254"/>
      <c r="J1" s="254"/>
    </row>
    <row r="2" spans="2:12" x14ac:dyDescent="0.25">
      <c r="B2" s="254"/>
      <c r="C2" s="254"/>
      <c r="D2" s="254"/>
      <c r="E2" s="254"/>
      <c r="F2" s="254"/>
      <c r="G2" s="254"/>
      <c r="H2" s="254"/>
      <c r="I2" s="254"/>
      <c r="J2" s="254"/>
    </row>
    <row r="4" spans="2:12" x14ac:dyDescent="0.25">
      <c r="B4" s="253" t="s">
        <v>108</v>
      </c>
      <c r="C4" s="152"/>
      <c r="D4" s="153" t="s">
        <v>101</v>
      </c>
      <c r="E4" s="154" t="s">
        <v>102</v>
      </c>
      <c r="F4" s="154" t="s">
        <v>103</v>
      </c>
      <c r="G4" s="154" t="s">
        <v>104</v>
      </c>
      <c r="H4" s="154" t="s">
        <v>105</v>
      </c>
      <c r="I4" s="154" t="s">
        <v>106</v>
      </c>
      <c r="J4" s="154" t="s">
        <v>107</v>
      </c>
    </row>
    <row r="5" spans="2:12" ht="15" customHeight="1" x14ac:dyDescent="0.25">
      <c r="B5" s="253"/>
      <c r="C5" s="155" t="s">
        <v>109</v>
      </c>
      <c r="D5" s="152"/>
      <c r="E5" s="156">
        <v>0</v>
      </c>
      <c r="F5" s="156">
        <f>E30</f>
        <v>571003</v>
      </c>
      <c r="G5" s="156">
        <f t="shared" ref="G5:J5" si="0">F30</f>
        <v>672974</v>
      </c>
      <c r="H5" s="156">
        <f t="shared" si="0"/>
        <v>774946</v>
      </c>
      <c r="I5" s="156">
        <f t="shared" si="0"/>
        <v>876919</v>
      </c>
      <c r="J5" s="156">
        <f t="shared" si="0"/>
        <v>978893</v>
      </c>
      <c r="K5" s="1"/>
      <c r="L5" s="1"/>
    </row>
    <row r="6" spans="2:12" ht="15" customHeight="1" x14ac:dyDescent="0.25">
      <c r="B6" s="253"/>
      <c r="C6" s="157" t="s">
        <v>3</v>
      </c>
      <c r="D6" s="152"/>
      <c r="E6" s="156">
        <v>5000</v>
      </c>
      <c r="F6" s="156">
        <v>5000</v>
      </c>
      <c r="G6" s="156">
        <v>5000</v>
      </c>
      <c r="H6" s="156">
        <v>5000</v>
      </c>
      <c r="I6" s="156">
        <v>5000</v>
      </c>
      <c r="J6" s="156">
        <v>5000</v>
      </c>
    </row>
    <row r="7" spans="2:12" x14ac:dyDescent="0.25">
      <c r="B7" s="253"/>
      <c r="C7" s="157" t="s">
        <v>110</v>
      </c>
      <c r="D7" s="156"/>
      <c r="E7" s="158">
        <v>158870</v>
      </c>
      <c r="F7" s="158">
        <v>158871</v>
      </c>
      <c r="G7" s="158">
        <v>158872</v>
      </c>
      <c r="H7" s="158">
        <v>158873</v>
      </c>
      <c r="I7" s="158">
        <v>158874</v>
      </c>
      <c r="J7" s="158">
        <v>158875</v>
      </c>
    </row>
    <row r="8" spans="2:12" x14ac:dyDescent="0.25">
      <c r="B8" s="253"/>
      <c r="C8" s="159" t="s">
        <v>0</v>
      </c>
      <c r="D8" s="156"/>
      <c r="E8" s="156">
        <f>'Presupuesto de cap'!E8-E6</f>
        <v>464033</v>
      </c>
      <c r="F8" s="156">
        <f>E8-F6</f>
        <v>459033</v>
      </c>
      <c r="G8" s="156">
        <f t="shared" ref="G8:J8" si="1">F8-G6</f>
        <v>454033</v>
      </c>
      <c r="H8" s="156">
        <f t="shared" si="1"/>
        <v>449033</v>
      </c>
      <c r="I8" s="156">
        <f t="shared" si="1"/>
        <v>444033</v>
      </c>
      <c r="J8" s="156">
        <f t="shared" si="1"/>
        <v>439033</v>
      </c>
    </row>
    <row r="9" spans="2:12" x14ac:dyDescent="0.25">
      <c r="B9" s="253"/>
      <c r="C9" s="157" t="s">
        <v>111</v>
      </c>
      <c r="D9" s="156"/>
      <c r="E9" s="156">
        <v>0</v>
      </c>
      <c r="F9" s="156">
        <v>0</v>
      </c>
      <c r="G9" s="156">
        <v>0</v>
      </c>
      <c r="H9" s="156">
        <v>0</v>
      </c>
      <c r="I9" s="156">
        <v>0</v>
      </c>
      <c r="J9" s="156">
        <v>0</v>
      </c>
      <c r="K9" s="1"/>
    </row>
    <row r="10" spans="2:12" x14ac:dyDescent="0.25">
      <c r="B10" s="253"/>
      <c r="C10" s="157" t="s">
        <v>5</v>
      </c>
      <c r="D10" s="156"/>
      <c r="E10" s="156">
        <v>0</v>
      </c>
      <c r="F10" s="156">
        <v>0</v>
      </c>
      <c r="G10" s="156">
        <v>0</v>
      </c>
      <c r="H10" s="156">
        <v>0</v>
      </c>
      <c r="I10" s="156">
        <v>0</v>
      </c>
      <c r="J10" s="156">
        <v>0</v>
      </c>
    </row>
    <row r="11" spans="2:12" x14ac:dyDescent="0.25">
      <c r="B11" s="253"/>
      <c r="C11" s="159" t="s">
        <v>112</v>
      </c>
      <c r="D11" s="156"/>
      <c r="E11" s="156">
        <v>0</v>
      </c>
      <c r="F11" s="156">
        <v>0</v>
      </c>
      <c r="G11" s="156">
        <v>0</v>
      </c>
      <c r="H11" s="156">
        <v>0</v>
      </c>
      <c r="I11" s="156">
        <v>0</v>
      </c>
      <c r="J11" s="156">
        <v>0</v>
      </c>
    </row>
    <row r="12" spans="2:12" x14ac:dyDescent="0.25">
      <c r="B12" s="253"/>
      <c r="C12" s="159" t="s">
        <v>113</v>
      </c>
      <c r="D12" s="156"/>
      <c r="E12" s="156">
        <v>0</v>
      </c>
      <c r="F12" s="156">
        <v>0</v>
      </c>
      <c r="G12" s="156">
        <v>0</v>
      </c>
      <c r="H12" s="156">
        <v>0</v>
      </c>
      <c r="I12" s="156">
        <v>0</v>
      </c>
      <c r="J12" s="156">
        <v>0</v>
      </c>
    </row>
    <row r="13" spans="2:12" x14ac:dyDescent="0.25">
      <c r="B13" s="253"/>
      <c r="C13" s="157" t="s">
        <v>114</v>
      </c>
      <c r="D13" s="156"/>
      <c r="E13" s="156">
        <v>0</v>
      </c>
      <c r="F13" s="156">
        <v>0</v>
      </c>
      <c r="G13" s="156">
        <v>0</v>
      </c>
      <c r="H13" s="156">
        <v>0</v>
      </c>
      <c r="I13" s="156">
        <v>0</v>
      </c>
      <c r="J13" s="156">
        <v>0</v>
      </c>
    </row>
    <row r="14" spans="2:12" x14ac:dyDescent="0.25">
      <c r="B14" s="253"/>
      <c r="C14" s="160" t="s">
        <v>249</v>
      </c>
      <c r="D14" s="156"/>
      <c r="E14" s="156">
        <f>+E6+E5+E7+E8+E9+E10+E11+E12+E13</f>
        <v>627903</v>
      </c>
      <c r="F14" s="156">
        <f>(SUM(F6:F13))+(F5-E8)</f>
        <v>729874</v>
      </c>
      <c r="G14" s="156">
        <f t="shared" ref="G14:J14" si="2">(SUM(G6:G13))+(G5-F8)</f>
        <v>831846</v>
      </c>
      <c r="H14" s="156">
        <f t="shared" si="2"/>
        <v>933819</v>
      </c>
      <c r="I14" s="156">
        <f t="shared" si="2"/>
        <v>1035793</v>
      </c>
      <c r="J14" s="156">
        <f t="shared" si="2"/>
        <v>1137768</v>
      </c>
    </row>
    <row r="15" spans="2:12" x14ac:dyDescent="0.25">
      <c r="B15" s="161"/>
      <c r="C15" s="162"/>
      <c r="D15" s="156"/>
      <c r="E15" s="156"/>
      <c r="F15" s="156"/>
      <c r="G15" s="156"/>
      <c r="H15" s="156"/>
      <c r="I15" s="156"/>
      <c r="J15" s="156"/>
    </row>
    <row r="16" spans="2:12" x14ac:dyDescent="0.25">
      <c r="B16" s="252" t="s">
        <v>126</v>
      </c>
      <c r="C16" s="159" t="s">
        <v>115</v>
      </c>
      <c r="D16" s="156"/>
      <c r="E16" s="156">
        <v>1500</v>
      </c>
      <c r="F16" s="156">
        <v>1500</v>
      </c>
      <c r="G16" s="156">
        <v>1500</v>
      </c>
      <c r="H16" s="156">
        <v>1500</v>
      </c>
      <c r="I16" s="156">
        <v>1500</v>
      </c>
      <c r="J16" s="156">
        <v>1500</v>
      </c>
    </row>
    <row r="17" spans="2:10" x14ac:dyDescent="0.25">
      <c r="B17" s="252"/>
      <c r="C17" s="159" t="s">
        <v>116</v>
      </c>
      <c r="D17" s="156"/>
      <c r="E17" s="156">
        <v>0</v>
      </c>
      <c r="F17" s="156">
        <v>0</v>
      </c>
      <c r="G17" s="156">
        <v>0</v>
      </c>
      <c r="H17" s="156">
        <v>0</v>
      </c>
      <c r="I17" s="156">
        <v>0</v>
      </c>
      <c r="J17" s="156">
        <v>0</v>
      </c>
    </row>
    <row r="18" spans="2:10" x14ac:dyDescent="0.25">
      <c r="B18" s="252"/>
      <c r="C18" s="159" t="s">
        <v>117</v>
      </c>
      <c r="D18" s="156"/>
      <c r="E18" s="156">
        <v>50000</v>
      </c>
      <c r="F18" s="156">
        <v>50000</v>
      </c>
      <c r="G18" s="156">
        <v>50000</v>
      </c>
      <c r="H18" s="156">
        <v>50000</v>
      </c>
      <c r="I18" s="156">
        <v>50000</v>
      </c>
      <c r="J18" s="156">
        <v>50000</v>
      </c>
    </row>
    <row r="19" spans="2:10" x14ac:dyDescent="0.25">
      <c r="B19" s="252"/>
      <c r="C19" s="159" t="s">
        <v>118</v>
      </c>
      <c r="D19" s="156"/>
      <c r="E19" s="156">
        <v>200</v>
      </c>
      <c r="F19" s="156">
        <v>200</v>
      </c>
      <c r="G19" s="156">
        <v>200</v>
      </c>
      <c r="H19" s="156">
        <v>200</v>
      </c>
      <c r="I19" s="156">
        <v>200</v>
      </c>
      <c r="J19" s="156">
        <v>200</v>
      </c>
    </row>
    <row r="20" spans="2:10" x14ac:dyDescent="0.25">
      <c r="B20" s="252"/>
      <c r="C20" s="159" t="s">
        <v>119</v>
      </c>
      <c r="D20" s="156"/>
      <c r="E20" s="156">
        <v>500</v>
      </c>
      <c r="F20" s="156">
        <v>500</v>
      </c>
      <c r="G20" s="156">
        <v>500</v>
      </c>
      <c r="H20" s="156">
        <v>500</v>
      </c>
      <c r="I20" s="156">
        <v>500</v>
      </c>
      <c r="J20" s="156">
        <v>500</v>
      </c>
    </row>
    <row r="21" spans="2:10" x14ac:dyDescent="0.25">
      <c r="B21" s="252"/>
      <c r="C21" s="159" t="s">
        <v>120</v>
      </c>
      <c r="D21" s="156"/>
      <c r="E21" s="156">
        <v>500</v>
      </c>
      <c r="F21" s="156">
        <v>500</v>
      </c>
      <c r="G21" s="156">
        <v>500</v>
      </c>
      <c r="H21" s="156">
        <v>500</v>
      </c>
      <c r="I21" s="156">
        <v>500</v>
      </c>
      <c r="J21" s="156">
        <v>500</v>
      </c>
    </row>
    <row r="22" spans="2:10" x14ac:dyDescent="0.25">
      <c r="B22" s="252"/>
      <c r="C22" s="159" t="s">
        <v>245</v>
      </c>
      <c r="D22" s="156"/>
      <c r="E22" s="156">
        <v>1200</v>
      </c>
      <c r="F22" s="156">
        <v>1200</v>
      </c>
      <c r="G22" s="156">
        <v>1200</v>
      </c>
      <c r="H22" s="156">
        <v>1200</v>
      </c>
      <c r="I22" s="156">
        <v>1200</v>
      </c>
      <c r="J22" s="156">
        <v>1200</v>
      </c>
    </row>
    <row r="23" spans="2:10" x14ac:dyDescent="0.25">
      <c r="B23" s="252"/>
      <c r="C23" s="159" t="s">
        <v>121</v>
      </c>
      <c r="D23" s="156"/>
      <c r="E23" s="156">
        <v>0</v>
      </c>
      <c r="F23" s="156">
        <v>0</v>
      </c>
      <c r="G23" s="156">
        <v>0</v>
      </c>
      <c r="H23" s="156">
        <v>0</v>
      </c>
      <c r="I23" s="156">
        <v>0</v>
      </c>
      <c r="J23" s="156">
        <v>0</v>
      </c>
    </row>
    <row r="24" spans="2:10" x14ac:dyDescent="0.25">
      <c r="B24" s="252"/>
      <c r="C24" s="159" t="s">
        <v>122</v>
      </c>
      <c r="D24" s="156"/>
      <c r="E24" s="156">
        <v>0</v>
      </c>
      <c r="F24" s="156">
        <v>0</v>
      </c>
      <c r="G24" s="156">
        <v>0</v>
      </c>
      <c r="H24" s="156">
        <v>0</v>
      </c>
      <c r="I24" s="156">
        <v>0</v>
      </c>
      <c r="J24" s="156">
        <v>0</v>
      </c>
    </row>
    <row r="25" spans="2:10" x14ac:dyDescent="0.25">
      <c r="B25" s="252"/>
      <c r="C25" s="159" t="s">
        <v>123</v>
      </c>
      <c r="D25" s="156"/>
      <c r="E25" s="156">
        <v>0</v>
      </c>
      <c r="F25" s="156">
        <v>0</v>
      </c>
      <c r="G25" s="156">
        <v>0</v>
      </c>
      <c r="H25" s="156">
        <v>0</v>
      </c>
      <c r="I25" s="156">
        <v>0</v>
      </c>
      <c r="J25" s="156">
        <v>0</v>
      </c>
    </row>
    <row r="26" spans="2:10" x14ac:dyDescent="0.25">
      <c r="B26" s="252"/>
      <c r="C26" s="159" t="s">
        <v>247</v>
      </c>
      <c r="D26" s="152"/>
      <c r="E26" s="156">
        <v>3000</v>
      </c>
      <c r="F26" s="156">
        <v>3000</v>
      </c>
      <c r="G26" s="156">
        <v>3000</v>
      </c>
      <c r="H26" s="156">
        <v>3000</v>
      </c>
      <c r="I26" s="156">
        <v>3000</v>
      </c>
      <c r="J26" s="156">
        <v>3000</v>
      </c>
    </row>
    <row r="27" spans="2:10" x14ac:dyDescent="0.25">
      <c r="B27" s="252"/>
      <c r="C27" s="159" t="s">
        <v>248</v>
      </c>
      <c r="D27" s="152"/>
      <c r="E27" s="156">
        <v>0</v>
      </c>
      <c r="F27" s="156">
        <v>0</v>
      </c>
      <c r="G27" s="156">
        <v>0</v>
      </c>
      <c r="H27" s="156">
        <v>0</v>
      </c>
      <c r="I27" s="156">
        <v>0</v>
      </c>
      <c r="J27" s="156">
        <v>0</v>
      </c>
    </row>
    <row r="28" spans="2:10" x14ac:dyDescent="0.25">
      <c r="B28" s="252"/>
      <c r="C28" s="160" t="s">
        <v>124</v>
      </c>
      <c r="D28" s="152"/>
      <c r="E28" s="156">
        <f>SUM(E16:E27)</f>
        <v>56900</v>
      </c>
      <c r="F28" s="156">
        <f t="shared" ref="F28:J28" si="3">SUM(F16:F27)</f>
        <v>56900</v>
      </c>
      <c r="G28" s="156">
        <f t="shared" si="3"/>
        <v>56900</v>
      </c>
      <c r="H28" s="156">
        <f t="shared" si="3"/>
        <v>56900</v>
      </c>
      <c r="I28" s="156">
        <f t="shared" si="3"/>
        <v>56900</v>
      </c>
      <c r="J28" s="156">
        <f t="shared" si="3"/>
        <v>56900</v>
      </c>
    </row>
    <row r="29" spans="2:10" x14ac:dyDescent="0.25">
      <c r="B29" s="152"/>
      <c r="C29" s="152"/>
      <c r="D29" s="152"/>
      <c r="E29" s="156"/>
      <c r="F29" s="156"/>
      <c r="G29" s="156"/>
      <c r="H29" s="156"/>
      <c r="I29" s="156"/>
      <c r="J29" s="156"/>
    </row>
    <row r="30" spans="2:10" x14ac:dyDescent="0.25">
      <c r="B30" s="152"/>
      <c r="C30" s="160" t="s">
        <v>125</v>
      </c>
      <c r="D30" s="152"/>
      <c r="E30" s="163">
        <f>E14-E28</f>
        <v>571003</v>
      </c>
      <c r="F30" s="163">
        <f t="shared" ref="F30:J30" si="4">F14-F28</f>
        <v>672974</v>
      </c>
      <c r="G30" s="163">
        <f t="shared" si="4"/>
        <v>774946</v>
      </c>
      <c r="H30" s="163">
        <f t="shared" si="4"/>
        <v>876919</v>
      </c>
      <c r="I30" s="163">
        <f t="shared" si="4"/>
        <v>978893</v>
      </c>
      <c r="J30" s="163">
        <f t="shared" si="4"/>
        <v>1080868</v>
      </c>
    </row>
  </sheetData>
  <mergeCells count="3">
    <mergeCell ref="B16:B28"/>
    <mergeCell ref="B4:B14"/>
    <mergeCell ref="B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workbookViewId="0">
      <selection activeCell="B10" sqref="B10"/>
    </sheetView>
  </sheetViews>
  <sheetFormatPr baseColWidth="10" defaultRowHeight="15" x14ac:dyDescent="0.25"/>
  <cols>
    <col min="1" max="1" width="32.28515625" customWidth="1"/>
    <col min="2" max="2" width="19.85546875" customWidth="1"/>
    <col min="3" max="3" width="14.140625" customWidth="1"/>
  </cols>
  <sheetData>
    <row r="2" spans="1:3" x14ac:dyDescent="0.25">
      <c r="A2" t="s">
        <v>70</v>
      </c>
      <c r="B2" s="1"/>
    </row>
    <row r="3" spans="1:3" x14ac:dyDescent="0.25">
      <c r="A3" t="s">
        <v>7</v>
      </c>
      <c r="B3" s="7"/>
    </row>
    <row r="4" spans="1:3" x14ac:dyDescent="0.25">
      <c r="A4" s="8" t="s">
        <v>224</v>
      </c>
      <c r="B4" s="7"/>
    </row>
    <row r="5" spans="1:3" x14ac:dyDescent="0.25">
      <c r="B5" s="1"/>
    </row>
    <row r="6" spans="1:3" x14ac:dyDescent="0.25">
      <c r="A6" t="s">
        <v>8</v>
      </c>
      <c r="B6" s="1">
        <v>158870</v>
      </c>
    </row>
    <row r="7" spans="1:3" x14ac:dyDescent="0.25">
      <c r="A7" t="s">
        <v>9</v>
      </c>
      <c r="B7" s="2"/>
    </row>
    <row r="8" spans="1:3" x14ac:dyDescent="0.25">
      <c r="A8" t="s">
        <v>10</v>
      </c>
      <c r="B8" s="1">
        <f>B6-B7</f>
        <v>158870</v>
      </c>
    </row>
    <row r="10" spans="1:3" x14ac:dyDescent="0.25">
      <c r="A10" t="s">
        <v>11</v>
      </c>
      <c r="B10" s="4">
        <v>13845.14</v>
      </c>
    </row>
    <row r="11" spans="1:3" x14ac:dyDescent="0.25">
      <c r="A11" t="s">
        <v>12</v>
      </c>
      <c r="C11" s="1">
        <f>B8-B10</f>
        <v>145024.85999999999</v>
      </c>
    </row>
    <row r="13" spans="1:3" x14ac:dyDescent="0.25">
      <c r="A13" t="s">
        <v>13</v>
      </c>
      <c r="B13" s="1">
        <v>61900</v>
      </c>
    </row>
    <row r="14" spans="1:3" x14ac:dyDescent="0.25">
      <c r="A14" t="s">
        <v>14</v>
      </c>
      <c r="B14" s="1">
        <v>1500</v>
      </c>
    </row>
    <row r="15" spans="1:3" x14ac:dyDescent="0.25">
      <c r="A15" t="s">
        <v>15</v>
      </c>
      <c r="B15" s="4">
        <v>0</v>
      </c>
    </row>
    <row r="16" spans="1:3" x14ac:dyDescent="0.25">
      <c r="B16" s="1">
        <f>B13+B14+B15</f>
        <v>63400</v>
      </c>
    </row>
    <row r="18" spans="1:3" x14ac:dyDescent="0.25">
      <c r="A18" t="s">
        <v>16</v>
      </c>
      <c r="C18" s="1">
        <f>C11-B16</f>
        <v>81624.859999999986</v>
      </c>
    </row>
    <row r="19" spans="1:3" x14ac:dyDescent="0.25">
      <c r="A19" t="s">
        <v>17</v>
      </c>
      <c r="B19" s="2">
        <v>0</v>
      </c>
    </row>
    <row r="20" spans="1:3" x14ac:dyDescent="0.25">
      <c r="A20" t="s">
        <v>32</v>
      </c>
      <c r="C20" s="11">
        <f>C18-B19</f>
        <v>81624.859999999986</v>
      </c>
    </row>
    <row r="22" spans="1:3" x14ac:dyDescent="0.25">
      <c r="A22" t="s">
        <v>33</v>
      </c>
      <c r="B22" s="2">
        <v>0</v>
      </c>
    </row>
    <row r="23" spans="1:3" x14ac:dyDescent="0.25">
      <c r="B23" t="s">
        <v>18</v>
      </c>
    </row>
    <row r="24" spans="1:3" x14ac:dyDescent="0.25">
      <c r="A24" s="8" t="s">
        <v>19</v>
      </c>
      <c r="C24" s="178">
        <f>C20+B22</f>
        <v>81624.859999999986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workbookViewId="0">
      <selection activeCell="J23" sqref="J23"/>
    </sheetView>
  </sheetViews>
  <sheetFormatPr baseColWidth="10" defaultRowHeight="15" x14ac:dyDescent="0.25"/>
  <cols>
    <col min="1" max="1" width="11.85546875" bestFit="1" customWidth="1"/>
    <col min="2" max="2" width="18.85546875" customWidth="1"/>
    <col min="3" max="3" width="20.7109375" customWidth="1"/>
    <col min="4" max="4" width="17.140625" customWidth="1"/>
    <col min="5" max="5" width="13.5703125" customWidth="1"/>
    <col min="8" max="8" width="23.5703125" customWidth="1"/>
    <col min="9" max="9" width="9" customWidth="1"/>
    <col min="10" max="10" width="17.140625" bestFit="1" customWidth="1"/>
  </cols>
  <sheetData>
    <row r="1" spans="2:13" x14ac:dyDescent="0.25">
      <c r="G1" s="38"/>
      <c r="H1" s="38"/>
      <c r="I1" s="38"/>
      <c r="J1" s="38"/>
      <c r="K1" s="38"/>
      <c r="L1" s="38"/>
      <c r="M1" s="38"/>
    </row>
    <row r="2" spans="2:13" x14ac:dyDescent="0.25">
      <c r="B2" s="255" t="s">
        <v>227</v>
      </c>
      <c r="C2" s="255"/>
      <c r="D2" s="255"/>
      <c r="E2" s="255"/>
      <c r="G2" s="219"/>
      <c r="H2" s="219"/>
      <c r="I2" s="38"/>
      <c r="J2" s="256"/>
      <c r="K2" s="256"/>
      <c r="L2" s="38"/>
      <c r="M2" s="38"/>
    </row>
    <row r="3" spans="2:13" x14ac:dyDescent="0.25">
      <c r="B3" s="146" t="s">
        <v>89</v>
      </c>
      <c r="C3" s="146" t="s">
        <v>217</v>
      </c>
      <c r="D3" s="146" t="s">
        <v>218</v>
      </c>
      <c r="E3" s="146" t="s">
        <v>219</v>
      </c>
      <c r="G3" s="38"/>
      <c r="H3" s="38"/>
      <c r="I3" s="38"/>
      <c r="J3" s="38"/>
      <c r="K3" s="38"/>
      <c r="L3" s="38"/>
      <c r="M3" s="38"/>
    </row>
    <row r="4" spans="2:13" x14ac:dyDescent="0.25">
      <c r="B4" s="147"/>
      <c r="C4" s="147"/>
      <c r="D4" s="147"/>
      <c r="E4" s="147"/>
      <c r="G4" s="38"/>
      <c r="H4" s="38"/>
      <c r="I4" s="38"/>
      <c r="J4" s="38"/>
      <c r="K4" s="38"/>
      <c r="L4" s="38"/>
      <c r="M4" s="38"/>
    </row>
    <row r="5" spans="2:13" x14ac:dyDescent="0.25">
      <c r="B5" s="149">
        <v>25</v>
      </c>
      <c r="C5" s="149" t="s">
        <v>221</v>
      </c>
      <c r="D5" s="148">
        <v>2500</v>
      </c>
      <c r="E5" s="148">
        <f>B5*D5</f>
        <v>62500</v>
      </c>
      <c r="G5" s="39"/>
      <c r="H5" s="40"/>
      <c r="I5" s="38"/>
      <c r="J5" s="39"/>
      <c r="K5" s="40"/>
      <c r="L5" s="38"/>
      <c r="M5" s="38"/>
    </row>
    <row r="6" spans="2:13" x14ac:dyDescent="0.25">
      <c r="B6" s="149">
        <v>25</v>
      </c>
      <c r="C6" s="149" t="s">
        <v>220</v>
      </c>
      <c r="D6" s="148">
        <v>2500</v>
      </c>
      <c r="E6" s="148">
        <f>B6*D6</f>
        <v>62500</v>
      </c>
      <c r="G6" s="39"/>
      <c r="H6" s="40"/>
      <c r="I6" s="38"/>
      <c r="J6" s="39"/>
      <c r="K6" s="40"/>
      <c r="L6" s="38"/>
      <c r="M6" s="38"/>
    </row>
    <row r="7" spans="2:13" x14ac:dyDescent="0.25">
      <c r="B7" s="147">
        <v>20</v>
      </c>
      <c r="C7" s="148" t="s">
        <v>226</v>
      </c>
      <c r="D7" s="148">
        <v>141</v>
      </c>
      <c r="E7" s="148">
        <f>B7*D7</f>
        <v>2820</v>
      </c>
      <c r="G7" s="39"/>
      <c r="H7" s="218"/>
      <c r="I7" s="38"/>
      <c r="J7" s="39"/>
      <c r="K7" s="40"/>
      <c r="L7" s="38"/>
      <c r="M7" s="38"/>
    </row>
    <row r="8" spans="2:13" x14ac:dyDescent="0.25">
      <c r="B8" s="147">
        <v>10</v>
      </c>
      <c r="C8" s="148" t="s">
        <v>93</v>
      </c>
      <c r="D8" s="148">
        <v>3105</v>
      </c>
      <c r="E8" s="148">
        <f>B8*D8</f>
        <v>31050</v>
      </c>
      <c r="G8" s="39"/>
      <c r="H8" s="218"/>
      <c r="I8" s="38"/>
      <c r="J8" s="38"/>
      <c r="K8" s="38"/>
      <c r="L8" s="38"/>
      <c r="M8" s="38"/>
    </row>
    <row r="9" spans="2:13" x14ac:dyDescent="0.25">
      <c r="B9" s="147"/>
      <c r="C9" s="148"/>
      <c r="D9" s="148"/>
      <c r="E9" s="148"/>
      <c r="G9" s="39"/>
      <c r="H9" s="218"/>
      <c r="I9" s="38"/>
      <c r="J9" s="38"/>
      <c r="K9" s="38"/>
      <c r="L9" s="38"/>
      <c r="M9" s="38"/>
    </row>
    <row r="10" spans="2:13" x14ac:dyDescent="0.25">
      <c r="B10" s="147"/>
      <c r="C10" s="148"/>
      <c r="D10" s="148"/>
      <c r="E10" s="148"/>
      <c r="G10" s="39"/>
      <c r="H10" s="218"/>
      <c r="I10" s="38"/>
      <c r="J10" s="38"/>
      <c r="K10" s="38"/>
      <c r="L10" s="38"/>
      <c r="M10" s="38"/>
    </row>
    <row r="11" spans="2:13" x14ac:dyDescent="0.25">
      <c r="B11" s="147"/>
      <c r="C11" s="148"/>
      <c r="D11" s="147"/>
      <c r="E11" s="148"/>
      <c r="G11" s="38"/>
      <c r="H11" s="217"/>
      <c r="I11" s="38"/>
      <c r="J11" s="257"/>
      <c r="K11" s="257"/>
      <c r="L11" s="257"/>
      <c r="M11" s="257"/>
    </row>
    <row r="12" spans="2:13" ht="15.75" x14ac:dyDescent="0.25">
      <c r="B12" s="147"/>
      <c r="C12" s="147"/>
      <c r="D12" s="150" t="s">
        <v>50</v>
      </c>
      <c r="E12" s="151">
        <f>SUM(E5:E11)</f>
        <v>158870</v>
      </c>
      <c r="G12" s="38"/>
      <c r="H12" s="38"/>
      <c r="I12" s="38"/>
      <c r="J12" s="38"/>
      <c r="K12" s="38"/>
      <c r="L12" s="38"/>
      <c r="M12" s="38"/>
    </row>
    <row r="13" spans="2:13" x14ac:dyDescent="0.25">
      <c r="B13" s="147"/>
      <c r="C13" s="147"/>
      <c r="D13" s="147"/>
      <c r="E13" s="147"/>
      <c r="G13" s="219"/>
      <c r="H13" s="219"/>
      <c r="I13" s="38"/>
      <c r="J13" s="38"/>
      <c r="K13" s="38"/>
      <c r="L13" s="38"/>
      <c r="M13" s="38"/>
    </row>
    <row r="14" spans="2:13" x14ac:dyDescent="0.25">
      <c r="G14" s="39"/>
      <c r="H14" s="40"/>
      <c r="I14" s="38"/>
      <c r="J14" s="38"/>
      <c r="K14" s="38"/>
      <c r="L14" s="220"/>
      <c r="M14" s="38"/>
    </row>
    <row r="15" spans="2:13" x14ac:dyDescent="0.25">
      <c r="G15" s="39"/>
      <c r="H15" s="40"/>
      <c r="I15" s="38"/>
      <c r="J15" s="38"/>
      <c r="K15" s="38"/>
      <c r="L15" s="220"/>
      <c r="M15" s="38"/>
    </row>
    <row r="16" spans="2:13" x14ac:dyDescent="0.25">
      <c r="G16" s="38"/>
      <c r="H16" s="38"/>
      <c r="I16" s="38"/>
      <c r="J16" s="217"/>
      <c r="K16" s="38"/>
      <c r="L16" s="220"/>
      <c r="M16" s="38"/>
    </row>
    <row r="17" spans="5:13" x14ac:dyDescent="0.25">
      <c r="G17" s="38"/>
      <c r="H17" s="38"/>
      <c r="I17" s="38"/>
      <c r="J17" s="38"/>
      <c r="K17" s="38"/>
      <c r="L17" s="220"/>
      <c r="M17" s="38"/>
    </row>
    <row r="18" spans="5:13" x14ac:dyDescent="0.25">
      <c r="E18" s="1"/>
      <c r="G18" s="38"/>
      <c r="H18" s="38"/>
      <c r="I18" s="38"/>
      <c r="J18" s="222"/>
      <c r="K18" s="38"/>
      <c r="L18" s="220"/>
      <c r="M18" s="38"/>
    </row>
    <row r="19" spans="5:13" x14ac:dyDescent="0.25">
      <c r="L19" s="221"/>
    </row>
  </sheetData>
  <mergeCells count="3">
    <mergeCell ref="B2:E2"/>
    <mergeCell ref="J2:K2"/>
    <mergeCell ref="J11:M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B1" workbookViewId="0">
      <selection activeCell="J4" sqref="J4:M21"/>
    </sheetView>
  </sheetViews>
  <sheetFormatPr baseColWidth="10" defaultRowHeight="15" x14ac:dyDescent="0.25"/>
  <cols>
    <col min="1" max="1" width="11.42578125" hidden="1" customWidth="1"/>
    <col min="2" max="2" width="14.140625" customWidth="1"/>
    <col min="3" max="3" width="36.7109375" customWidth="1"/>
    <col min="4" max="4" width="15.7109375" customWidth="1"/>
    <col min="5" max="5" width="26.7109375" customWidth="1"/>
    <col min="6" max="6" width="11.5703125" style="5" bestFit="1" customWidth="1"/>
  </cols>
  <sheetData>
    <row r="1" spans="3:12" ht="15.75" thickBot="1" x14ac:dyDescent="0.3"/>
    <row r="2" spans="3:12" ht="15.75" thickBot="1" x14ac:dyDescent="0.3">
      <c r="C2" s="262" t="s">
        <v>228</v>
      </c>
      <c r="D2" s="263"/>
      <c r="E2" s="263"/>
      <c r="F2" s="264"/>
    </row>
    <row r="3" spans="3:12" ht="16.5" thickBot="1" x14ac:dyDescent="0.3">
      <c r="C3" s="258" t="s">
        <v>65</v>
      </c>
      <c r="D3" s="259"/>
      <c r="E3" s="258" t="s">
        <v>66</v>
      </c>
      <c r="F3" s="260"/>
      <c r="G3" s="261"/>
      <c r="H3" s="261"/>
      <c r="I3" s="261"/>
      <c r="J3" s="261"/>
    </row>
    <row r="4" spans="3:12" x14ac:dyDescent="0.25">
      <c r="C4" s="139"/>
      <c r="D4" s="139"/>
      <c r="E4" s="140"/>
      <c r="F4" s="141"/>
      <c r="G4" s="38"/>
      <c r="H4" s="38"/>
      <c r="I4" s="39"/>
      <c r="J4" s="40"/>
    </row>
    <row r="5" spans="3:12" x14ac:dyDescent="0.25">
      <c r="C5" s="137" t="s">
        <v>155</v>
      </c>
      <c r="D5" s="70">
        <f>5*100</f>
        <v>500</v>
      </c>
      <c r="E5" s="175" t="s">
        <v>117</v>
      </c>
      <c r="F5" s="33">
        <v>50000</v>
      </c>
      <c r="G5" s="38"/>
      <c r="H5" s="38"/>
      <c r="I5" s="39"/>
      <c r="J5" s="40"/>
    </row>
    <row r="6" spans="3:12" x14ac:dyDescent="0.25">
      <c r="C6" s="137" t="s">
        <v>156</v>
      </c>
      <c r="D6" s="70">
        <f>5*100</f>
        <v>500</v>
      </c>
      <c r="E6" s="175" t="s">
        <v>214</v>
      </c>
      <c r="F6" s="33">
        <v>6000</v>
      </c>
      <c r="G6" s="39"/>
      <c r="H6" s="40"/>
      <c r="I6" s="38"/>
      <c r="J6" s="38"/>
    </row>
    <row r="7" spans="3:12" x14ac:dyDescent="0.25">
      <c r="C7" s="137" t="s">
        <v>139</v>
      </c>
      <c r="D7" s="70">
        <f>999</f>
        <v>999</v>
      </c>
      <c r="E7" s="176" t="s">
        <v>246</v>
      </c>
      <c r="F7" s="33">
        <v>1500</v>
      </c>
      <c r="G7" s="39"/>
      <c r="H7" s="40"/>
      <c r="I7" s="38"/>
      <c r="J7" s="38"/>
      <c r="L7" s="38"/>
    </row>
    <row r="8" spans="3:12" x14ac:dyDescent="0.25">
      <c r="C8" s="137" t="s">
        <v>232</v>
      </c>
      <c r="D8" s="70">
        <v>650</v>
      </c>
      <c r="E8" s="176" t="s">
        <v>67</v>
      </c>
      <c r="F8" s="33">
        <v>500</v>
      </c>
      <c r="G8" s="38"/>
      <c r="H8" s="38"/>
      <c r="I8" s="38"/>
      <c r="J8" s="38"/>
    </row>
    <row r="9" spans="3:12" x14ac:dyDescent="0.25">
      <c r="C9" s="138" t="s">
        <v>229</v>
      </c>
      <c r="D9" s="70">
        <v>500</v>
      </c>
      <c r="E9" s="176" t="s">
        <v>115</v>
      </c>
      <c r="F9" s="33">
        <v>1500</v>
      </c>
      <c r="G9" s="38"/>
      <c r="H9" s="38"/>
      <c r="I9" s="38"/>
      <c r="J9" s="38"/>
    </row>
    <row r="10" spans="3:12" x14ac:dyDescent="0.25">
      <c r="C10" s="138" t="s">
        <v>215</v>
      </c>
      <c r="D10" s="70">
        <v>10000</v>
      </c>
      <c r="E10" s="176" t="s">
        <v>216</v>
      </c>
      <c r="F10" s="33">
        <v>200</v>
      </c>
      <c r="G10" s="38"/>
      <c r="H10" s="38"/>
      <c r="I10" s="38"/>
      <c r="J10" s="38"/>
    </row>
    <row r="11" spans="3:12" x14ac:dyDescent="0.25">
      <c r="C11" s="138" t="s">
        <v>231</v>
      </c>
      <c r="D11" s="174">
        <v>59</v>
      </c>
      <c r="E11" s="176" t="s">
        <v>68</v>
      </c>
      <c r="F11" s="33">
        <v>500</v>
      </c>
      <c r="G11" s="38"/>
      <c r="H11" s="38"/>
      <c r="I11" s="38"/>
      <c r="J11" s="38"/>
    </row>
    <row r="12" spans="3:12" x14ac:dyDescent="0.25">
      <c r="C12" s="138" t="s">
        <v>240</v>
      </c>
      <c r="D12" s="174">
        <v>637.14</v>
      </c>
      <c r="E12" s="176" t="s">
        <v>230</v>
      </c>
      <c r="F12" s="142">
        <v>200</v>
      </c>
      <c r="G12" s="38"/>
      <c r="H12" s="38"/>
      <c r="I12" s="38"/>
      <c r="J12" s="38"/>
    </row>
    <row r="13" spans="3:12" x14ac:dyDescent="0.25">
      <c r="C13" s="138"/>
      <c r="D13" s="138"/>
      <c r="E13" s="177" t="s">
        <v>247</v>
      </c>
      <c r="F13" s="142">
        <v>3000</v>
      </c>
    </row>
    <row r="14" spans="3:12" x14ac:dyDescent="0.25">
      <c r="C14" s="138"/>
      <c r="D14" s="138"/>
    </row>
    <row r="15" spans="3:12" x14ac:dyDescent="0.25">
      <c r="C15" s="138"/>
      <c r="D15" s="138"/>
    </row>
    <row r="16" spans="3:12" x14ac:dyDescent="0.25">
      <c r="C16" s="138"/>
      <c r="D16" s="138"/>
    </row>
    <row r="17" spans="3:11" ht="15.75" thickBot="1" x14ac:dyDescent="0.3">
      <c r="C17" s="138"/>
      <c r="D17" s="138"/>
    </row>
    <row r="18" spans="3:11" ht="15.75" thickBot="1" x14ac:dyDescent="0.3">
      <c r="C18" s="172" t="s">
        <v>50</v>
      </c>
      <c r="D18" s="173">
        <f>SUM(D5:D17)</f>
        <v>13845.14</v>
      </c>
      <c r="E18" s="143" t="s">
        <v>69</v>
      </c>
      <c r="F18" s="144">
        <f>SUM(F5:F13)</f>
        <v>63400</v>
      </c>
      <c r="G18" s="145"/>
      <c r="H18" s="38"/>
      <c r="I18" s="38"/>
    </row>
    <row r="19" spans="3:11" ht="15.75" thickBot="1" x14ac:dyDescent="0.3"/>
    <row r="20" spans="3:11" ht="16.5" thickBot="1" x14ac:dyDescent="0.3">
      <c r="C20" s="170" t="s">
        <v>225</v>
      </c>
      <c r="D20" s="171">
        <f>D18+F18</f>
        <v>77245.14</v>
      </c>
    </row>
    <row r="21" spans="3:11" x14ac:dyDescent="0.25">
      <c r="F21"/>
      <c r="G21" s="1"/>
      <c r="J21" s="1"/>
      <c r="K21" s="1"/>
    </row>
    <row r="22" spans="3:11" x14ac:dyDescent="0.25">
      <c r="F22"/>
      <c r="G22" s="1"/>
    </row>
  </sheetData>
  <mergeCells count="5">
    <mergeCell ref="C3:D3"/>
    <mergeCell ref="E3:F3"/>
    <mergeCell ref="G3:H3"/>
    <mergeCell ref="I3:J3"/>
    <mergeCell ref="C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opLeftCell="A19" workbookViewId="0">
      <selection activeCell="B12" sqref="B12"/>
    </sheetView>
  </sheetViews>
  <sheetFormatPr baseColWidth="10" defaultRowHeight="15" x14ac:dyDescent="0.25"/>
  <cols>
    <col min="2" max="2" width="41.140625" customWidth="1"/>
    <col min="4" max="5" width="12.5703125" bestFit="1" customWidth="1"/>
    <col min="7" max="7" width="28.7109375" customWidth="1"/>
  </cols>
  <sheetData>
    <row r="2" spans="1:7" x14ac:dyDescent="0.25">
      <c r="A2" t="s">
        <v>89</v>
      </c>
      <c r="B2" t="s">
        <v>72</v>
      </c>
      <c r="C2" t="s">
        <v>75</v>
      </c>
      <c r="D2" t="s">
        <v>97</v>
      </c>
      <c r="E2" t="s">
        <v>50</v>
      </c>
      <c r="G2" t="s">
        <v>129</v>
      </c>
    </row>
    <row r="3" spans="1:7" x14ac:dyDescent="0.25">
      <c r="A3" s="36">
        <v>1</v>
      </c>
      <c r="B3" s="36" t="s">
        <v>73</v>
      </c>
      <c r="C3" s="41">
        <v>6000</v>
      </c>
      <c r="D3" s="41"/>
      <c r="E3" s="41">
        <f>A3*C3</f>
        <v>6000</v>
      </c>
      <c r="G3" t="s">
        <v>130</v>
      </c>
    </row>
    <row r="4" spans="1:7" x14ac:dyDescent="0.25">
      <c r="A4" s="36">
        <v>1</v>
      </c>
      <c r="B4" s="36" t="s">
        <v>98</v>
      </c>
      <c r="C4" s="41">
        <v>60000</v>
      </c>
      <c r="D4" s="43">
        <f>300000-C4</f>
        <v>240000</v>
      </c>
      <c r="E4" s="41">
        <f>C4+D4</f>
        <v>300000</v>
      </c>
      <c r="G4" t="s">
        <v>135</v>
      </c>
    </row>
    <row r="5" spans="1:7" x14ac:dyDescent="0.25">
      <c r="A5" s="36">
        <v>1</v>
      </c>
      <c r="B5" s="36" t="s">
        <v>138</v>
      </c>
      <c r="C5" s="41">
        <v>999</v>
      </c>
      <c r="D5" s="41"/>
      <c r="E5" s="41">
        <f>A5*C5</f>
        <v>999</v>
      </c>
      <c r="F5" s="36"/>
      <c r="G5" s="36" t="s">
        <v>140</v>
      </c>
    </row>
    <row r="6" spans="1:7" x14ac:dyDescent="0.25">
      <c r="A6" s="36">
        <v>1</v>
      </c>
      <c r="B6" s="36" t="s">
        <v>88</v>
      </c>
      <c r="C6" s="41">
        <v>1300</v>
      </c>
      <c r="D6" s="41"/>
      <c r="E6" s="41">
        <f>A6*C6</f>
        <v>1300</v>
      </c>
      <c r="F6" s="36"/>
      <c r="G6" s="36" t="s">
        <v>143</v>
      </c>
    </row>
    <row r="7" spans="1:7" x14ac:dyDescent="0.25">
      <c r="A7" s="36">
        <v>1</v>
      </c>
      <c r="B7" s="36" t="s">
        <v>85</v>
      </c>
      <c r="C7" s="41">
        <v>650</v>
      </c>
      <c r="D7" s="41"/>
      <c r="E7" s="41">
        <f>A7*C7</f>
        <v>650</v>
      </c>
      <c r="F7" s="36"/>
      <c r="G7" s="36" t="s">
        <v>140</v>
      </c>
    </row>
    <row r="8" spans="1:7" x14ac:dyDescent="0.25">
      <c r="A8" s="36">
        <v>1</v>
      </c>
      <c r="B8" s="36" t="s">
        <v>127</v>
      </c>
      <c r="C8" s="41">
        <v>500</v>
      </c>
      <c r="D8" s="36"/>
      <c r="E8" s="41">
        <f>C8+D8</f>
        <v>500</v>
      </c>
      <c r="F8" s="36"/>
      <c r="G8" s="36" t="s">
        <v>135</v>
      </c>
    </row>
    <row r="9" spans="1:7" s="36" customFormat="1" x14ac:dyDescent="0.25">
      <c r="A9" s="36">
        <v>6</v>
      </c>
      <c r="B9" s="36" t="s">
        <v>83</v>
      </c>
      <c r="C9" s="41">
        <v>8000</v>
      </c>
      <c r="D9" s="41"/>
      <c r="E9" s="41">
        <f t="shared" ref="E9:E27" si="0">A9*C9</f>
        <v>48000</v>
      </c>
      <c r="G9" s="36" t="s">
        <v>4</v>
      </c>
    </row>
    <row r="10" spans="1:7" x14ac:dyDescent="0.25">
      <c r="A10" s="36">
        <v>4</v>
      </c>
      <c r="B10" s="36" t="s">
        <v>82</v>
      </c>
      <c r="C10" s="41">
        <v>3400</v>
      </c>
      <c r="D10" s="41"/>
      <c r="E10" s="41">
        <f t="shared" si="0"/>
        <v>13600</v>
      </c>
      <c r="F10" s="36"/>
      <c r="G10" s="36"/>
    </row>
    <row r="11" spans="1:7" x14ac:dyDescent="0.25">
      <c r="A11" s="36">
        <v>2</v>
      </c>
      <c r="B11" s="36" t="s">
        <v>81</v>
      </c>
      <c r="C11" s="41">
        <v>4000</v>
      </c>
      <c r="D11" s="41"/>
      <c r="E11" s="41">
        <f t="shared" si="0"/>
        <v>8000</v>
      </c>
      <c r="F11" s="36"/>
      <c r="G11" s="36"/>
    </row>
    <row r="12" spans="1:7" x14ac:dyDescent="0.25">
      <c r="A12" s="36">
        <v>1</v>
      </c>
      <c r="B12" s="36" t="s">
        <v>154</v>
      </c>
      <c r="C12" s="41">
        <v>100</v>
      </c>
      <c r="D12" s="41"/>
      <c r="E12" s="41">
        <f t="shared" si="0"/>
        <v>100</v>
      </c>
      <c r="F12" s="36"/>
      <c r="G12" s="36"/>
    </row>
    <row r="13" spans="1:7" x14ac:dyDescent="0.25">
      <c r="A13" s="36">
        <v>1</v>
      </c>
      <c r="B13" s="36" t="s">
        <v>87</v>
      </c>
      <c r="C13" s="41">
        <v>100</v>
      </c>
      <c r="D13" s="41"/>
      <c r="E13" s="41">
        <f t="shared" si="0"/>
        <v>100</v>
      </c>
      <c r="F13" s="36"/>
      <c r="G13" s="36"/>
    </row>
    <row r="14" spans="1:7" x14ac:dyDescent="0.25">
      <c r="A14" s="36">
        <v>1</v>
      </c>
      <c r="B14" s="36" t="s">
        <v>96</v>
      </c>
      <c r="C14" s="41">
        <v>500</v>
      </c>
      <c r="D14" s="41"/>
      <c r="E14" s="41">
        <f t="shared" si="0"/>
        <v>500</v>
      </c>
      <c r="F14" s="36"/>
      <c r="G14" s="36"/>
    </row>
    <row r="15" spans="1:7" x14ac:dyDescent="0.25">
      <c r="A15" s="36">
        <v>1</v>
      </c>
      <c r="B15" s="36" t="s">
        <v>159</v>
      </c>
      <c r="C15" s="41">
        <v>2999</v>
      </c>
      <c r="D15" s="41"/>
      <c r="E15" s="41">
        <f t="shared" si="0"/>
        <v>2999</v>
      </c>
    </row>
    <row r="16" spans="1:7" x14ac:dyDescent="0.25">
      <c r="A16" s="36">
        <v>1</v>
      </c>
      <c r="B16" s="36" t="s">
        <v>160</v>
      </c>
      <c r="C16" s="41">
        <v>4000</v>
      </c>
      <c r="D16" s="41"/>
      <c r="E16" s="41">
        <f t="shared" si="0"/>
        <v>4000</v>
      </c>
    </row>
    <row r="17" spans="1:7" x14ac:dyDescent="0.25">
      <c r="A17" s="36">
        <v>1</v>
      </c>
      <c r="B17" s="36" t="s">
        <v>90</v>
      </c>
      <c r="C17" s="41">
        <v>10000</v>
      </c>
      <c r="D17" s="41"/>
      <c r="E17" s="41">
        <f t="shared" si="0"/>
        <v>10000</v>
      </c>
    </row>
    <row r="18" spans="1:7" x14ac:dyDescent="0.25">
      <c r="A18" s="36">
        <v>1</v>
      </c>
      <c r="B18" s="36" t="s">
        <v>84</v>
      </c>
      <c r="C18" s="41">
        <f>(1919*13)</f>
        <v>24947</v>
      </c>
      <c r="D18" s="41"/>
      <c r="E18" s="41">
        <f t="shared" si="0"/>
        <v>24947</v>
      </c>
    </row>
    <row r="19" spans="1:7" x14ac:dyDescent="0.25">
      <c r="A19" s="36">
        <v>20</v>
      </c>
      <c r="B19" s="36" t="s">
        <v>91</v>
      </c>
      <c r="C19" s="41">
        <v>125</v>
      </c>
      <c r="D19" s="41"/>
      <c r="E19" s="41">
        <f t="shared" si="0"/>
        <v>2500</v>
      </c>
      <c r="F19" s="36"/>
      <c r="G19" s="36" t="s">
        <v>140</v>
      </c>
    </row>
    <row r="20" spans="1:7" x14ac:dyDescent="0.25">
      <c r="A20" s="36">
        <v>20</v>
      </c>
      <c r="B20" s="36" t="s">
        <v>147</v>
      </c>
      <c r="C20" s="41">
        <v>180</v>
      </c>
      <c r="D20" s="41"/>
      <c r="E20" s="41">
        <f t="shared" si="0"/>
        <v>3600</v>
      </c>
      <c r="F20" s="36"/>
      <c r="G20" s="36" t="s">
        <v>140</v>
      </c>
    </row>
    <row r="21" spans="1:7" x14ac:dyDescent="0.25">
      <c r="A21" s="36">
        <v>20</v>
      </c>
      <c r="B21" s="36" t="s">
        <v>148</v>
      </c>
      <c r="C21" s="41">
        <v>132</v>
      </c>
      <c r="D21" s="41"/>
      <c r="E21" s="41">
        <f t="shared" si="0"/>
        <v>2640</v>
      </c>
      <c r="F21" s="36"/>
      <c r="G21" s="36" t="s">
        <v>140</v>
      </c>
    </row>
    <row r="22" spans="1:7" x14ac:dyDescent="0.25">
      <c r="A22" s="36">
        <v>20</v>
      </c>
      <c r="B22" s="36" t="s">
        <v>92</v>
      </c>
      <c r="C22" s="41">
        <v>150</v>
      </c>
      <c r="D22" s="41"/>
      <c r="E22" s="41">
        <f t="shared" si="0"/>
        <v>3000</v>
      </c>
      <c r="F22" s="36"/>
      <c r="G22" s="36" t="s">
        <v>140</v>
      </c>
    </row>
    <row r="23" spans="1:7" x14ac:dyDescent="0.25">
      <c r="A23" s="36">
        <v>20</v>
      </c>
      <c r="B23" s="36" t="s">
        <v>149</v>
      </c>
      <c r="C23" s="41">
        <v>120</v>
      </c>
      <c r="D23" s="41"/>
      <c r="E23" s="41">
        <f t="shared" si="0"/>
        <v>2400</v>
      </c>
      <c r="F23" s="36"/>
      <c r="G23" s="36" t="s">
        <v>140</v>
      </c>
    </row>
    <row r="24" spans="1:7" x14ac:dyDescent="0.25">
      <c r="A24" s="36">
        <v>10</v>
      </c>
      <c r="B24" s="36" t="s">
        <v>95</v>
      </c>
      <c r="C24" s="41">
        <f>2700/10</f>
        <v>270</v>
      </c>
      <c r="D24" s="41"/>
      <c r="E24" s="41">
        <f t="shared" si="0"/>
        <v>2700</v>
      </c>
      <c r="F24" s="36"/>
      <c r="G24" s="36"/>
    </row>
    <row r="25" spans="1:7" x14ac:dyDescent="0.25">
      <c r="A25" s="36">
        <v>1</v>
      </c>
      <c r="B25" s="36" t="s">
        <v>80</v>
      </c>
      <c r="C25" s="41">
        <v>1200</v>
      </c>
      <c r="D25" s="41"/>
      <c r="E25" s="41">
        <f t="shared" si="0"/>
        <v>1200</v>
      </c>
      <c r="F25" s="36"/>
      <c r="G25" s="36"/>
    </row>
    <row r="26" spans="1:7" x14ac:dyDescent="0.25">
      <c r="A26" s="36">
        <v>2</v>
      </c>
      <c r="B26" s="36" t="s">
        <v>76</v>
      </c>
      <c r="C26" s="41">
        <v>7000</v>
      </c>
      <c r="D26" s="41"/>
      <c r="E26" s="41">
        <f t="shared" si="0"/>
        <v>14000</v>
      </c>
      <c r="F26" s="36"/>
      <c r="G26" s="36"/>
    </row>
    <row r="27" spans="1:7" x14ac:dyDescent="0.25">
      <c r="A27" s="36">
        <v>1</v>
      </c>
      <c r="B27" s="36" t="s">
        <v>71</v>
      </c>
      <c r="C27" s="41">
        <v>3000</v>
      </c>
      <c r="D27" s="41"/>
      <c r="E27" s="41">
        <f t="shared" si="0"/>
        <v>3000</v>
      </c>
    </row>
    <row r="28" spans="1:7" x14ac:dyDescent="0.25">
      <c r="A28" s="36">
        <v>1</v>
      </c>
      <c r="B28" s="36" t="s">
        <v>99</v>
      </c>
      <c r="C28" s="36"/>
      <c r="D28" s="36"/>
      <c r="E28" s="41">
        <f>C28+D28</f>
        <v>0</v>
      </c>
    </row>
    <row r="29" spans="1:7" x14ac:dyDescent="0.25">
      <c r="A29">
        <v>50</v>
      </c>
      <c r="B29" t="s">
        <v>94</v>
      </c>
      <c r="C29" s="5">
        <v>49</v>
      </c>
      <c r="D29" s="5"/>
      <c r="E29" s="5">
        <f t="shared" ref="E29:E37" si="1">A29*C29</f>
        <v>2450</v>
      </c>
    </row>
    <row r="30" spans="1:7" x14ac:dyDescent="0.25">
      <c r="A30">
        <v>1</v>
      </c>
      <c r="B30" t="s">
        <v>170</v>
      </c>
      <c r="C30" s="5">
        <v>500</v>
      </c>
      <c r="D30" s="5"/>
      <c r="E30" s="5">
        <f t="shared" si="1"/>
        <v>500</v>
      </c>
    </row>
    <row r="31" spans="1:7" x14ac:dyDescent="0.25">
      <c r="A31">
        <v>6</v>
      </c>
      <c r="B31" t="s">
        <v>78</v>
      </c>
      <c r="C31" s="5">
        <v>1600</v>
      </c>
      <c r="D31" s="5"/>
      <c r="E31" s="5">
        <f t="shared" si="1"/>
        <v>9600</v>
      </c>
    </row>
    <row r="32" spans="1:7" x14ac:dyDescent="0.25">
      <c r="A32">
        <v>9</v>
      </c>
      <c r="B32" t="s">
        <v>79</v>
      </c>
      <c r="C32" s="5">
        <v>400</v>
      </c>
      <c r="D32" s="5"/>
      <c r="E32" s="5">
        <f t="shared" si="1"/>
        <v>3600</v>
      </c>
    </row>
    <row r="33" spans="1:5" x14ac:dyDescent="0.25">
      <c r="A33">
        <v>2</v>
      </c>
      <c r="B33" t="s">
        <v>133</v>
      </c>
      <c r="C33" s="5">
        <v>4000</v>
      </c>
      <c r="D33" s="5"/>
      <c r="E33" s="5">
        <f t="shared" si="1"/>
        <v>8000</v>
      </c>
    </row>
    <row r="34" spans="1:5" x14ac:dyDescent="0.25">
      <c r="A34">
        <v>2</v>
      </c>
      <c r="B34" t="s">
        <v>74</v>
      </c>
      <c r="C34" s="5">
        <v>4500</v>
      </c>
      <c r="D34" s="5"/>
      <c r="E34" s="5">
        <f t="shared" si="1"/>
        <v>9000</v>
      </c>
    </row>
    <row r="35" spans="1:5" x14ac:dyDescent="0.25">
      <c r="A35">
        <v>2</v>
      </c>
      <c r="B35" t="s">
        <v>77</v>
      </c>
      <c r="C35" s="5">
        <v>2000</v>
      </c>
      <c r="D35" s="5"/>
      <c r="E35" s="5">
        <f t="shared" si="1"/>
        <v>4000</v>
      </c>
    </row>
    <row r="36" spans="1:5" x14ac:dyDescent="0.25">
      <c r="A36">
        <v>1</v>
      </c>
      <c r="B36" t="s">
        <v>93</v>
      </c>
      <c r="C36" s="5">
        <v>15000</v>
      </c>
      <c r="D36" s="5"/>
      <c r="E36" s="5">
        <f t="shared" si="1"/>
        <v>15000</v>
      </c>
    </row>
    <row r="37" spans="1:5" x14ac:dyDescent="0.25">
      <c r="A37">
        <v>1</v>
      </c>
      <c r="B37" t="s">
        <v>86</v>
      </c>
      <c r="C37" s="5">
        <v>100</v>
      </c>
      <c r="D37" s="5"/>
      <c r="E37" s="5">
        <f t="shared" si="1"/>
        <v>100</v>
      </c>
    </row>
    <row r="38" spans="1:5" x14ac:dyDescent="0.25">
      <c r="C38" s="5"/>
      <c r="E38" s="5"/>
    </row>
  </sheetData>
  <autoFilter ref="A3:E37">
    <sortState ref="A4:E37">
      <sortCondition ref="B3:B37"/>
    </sortState>
  </autoFilter>
  <sortState ref="A4:E37">
    <sortCondition ref="B4:B3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23"/>
  <sheetViews>
    <sheetView tabSelected="1" workbookViewId="0">
      <selection activeCell="D2" sqref="D2:N23"/>
    </sheetView>
  </sheetViews>
  <sheetFormatPr baseColWidth="10" defaultRowHeight="15" x14ac:dyDescent="0.25"/>
  <cols>
    <col min="2" max="2" width="13.85546875" bestFit="1" customWidth="1"/>
    <col min="3" max="3" width="14" bestFit="1" customWidth="1"/>
    <col min="4" max="4" width="20.85546875" customWidth="1"/>
    <col min="6" max="6" width="13.85546875" customWidth="1"/>
    <col min="7" max="7" width="11.5703125" bestFit="1" customWidth="1"/>
    <col min="8" max="8" width="12.5703125" bestFit="1" customWidth="1"/>
    <col min="14" max="14" width="21" customWidth="1"/>
  </cols>
  <sheetData>
    <row r="1" spans="4:8" ht="15.75" thickBot="1" x14ac:dyDescent="0.3"/>
    <row r="2" spans="4:8" x14ac:dyDescent="0.25">
      <c r="D2" s="269" t="s">
        <v>280</v>
      </c>
      <c r="E2" s="270" t="s">
        <v>281</v>
      </c>
      <c r="F2" s="271" t="s">
        <v>282</v>
      </c>
    </row>
    <row r="3" spans="4:8" ht="15.75" thickBot="1" x14ac:dyDescent="0.3">
      <c r="D3" s="223">
        <v>50000</v>
      </c>
      <c r="E3" s="224">
        <v>500</v>
      </c>
      <c r="F3" s="225">
        <v>2500</v>
      </c>
    </row>
    <row r="4" spans="4:8" x14ac:dyDescent="0.25">
      <c r="D4" s="223">
        <v>6000</v>
      </c>
      <c r="E4" s="224">
        <v>500</v>
      </c>
      <c r="F4" s="225">
        <v>2500</v>
      </c>
      <c r="G4" s="267" t="s">
        <v>279</v>
      </c>
      <c r="H4" s="268"/>
    </row>
    <row r="5" spans="4:8" x14ac:dyDescent="0.25">
      <c r="D5" s="226">
        <v>1500</v>
      </c>
      <c r="E5" s="224">
        <v>999</v>
      </c>
      <c r="F5" s="225">
        <v>141</v>
      </c>
      <c r="G5" s="274" t="s">
        <v>37</v>
      </c>
      <c r="H5" s="275" t="s">
        <v>289</v>
      </c>
    </row>
    <row r="6" spans="4:8" x14ac:dyDescent="0.25">
      <c r="D6" s="226">
        <v>500</v>
      </c>
      <c r="E6" s="227">
        <v>650</v>
      </c>
      <c r="F6" s="225">
        <f>3105/5</f>
        <v>621</v>
      </c>
      <c r="G6" s="235">
        <v>0</v>
      </c>
      <c r="H6" s="236">
        <v>67245.14</v>
      </c>
    </row>
    <row r="7" spans="4:8" x14ac:dyDescent="0.25">
      <c r="D7" s="226">
        <v>1500</v>
      </c>
      <c r="E7" s="224">
        <v>500</v>
      </c>
      <c r="F7" s="225"/>
      <c r="G7" s="235">
        <v>25</v>
      </c>
      <c r="H7" s="236">
        <v>67245.14</v>
      </c>
    </row>
    <row r="8" spans="4:8" x14ac:dyDescent="0.25">
      <c r="D8" s="226">
        <v>200</v>
      </c>
      <c r="E8" s="224">
        <v>10000</v>
      </c>
      <c r="F8" s="225"/>
      <c r="G8" s="235"/>
      <c r="H8" s="236" t="s">
        <v>286</v>
      </c>
    </row>
    <row r="9" spans="4:8" x14ac:dyDescent="0.25">
      <c r="D9" s="226">
        <v>500</v>
      </c>
      <c r="E9" s="224">
        <v>59</v>
      </c>
      <c r="F9" s="225"/>
      <c r="G9" s="235">
        <v>0</v>
      </c>
      <c r="H9" s="236">
        <v>0</v>
      </c>
    </row>
    <row r="10" spans="4:8" x14ac:dyDescent="0.25">
      <c r="D10" s="226">
        <v>200</v>
      </c>
      <c r="E10" s="224">
        <v>637.14</v>
      </c>
      <c r="F10" s="225"/>
      <c r="G10" s="235">
        <v>25</v>
      </c>
      <c r="H10" s="236">
        <v>6997.5700000000006</v>
      </c>
    </row>
    <row r="11" spans="4:8" x14ac:dyDescent="0.25">
      <c r="D11" s="226">
        <v>3000</v>
      </c>
      <c r="E11" s="224">
        <v>150</v>
      </c>
      <c r="F11" s="225"/>
      <c r="G11" s="235"/>
      <c r="H11" s="236" t="s">
        <v>287</v>
      </c>
    </row>
    <row r="12" spans="4:8" x14ac:dyDescent="0.25">
      <c r="D12" s="228">
        <v>500</v>
      </c>
      <c r="E12" s="224">
        <f>SUM(E3:E11)</f>
        <v>13995.14</v>
      </c>
      <c r="F12" s="225"/>
      <c r="G12" s="235">
        <v>0</v>
      </c>
      <c r="H12" s="236">
        <v>5762</v>
      </c>
    </row>
    <row r="13" spans="4:8" x14ac:dyDescent="0.25">
      <c r="D13" s="228">
        <v>500</v>
      </c>
      <c r="E13" s="224"/>
      <c r="F13" s="225"/>
      <c r="G13" s="235">
        <v>25</v>
      </c>
      <c r="H13" s="236">
        <f>H12*25</f>
        <v>144050</v>
      </c>
    </row>
    <row r="14" spans="4:8" x14ac:dyDescent="0.25">
      <c r="D14" s="228">
        <v>999</v>
      </c>
      <c r="E14" s="224"/>
      <c r="F14" s="225"/>
      <c r="G14" s="235"/>
      <c r="H14" s="236" t="s">
        <v>288</v>
      </c>
    </row>
    <row r="15" spans="4:8" x14ac:dyDescent="0.25">
      <c r="D15" s="228">
        <v>650</v>
      </c>
      <c r="E15" s="224"/>
      <c r="F15" s="225"/>
      <c r="G15" s="235">
        <v>0</v>
      </c>
      <c r="H15" s="236">
        <f>+H6+H9</f>
        <v>67245.14</v>
      </c>
    </row>
    <row r="16" spans="4:8" ht="15.75" thickBot="1" x14ac:dyDescent="0.3">
      <c r="D16" s="228">
        <v>500</v>
      </c>
      <c r="E16" s="224"/>
      <c r="F16" s="225"/>
      <c r="G16" s="237">
        <v>25</v>
      </c>
      <c r="H16" s="238">
        <f>+H7+H10</f>
        <v>74242.710000000006</v>
      </c>
    </row>
    <row r="17" spans="4:14" x14ac:dyDescent="0.25">
      <c r="D17" s="228">
        <v>59</v>
      </c>
      <c r="E17" s="224"/>
      <c r="F17" s="225"/>
    </row>
    <row r="18" spans="4:14" ht="15.75" thickBot="1" x14ac:dyDescent="0.3">
      <c r="D18" s="229">
        <v>637.14</v>
      </c>
      <c r="E18" s="230"/>
      <c r="F18" s="231"/>
    </row>
    <row r="20" spans="4:14" ht="15.75" thickBot="1" x14ac:dyDescent="0.3">
      <c r="D20" s="273">
        <f>SUM(D3:D18)</f>
        <v>67245.14</v>
      </c>
      <c r="E20" s="273">
        <f>E12/50</f>
        <v>279.90280000000001</v>
      </c>
      <c r="F20" s="273">
        <f>SUM(F3:F18)</f>
        <v>5762</v>
      </c>
      <c r="N20" s="233" t="s">
        <v>284</v>
      </c>
    </row>
    <row r="21" spans="4:14" ht="15.75" thickBot="1" x14ac:dyDescent="0.3">
      <c r="L21" s="265" t="s">
        <v>283</v>
      </c>
      <c r="M21" s="266"/>
      <c r="N21" s="272">
        <f>D20/(F20-E20)</f>
        <v>12.266316620580897</v>
      </c>
    </row>
    <row r="22" spans="4:14" x14ac:dyDescent="0.25">
      <c r="N22" s="234" t="s">
        <v>285</v>
      </c>
    </row>
    <row r="23" spans="4:14" x14ac:dyDescent="0.25">
      <c r="N23" s="232">
        <f>N21*F20</f>
        <v>70678.516367787131</v>
      </c>
    </row>
  </sheetData>
  <mergeCells count="2">
    <mergeCell ref="L21:M21"/>
    <mergeCell ref="G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Presupuesto de cap</vt:lpstr>
      <vt:lpstr>Balance General</vt:lpstr>
      <vt:lpstr>balance general detallado</vt:lpstr>
      <vt:lpstr>Flujo de efectivo a 6 meses</vt:lpstr>
      <vt:lpstr>Estado de resultados</vt:lpstr>
      <vt:lpstr>Presupuesto de Ingresos</vt:lpstr>
      <vt:lpstr>Presupuesto de Egresos</vt:lpstr>
      <vt:lpstr>Presupuesto Gral</vt:lpstr>
      <vt:lpstr>punto de equilibrio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RusstinLap</dc:creator>
  <cp:lastModifiedBy>Russel Quiam</cp:lastModifiedBy>
  <dcterms:created xsi:type="dcterms:W3CDTF">2012-07-27T02:13:19Z</dcterms:created>
  <dcterms:modified xsi:type="dcterms:W3CDTF">2013-08-10T16:52:06Z</dcterms:modified>
</cp:coreProperties>
</file>