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xiestate-my.sharepoint.com/personal/d00441213_utahtech_edu/Documents/Desktop/Argos Reports/"/>
    </mc:Choice>
  </mc:AlternateContent>
  <xr:revisionPtr revIDLastSave="0" documentId="8_{73F6FEF4-8CF2-4ED3-8BD7-7BB204CE65FC}" xr6:coauthVersionLast="36" xr6:coauthVersionMax="36" xr10:uidLastSave="{00000000-0000-0000-0000-000000000000}"/>
  <bookViews>
    <workbookView xWindow="0" yWindow="0" windowWidth="38400" windowHeight="15795"/>
  </bookViews>
  <sheets>
    <sheet name="SC Sec Master Full Rept with Wa" sheetId="1" r:id="rId1"/>
  </sheets>
  <calcPr calcId="0"/>
</workbook>
</file>

<file path=xl/calcChain.xml><?xml version="1.0" encoding="utf-8"?>
<calcChain xmlns="http://schemas.openxmlformats.org/spreadsheetml/2006/main">
  <c r="B2" i="1" l="1"/>
  <c r="H2" i="1"/>
  <c r="N2" i="1"/>
  <c r="T2" i="1"/>
  <c r="U2" i="1"/>
  <c r="B3" i="1"/>
  <c r="H3" i="1"/>
  <c r="N3" i="1"/>
  <c r="T3" i="1"/>
  <c r="U3" i="1"/>
  <c r="B4" i="1"/>
  <c r="H4" i="1"/>
  <c r="N4" i="1"/>
  <c r="T4" i="1"/>
  <c r="U4" i="1"/>
  <c r="B5" i="1"/>
  <c r="H5" i="1"/>
  <c r="N5" i="1"/>
  <c r="T5" i="1"/>
  <c r="U5" i="1"/>
  <c r="B6" i="1"/>
  <c r="H6" i="1"/>
  <c r="N6" i="1"/>
  <c r="T6" i="1"/>
  <c r="U6" i="1"/>
  <c r="B7" i="1"/>
  <c r="H7" i="1"/>
  <c r="N7" i="1"/>
  <c r="T7" i="1"/>
  <c r="U7" i="1"/>
  <c r="B8" i="1"/>
  <c r="H8" i="1"/>
  <c r="N8" i="1"/>
  <c r="T8" i="1"/>
  <c r="U8" i="1"/>
  <c r="B9" i="1"/>
  <c r="H9" i="1"/>
  <c r="N9" i="1"/>
  <c r="T9" i="1"/>
  <c r="U9" i="1"/>
  <c r="B10" i="1"/>
  <c r="H10" i="1"/>
  <c r="N10" i="1"/>
  <c r="T10" i="1"/>
  <c r="U10" i="1"/>
  <c r="B11" i="1"/>
  <c r="H11" i="1"/>
  <c r="N11" i="1"/>
  <c r="T11" i="1"/>
  <c r="U11" i="1"/>
  <c r="B12" i="1"/>
  <c r="H12" i="1"/>
  <c r="N12" i="1"/>
  <c r="T12" i="1"/>
  <c r="U12" i="1"/>
  <c r="B13" i="1"/>
  <c r="H13" i="1"/>
  <c r="N13" i="1"/>
  <c r="T13" i="1"/>
  <c r="U13" i="1"/>
  <c r="B14" i="1"/>
  <c r="H14" i="1"/>
  <c r="N14" i="1"/>
  <c r="T14" i="1"/>
  <c r="U14" i="1"/>
  <c r="B15" i="1"/>
  <c r="H15" i="1"/>
  <c r="N15" i="1"/>
  <c r="T15" i="1"/>
  <c r="U15" i="1"/>
  <c r="B16" i="1"/>
  <c r="H16" i="1"/>
  <c r="N16" i="1"/>
  <c r="T16" i="1"/>
  <c r="U16" i="1"/>
  <c r="B17" i="1"/>
  <c r="H17" i="1"/>
  <c r="N17" i="1"/>
  <c r="T17" i="1"/>
  <c r="U17" i="1"/>
  <c r="B18" i="1"/>
  <c r="H18" i="1"/>
  <c r="N18" i="1"/>
  <c r="T18" i="1"/>
  <c r="U18" i="1"/>
  <c r="B19" i="1"/>
  <c r="H19" i="1"/>
  <c r="N19" i="1"/>
  <c r="T19" i="1"/>
  <c r="U19" i="1"/>
  <c r="B20" i="1"/>
  <c r="H20" i="1"/>
  <c r="N20" i="1"/>
  <c r="T20" i="1"/>
  <c r="U20" i="1"/>
  <c r="B21" i="1"/>
  <c r="H21" i="1"/>
  <c r="N21" i="1"/>
  <c r="T21" i="1"/>
  <c r="U21" i="1"/>
  <c r="B22" i="1"/>
  <c r="H22" i="1"/>
  <c r="N22" i="1"/>
  <c r="T22" i="1"/>
  <c r="U22" i="1"/>
  <c r="B23" i="1"/>
  <c r="H23" i="1"/>
  <c r="N23" i="1"/>
  <c r="T23" i="1"/>
  <c r="U23" i="1"/>
  <c r="B24" i="1"/>
  <c r="H24" i="1"/>
  <c r="N24" i="1"/>
  <c r="T24" i="1"/>
  <c r="U24" i="1"/>
  <c r="B25" i="1"/>
  <c r="H25" i="1"/>
  <c r="N25" i="1"/>
  <c r="T25" i="1"/>
  <c r="U25" i="1"/>
  <c r="B26" i="1"/>
  <c r="H26" i="1"/>
  <c r="N26" i="1"/>
  <c r="T26" i="1"/>
  <c r="U26" i="1"/>
  <c r="B27" i="1"/>
  <c r="H27" i="1"/>
  <c r="N27" i="1"/>
  <c r="T27" i="1"/>
  <c r="U27" i="1"/>
  <c r="B28" i="1"/>
  <c r="H28" i="1"/>
  <c r="N28" i="1"/>
  <c r="T28" i="1"/>
  <c r="U28" i="1"/>
  <c r="B29" i="1"/>
  <c r="H29" i="1"/>
  <c r="N29" i="1"/>
  <c r="T29" i="1"/>
  <c r="U29" i="1"/>
  <c r="B30" i="1"/>
  <c r="H30" i="1"/>
  <c r="N30" i="1"/>
  <c r="T30" i="1"/>
  <c r="U30" i="1"/>
  <c r="B31" i="1"/>
  <c r="H31" i="1"/>
  <c r="N31" i="1"/>
  <c r="T31" i="1"/>
  <c r="U31" i="1"/>
  <c r="B32" i="1"/>
  <c r="H32" i="1"/>
  <c r="N32" i="1"/>
  <c r="T32" i="1"/>
  <c r="U32" i="1"/>
  <c r="B33" i="1"/>
  <c r="H33" i="1"/>
  <c r="N33" i="1"/>
  <c r="T33" i="1"/>
  <c r="U33" i="1"/>
  <c r="B34" i="1"/>
  <c r="H34" i="1"/>
  <c r="N34" i="1"/>
  <c r="T34" i="1"/>
  <c r="U34" i="1"/>
  <c r="B35" i="1"/>
  <c r="H35" i="1"/>
  <c r="N35" i="1"/>
  <c r="T35" i="1"/>
  <c r="U35" i="1"/>
  <c r="B36" i="1"/>
  <c r="H36" i="1"/>
  <c r="N36" i="1"/>
  <c r="T36" i="1"/>
  <c r="U36" i="1"/>
  <c r="B37" i="1"/>
  <c r="H37" i="1"/>
  <c r="N37" i="1"/>
  <c r="T37" i="1"/>
  <c r="U37" i="1"/>
  <c r="B38" i="1"/>
  <c r="H38" i="1"/>
  <c r="N38" i="1"/>
  <c r="T38" i="1"/>
  <c r="U38" i="1"/>
  <c r="B39" i="1"/>
  <c r="H39" i="1"/>
  <c r="N39" i="1"/>
  <c r="T39" i="1"/>
  <c r="U39" i="1"/>
  <c r="B40" i="1"/>
  <c r="H40" i="1"/>
  <c r="N40" i="1"/>
  <c r="T40" i="1"/>
  <c r="U40" i="1"/>
  <c r="B41" i="1"/>
  <c r="H41" i="1"/>
  <c r="N41" i="1"/>
  <c r="T41" i="1"/>
  <c r="U41" i="1"/>
  <c r="B42" i="1"/>
  <c r="H42" i="1"/>
  <c r="N42" i="1"/>
  <c r="T42" i="1"/>
  <c r="U42" i="1"/>
  <c r="B43" i="1"/>
  <c r="H43" i="1"/>
  <c r="N43" i="1"/>
  <c r="T43" i="1"/>
  <c r="U43" i="1"/>
  <c r="B44" i="1"/>
  <c r="H44" i="1"/>
  <c r="N44" i="1"/>
  <c r="T44" i="1"/>
  <c r="U44" i="1"/>
  <c r="B45" i="1"/>
  <c r="H45" i="1"/>
  <c r="N45" i="1"/>
  <c r="T45" i="1"/>
  <c r="U45" i="1"/>
  <c r="B46" i="1"/>
  <c r="H46" i="1"/>
  <c r="N46" i="1"/>
  <c r="T46" i="1"/>
  <c r="U46" i="1"/>
  <c r="B47" i="1"/>
  <c r="H47" i="1"/>
  <c r="N47" i="1"/>
  <c r="T47" i="1"/>
  <c r="U47" i="1"/>
  <c r="B48" i="1"/>
  <c r="H48" i="1"/>
  <c r="N48" i="1"/>
  <c r="T48" i="1"/>
  <c r="U48" i="1"/>
  <c r="B49" i="1"/>
  <c r="H49" i="1"/>
  <c r="N49" i="1"/>
  <c r="T49" i="1"/>
  <c r="U49" i="1"/>
  <c r="B50" i="1"/>
  <c r="H50" i="1"/>
  <c r="N50" i="1"/>
  <c r="T50" i="1"/>
  <c r="U50" i="1"/>
  <c r="B51" i="1"/>
  <c r="H51" i="1"/>
  <c r="N51" i="1"/>
  <c r="T51" i="1"/>
  <c r="U51" i="1"/>
  <c r="B52" i="1"/>
  <c r="H52" i="1"/>
  <c r="N52" i="1"/>
  <c r="T52" i="1"/>
  <c r="U52" i="1"/>
  <c r="B53" i="1"/>
  <c r="H53" i="1"/>
  <c r="N53" i="1"/>
  <c r="T53" i="1"/>
  <c r="U53" i="1"/>
  <c r="B54" i="1"/>
  <c r="H54" i="1"/>
  <c r="N54" i="1"/>
  <c r="T54" i="1"/>
  <c r="U54" i="1"/>
  <c r="B55" i="1"/>
  <c r="H55" i="1"/>
  <c r="N55" i="1"/>
  <c r="T55" i="1"/>
  <c r="U55" i="1"/>
  <c r="B56" i="1"/>
  <c r="H56" i="1"/>
  <c r="N56" i="1"/>
  <c r="T56" i="1"/>
  <c r="U56" i="1"/>
  <c r="B57" i="1"/>
  <c r="H57" i="1"/>
  <c r="N57" i="1"/>
  <c r="T57" i="1"/>
  <c r="U57" i="1"/>
  <c r="B58" i="1"/>
  <c r="H58" i="1"/>
  <c r="N58" i="1"/>
  <c r="T58" i="1"/>
  <c r="U58" i="1"/>
  <c r="B59" i="1"/>
  <c r="H59" i="1"/>
  <c r="N59" i="1"/>
  <c r="T59" i="1"/>
  <c r="U59" i="1"/>
  <c r="B60" i="1"/>
  <c r="H60" i="1"/>
  <c r="N60" i="1"/>
  <c r="T60" i="1"/>
  <c r="U60" i="1"/>
  <c r="B61" i="1"/>
  <c r="H61" i="1"/>
  <c r="N61" i="1"/>
  <c r="T61" i="1"/>
  <c r="U61" i="1"/>
  <c r="B62" i="1"/>
  <c r="H62" i="1"/>
  <c r="N62" i="1"/>
  <c r="T62" i="1"/>
  <c r="U62" i="1"/>
  <c r="B63" i="1"/>
  <c r="H63" i="1"/>
  <c r="N63" i="1"/>
  <c r="T63" i="1"/>
  <c r="U63" i="1"/>
  <c r="B64" i="1"/>
  <c r="H64" i="1"/>
  <c r="N64" i="1"/>
  <c r="T64" i="1"/>
  <c r="U64" i="1"/>
  <c r="B65" i="1"/>
  <c r="H65" i="1"/>
  <c r="N65" i="1"/>
  <c r="T65" i="1"/>
  <c r="U65" i="1"/>
  <c r="B66" i="1"/>
  <c r="H66" i="1"/>
  <c r="N66" i="1"/>
  <c r="T66" i="1"/>
  <c r="U66" i="1"/>
  <c r="B67" i="1"/>
  <c r="H67" i="1"/>
  <c r="N67" i="1"/>
  <c r="T67" i="1"/>
  <c r="U67" i="1"/>
  <c r="B68" i="1"/>
  <c r="H68" i="1"/>
  <c r="N68" i="1"/>
  <c r="T68" i="1"/>
  <c r="U68" i="1"/>
  <c r="B69" i="1"/>
  <c r="H69" i="1"/>
  <c r="N69" i="1"/>
  <c r="T69" i="1"/>
  <c r="U69" i="1"/>
  <c r="B70" i="1"/>
  <c r="H70" i="1"/>
  <c r="N70" i="1"/>
  <c r="T70" i="1"/>
  <c r="U70" i="1"/>
  <c r="B71" i="1"/>
  <c r="H71" i="1"/>
  <c r="N71" i="1"/>
  <c r="T71" i="1"/>
  <c r="U71" i="1"/>
  <c r="B72" i="1"/>
  <c r="H72" i="1"/>
  <c r="N72" i="1"/>
  <c r="T72" i="1"/>
  <c r="U72" i="1"/>
  <c r="B73" i="1"/>
  <c r="H73" i="1"/>
  <c r="N73" i="1"/>
  <c r="T73" i="1"/>
  <c r="U73" i="1"/>
  <c r="B74" i="1"/>
  <c r="H74" i="1"/>
  <c r="N74" i="1"/>
  <c r="T74" i="1"/>
  <c r="U74" i="1"/>
  <c r="B75" i="1"/>
  <c r="H75" i="1"/>
  <c r="N75" i="1"/>
  <c r="T75" i="1"/>
  <c r="U75" i="1"/>
  <c r="B76" i="1"/>
  <c r="H76" i="1"/>
  <c r="N76" i="1"/>
  <c r="T76" i="1"/>
  <c r="U76" i="1"/>
</calcChain>
</file>

<file path=xl/sharedStrings.xml><?xml version="1.0" encoding="utf-8"?>
<sst xmlns="http://schemas.openxmlformats.org/spreadsheetml/2006/main" count="863" uniqueCount="117">
  <si>
    <t>CRN</t>
  </si>
  <si>
    <t>Fac ID</t>
  </si>
  <si>
    <t>Lname</t>
  </si>
  <si>
    <t>Fname</t>
  </si>
  <si>
    <t>Minitial</t>
  </si>
  <si>
    <t>Subject</t>
  </si>
  <si>
    <t>Course</t>
  </si>
  <si>
    <t>Section</t>
  </si>
  <si>
    <t>Title</t>
  </si>
  <si>
    <t>Campus</t>
  </si>
  <si>
    <t>Active or Cncld</t>
  </si>
  <si>
    <t>LEC or Oth</t>
  </si>
  <si>
    <t>Crse Del Type</t>
  </si>
  <si>
    <t>Session</t>
  </si>
  <si>
    <t>Credits</t>
  </si>
  <si>
    <t>WLF</t>
  </si>
  <si>
    <t>Bud Code</t>
  </si>
  <si>
    <t>Contact Hrs</t>
  </si>
  <si>
    <t>Days</t>
  </si>
  <si>
    <t>Beg Time</t>
  </si>
  <si>
    <t>End Time</t>
  </si>
  <si>
    <t>Seats CAP</t>
  </si>
  <si>
    <t>Enroll</t>
  </si>
  <si>
    <t>Waitlist</t>
  </si>
  <si>
    <t>Bldg</t>
  </si>
  <si>
    <t>Rm</t>
  </si>
  <si>
    <t>Xlist</t>
  </si>
  <si>
    <t>Black</t>
  </si>
  <si>
    <t>Sarah</t>
  </si>
  <si>
    <t>Morgan</t>
  </si>
  <si>
    <t>CHEM</t>
  </si>
  <si>
    <t>Introduction to Chemistry (PS)</t>
  </si>
  <si>
    <t>A01</t>
  </si>
  <si>
    <t>A</t>
  </si>
  <si>
    <t>LEC</t>
  </si>
  <si>
    <t>P</t>
  </si>
  <si>
    <t>BA</t>
  </si>
  <si>
    <t>TR</t>
  </si>
  <si>
    <t>SNOW</t>
  </si>
  <si>
    <t>Liljenquist</t>
  </si>
  <si>
    <t>Megan</t>
  </si>
  <si>
    <t>R</t>
  </si>
  <si>
    <t>Intro to Chemistry</t>
  </si>
  <si>
    <t>SF</t>
  </si>
  <si>
    <t>TW</t>
  </si>
  <si>
    <t>TECH</t>
  </si>
  <si>
    <t>O01</t>
  </si>
  <si>
    <t>I</t>
  </si>
  <si>
    <t>ONLINE</t>
  </si>
  <si>
    <t>Leigh</t>
  </si>
  <si>
    <t>Katherine</t>
  </si>
  <si>
    <t>N</t>
  </si>
  <si>
    <t>SC0C</t>
  </si>
  <si>
    <t>Introduction to Chemistry Lab (LAB)</t>
  </si>
  <si>
    <t>LBC</t>
  </si>
  <si>
    <t>M</t>
  </si>
  <si>
    <t>SET</t>
  </si>
  <si>
    <t>Intro to Chemistry Lab</t>
  </si>
  <si>
    <t>Hancock</t>
  </si>
  <si>
    <t>Jared</t>
  </si>
  <si>
    <t>Elem Organic / Bio Chemistry</t>
  </si>
  <si>
    <t>MTWR</t>
  </si>
  <si>
    <t>Elem Organic/Bio Chemistry Lab</t>
  </si>
  <si>
    <t>Integrated Chemistry for Health Sciences (PS)</t>
  </si>
  <si>
    <t>Quinn</t>
  </si>
  <si>
    <t>Christina</t>
  </si>
  <si>
    <t>Integrated Chemistry for Health Sciences Laboratory (LAB)</t>
  </si>
  <si>
    <t>T</t>
  </si>
  <si>
    <t>W</t>
  </si>
  <si>
    <t>Shirley</t>
  </si>
  <si>
    <t>Paul</t>
  </si>
  <si>
    <t>H</t>
  </si>
  <si>
    <t>Richan</t>
  </si>
  <si>
    <t>Teisha</t>
  </si>
  <si>
    <t>Reese</t>
  </si>
  <si>
    <t>Diana</t>
  </si>
  <si>
    <t>L</t>
  </si>
  <si>
    <t>Principles of Chemistry I (PS)</t>
  </si>
  <si>
    <t>Principles of Chemistry I Lab (LAB)</t>
  </si>
  <si>
    <t>Parker</t>
  </si>
  <si>
    <t>Jacson</t>
  </si>
  <si>
    <t>Burr</t>
  </si>
  <si>
    <t>David</t>
  </si>
  <si>
    <t>J</t>
  </si>
  <si>
    <t>Chilom</t>
  </si>
  <si>
    <t>Gabriela</t>
  </si>
  <si>
    <t>Principles of Chemistry II</t>
  </si>
  <si>
    <t>Schatzberg</t>
  </si>
  <si>
    <t>Wendy</t>
  </si>
  <si>
    <t>E</t>
  </si>
  <si>
    <t>Principles of Chemistry II Lab</t>
  </si>
  <si>
    <t>Del Sesto</t>
  </si>
  <si>
    <t>Rico</t>
  </si>
  <si>
    <t>Organic Chemistry I</t>
  </si>
  <si>
    <t>MTWRF</t>
  </si>
  <si>
    <t>Organic Chemistry I Lab</t>
  </si>
  <si>
    <t>Organic Chemistry II</t>
  </si>
  <si>
    <t>Organic Chemistry II Lab</t>
  </si>
  <si>
    <t>Physical Chemistry II</t>
  </si>
  <si>
    <t>Physical Chemistry II Lab</t>
  </si>
  <si>
    <t>Instrumental Analysis</t>
  </si>
  <si>
    <t>LEL</t>
  </si>
  <si>
    <t>MWF</t>
  </si>
  <si>
    <t>Meyer</t>
  </si>
  <si>
    <t>Jennifer</t>
  </si>
  <si>
    <t>Biochemistry I</t>
  </si>
  <si>
    <t>MW</t>
  </si>
  <si>
    <t>Biochemistry I Lab</t>
  </si>
  <si>
    <t>Cowdin</t>
  </si>
  <si>
    <t>Cutler</t>
  </si>
  <si>
    <t>Biochemistry II</t>
  </si>
  <si>
    <t>Biochemistry II Lab</t>
  </si>
  <si>
    <t>4800R</t>
  </si>
  <si>
    <t>Independent Research</t>
  </si>
  <si>
    <t>INT</t>
  </si>
  <si>
    <t>Chemistry Senior Seminar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</si>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</sst>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workbookViewId="0"/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20169</v>
      </c>
      <c r="B2" t="str">
        <f>"00002660"</f>
        <v>00002660</v>
      </c>
      <c r="C2" t="s">
        <v>27</v>
      </c>
      <c r="D2" t="s">
        <v>28</v>
      </c>
      <c r="E2" t="s">
        <v>29</v>
      </c>
      <c r="F2" t="s">
        <v>30</v>
      </c>
      <c r="G2">
        <v>1010</v>
      </c>
      <c r="H2" t="str">
        <f>"01"</f>
        <v>01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tr">
        <f t="shared" ref="N2:N33" si="0">"1"</f>
        <v>1</v>
      </c>
      <c r="O2">
        <v>3</v>
      </c>
      <c r="P2">
        <v>3</v>
      </c>
      <c r="Q2" t="s">
        <v>36</v>
      </c>
      <c r="S2" t="s">
        <v>37</v>
      </c>
      <c r="T2" t="str">
        <f>"1030"</f>
        <v>1030</v>
      </c>
      <c r="U2" t="str">
        <f>"1145"</f>
        <v>1145</v>
      </c>
      <c r="V2">
        <v>36</v>
      </c>
      <c r="W2">
        <v>11</v>
      </c>
      <c r="X2">
        <v>0</v>
      </c>
      <c r="Y2" t="s">
        <v>38</v>
      </c>
      <c r="Z2">
        <v>113</v>
      </c>
    </row>
    <row r="3" spans="1:27" x14ac:dyDescent="0.25">
      <c r="A3">
        <v>20501</v>
      </c>
      <c r="B3" t="str">
        <f>"00002660"</f>
        <v>00002660</v>
      </c>
      <c r="C3" t="s">
        <v>27</v>
      </c>
      <c r="D3" t="s">
        <v>28</v>
      </c>
      <c r="E3" t="s">
        <v>29</v>
      </c>
      <c r="F3" t="s">
        <v>30</v>
      </c>
      <c r="G3">
        <v>1010</v>
      </c>
      <c r="H3" t="str">
        <f>"02"</f>
        <v>02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tr">
        <f t="shared" si="0"/>
        <v>1</v>
      </c>
      <c r="O3">
        <v>3</v>
      </c>
      <c r="P3">
        <v>3</v>
      </c>
      <c r="Q3" t="s">
        <v>36</v>
      </c>
      <c r="S3" t="s">
        <v>37</v>
      </c>
      <c r="T3" t="str">
        <f>"1330"</f>
        <v>1330</v>
      </c>
      <c r="U3" t="str">
        <f>"1445"</f>
        <v>1445</v>
      </c>
      <c r="V3">
        <v>34</v>
      </c>
      <c r="W3">
        <v>0</v>
      </c>
      <c r="X3">
        <v>0</v>
      </c>
      <c r="Y3" t="s">
        <v>38</v>
      </c>
      <c r="Z3">
        <v>113</v>
      </c>
    </row>
    <row r="4" spans="1:27" x14ac:dyDescent="0.25">
      <c r="A4">
        <v>23277</v>
      </c>
      <c r="B4" t="str">
        <f>"00439194"</f>
        <v>00439194</v>
      </c>
      <c r="C4" t="s">
        <v>39</v>
      </c>
      <c r="D4" t="s">
        <v>40</v>
      </c>
      <c r="E4" t="s">
        <v>41</v>
      </c>
      <c r="F4" t="s">
        <v>30</v>
      </c>
      <c r="G4">
        <v>1010</v>
      </c>
      <c r="H4" t="str">
        <f>"1SJ"</f>
        <v>1SJ</v>
      </c>
      <c r="I4" t="s">
        <v>42</v>
      </c>
      <c r="J4" t="s">
        <v>32</v>
      </c>
      <c r="K4" t="s">
        <v>33</v>
      </c>
      <c r="L4" t="s">
        <v>34</v>
      </c>
      <c r="M4" t="s">
        <v>35</v>
      </c>
      <c r="N4" t="str">
        <f t="shared" si="0"/>
        <v>1</v>
      </c>
      <c r="O4">
        <v>3</v>
      </c>
      <c r="P4">
        <v>3</v>
      </c>
      <c r="Q4" t="s">
        <v>43</v>
      </c>
      <c r="S4" t="s">
        <v>44</v>
      </c>
      <c r="T4" t="str">
        <f>"0930"</f>
        <v>0930</v>
      </c>
      <c r="U4" t="str">
        <f>"1050"</f>
        <v>1050</v>
      </c>
      <c r="V4">
        <v>30</v>
      </c>
      <c r="W4">
        <v>0</v>
      </c>
      <c r="X4">
        <v>0</v>
      </c>
      <c r="Y4" t="s">
        <v>45</v>
      </c>
      <c r="Z4">
        <v>110</v>
      </c>
    </row>
    <row r="5" spans="1:27" x14ac:dyDescent="0.25">
      <c r="A5">
        <v>23281</v>
      </c>
      <c r="B5" t="str">
        <f>"00439194"</f>
        <v>00439194</v>
      </c>
      <c r="C5" t="s">
        <v>39</v>
      </c>
      <c r="D5" t="s">
        <v>40</v>
      </c>
      <c r="E5" t="s">
        <v>41</v>
      </c>
      <c r="F5" t="s">
        <v>30</v>
      </c>
      <c r="G5">
        <v>1010</v>
      </c>
      <c r="H5" t="str">
        <f>"2SJ"</f>
        <v>2SJ</v>
      </c>
      <c r="I5" t="s">
        <v>42</v>
      </c>
      <c r="J5" t="s">
        <v>32</v>
      </c>
      <c r="K5" t="s">
        <v>33</v>
      </c>
      <c r="L5" t="s">
        <v>34</v>
      </c>
      <c r="M5" t="s">
        <v>35</v>
      </c>
      <c r="N5" t="str">
        <f t="shared" si="0"/>
        <v>1</v>
      </c>
      <c r="O5">
        <v>3</v>
      </c>
      <c r="P5">
        <v>3</v>
      </c>
      <c r="Q5" t="s">
        <v>43</v>
      </c>
      <c r="S5" t="s">
        <v>44</v>
      </c>
      <c r="T5" t="str">
        <f>"1330"</f>
        <v>1330</v>
      </c>
      <c r="U5" t="str">
        <f>"1450"</f>
        <v>1450</v>
      </c>
      <c r="V5">
        <v>30</v>
      </c>
      <c r="W5">
        <v>0</v>
      </c>
      <c r="X5">
        <v>0</v>
      </c>
      <c r="Y5" t="s">
        <v>45</v>
      </c>
      <c r="Z5">
        <v>110</v>
      </c>
    </row>
    <row r="6" spans="1:27" x14ac:dyDescent="0.25">
      <c r="A6">
        <v>20727</v>
      </c>
      <c r="B6" t="str">
        <f>"00002660"</f>
        <v>00002660</v>
      </c>
      <c r="C6" t="s">
        <v>27</v>
      </c>
      <c r="D6" t="s">
        <v>28</v>
      </c>
      <c r="E6" t="s">
        <v>29</v>
      </c>
      <c r="F6" t="s">
        <v>30</v>
      </c>
      <c r="G6">
        <v>1010</v>
      </c>
      <c r="H6" t="str">
        <f>"40"</f>
        <v>40</v>
      </c>
      <c r="I6" t="s">
        <v>31</v>
      </c>
      <c r="J6" t="s">
        <v>46</v>
      </c>
      <c r="K6" t="s">
        <v>33</v>
      </c>
      <c r="L6" t="s">
        <v>34</v>
      </c>
      <c r="M6" t="s">
        <v>47</v>
      </c>
      <c r="N6" t="str">
        <f t="shared" si="0"/>
        <v>1</v>
      </c>
      <c r="O6">
        <v>3</v>
      </c>
      <c r="P6">
        <v>3</v>
      </c>
      <c r="Q6" t="s">
        <v>36</v>
      </c>
      <c r="T6" t="str">
        <f>""</f>
        <v/>
      </c>
      <c r="U6" t="str">
        <f>""</f>
        <v/>
      </c>
      <c r="V6">
        <v>28</v>
      </c>
      <c r="W6">
        <v>6</v>
      </c>
      <c r="X6">
        <v>0</v>
      </c>
      <c r="Y6" t="s">
        <v>48</v>
      </c>
    </row>
    <row r="7" spans="1:27" x14ac:dyDescent="0.25">
      <c r="A7">
        <v>22034</v>
      </c>
      <c r="B7" t="str">
        <f>"00030784"</f>
        <v>00030784</v>
      </c>
      <c r="C7" t="s">
        <v>49</v>
      </c>
      <c r="D7" t="s">
        <v>50</v>
      </c>
      <c r="E7" t="s">
        <v>51</v>
      </c>
      <c r="F7" t="s">
        <v>30</v>
      </c>
      <c r="G7">
        <v>1010</v>
      </c>
      <c r="H7" t="str">
        <f>"41"</f>
        <v>41</v>
      </c>
      <c r="I7" t="s">
        <v>31</v>
      </c>
      <c r="J7" t="s">
        <v>46</v>
      </c>
      <c r="K7" t="s">
        <v>33</v>
      </c>
      <c r="L7" t="s">
        <v>34</v>
      </c>
      <c r="M7" t="s">
        <v>47</v>
      </c>
      <c r="N7" t="str">
        <f t="shared" si="0"/>
        <v>1</v>
      </c>
      <c r="O7">
        <v>3</v>
      </c>
      <c r="P7">
        <v>3</v>
      </c>
      <c r="Q7" t="s">
        <v>36</v>
      </c>
      <c r="T7" t="str">
        <f>""</f>
        <v/>
      </c>
      <c r="U7" t="str">
        <f>""</f>
        <v/>
      </c>
      <c r="V7">
        <v>25</v>
      </c>
      <c r="W7">
        <v>0</v>
      </c>
      <c r="X7">
        <v>0</v>
      </c>
      <c r="Y7" t="s">
        <v>48</v>
      </c>
      <c r="AA7" t="s">
        <v>52</v>
      </c>
    </row>
    <row r="8" spans="1:27" x14ac:dyDescent="0.25">
      <c r="A8">
        <v>23262</v>
      </c>
      <c r="B8" t="str">
        <f>"00030784"</f>
        <v>00030784</v>
      </c>
      <c r="C8" t="s">
        <v>49</v>
      </c>
      <c r="D8" t="s">
        <v>50</v>
      </c>
      <c r="E8" t="s">
        <v>51</v>
      </c>
      <c r="F8" t="s">
        <v>30</v>
      </c>
      <c r="G8">
        <v>1010</v>
      </c>
      <c r="H8" t="str">
        <f>"42"</f>
        <v>42</v>
      </c>
      <c r="I8" t="s">
        <v>42</v>
      </c>
      <c r="J8" t="s">
        <v>46</v>
      </c>
      <c r="K8" t="s">
        <v>33</v>
      </c>
      <c r="L8" t="s">
        <v>34</v>
      </c>
      <c r="M8" t="s">
        <v>47</v>
      </c>
      <c r="N8" t="str">
        <f t="shared" si="0"/>
        <v>1</v>
      </c>
      <c r="O8">
        <v>3</v>
      </c>
      <c r="P8">
        <v>3</v>
      </c>
      <c r="Q8" t="s">
        <v>36</v>
      </c>
      <c r="T8" t="str">
        <f>""</f>
        <v/>
      </c>
      <c r="U8" t="str">
        <f>""</f>
        <v/>
      </c>
      <c r="V8">
        <v>10</v>
      </c>
      <c r="W8">
        <v>0</v>
      </c>
      <c r="X8">
        <v>0</v>
      </c>
      <c r="Y8" t="s">
        <v>48</v>
      </c>
      <c r="AA8" t="s">
        <v>52</v>
      </c>
    </row>
    <row r="9" spans="1:27" x14ac:dyDescent="0.25">
      <c r="A9">
        <v>20310</v>
      </c>
      <c r="B9" t="str">
        <f>""</f>
        <v/>
      </c>
      <c r="F9" t="s">
        <v>30</v>
      </c>
      <c r="G9">
        <v>1015</v>
      </c>
      <c r="H9" t="str">
        <f>"01"</f>
        <v>01</v>
      </c>
      <c r="I9" t="s">
        <v>53</v>
      </c>
      <c r="J9" t="s">
        <v>32</v>
      </c>
      <c r="K9" t="s">
        <v>33</v>
      </c>
      <c r="L9" t="s">
        <v>54</v>
      </c>
      <c r="M9" t="s">
        <v>35</v>
      </c>
      <c r="N9" t="str">
        <f t="shared" si="0"/>
        <v>1</v>
      </c>
      <c r="O9">
        <v>1</v>
      </c>
      <c r="P9">
        <v>2</v>
      </c>
      <c r="Q9" t="s">
        <v>36</v>
      </c>
      <c r="S9" t="s">
        <v>55</v>
      </c>
      <c r="T9" t="str">
        <f>"0900"</f>
        <v>0900</v>
      </c>
      <c r="U9" t="str">
        <f>"1050"</f>
        <v>1050</v>
      </c>
      <c r="V9">
        <v>20</v>
      </c>
      <c r="W9">
        <v>0</v>
      </c>
      <c r="X9">
        <v>0</v>
      </c>
      <c r="Y9" t="s">
        <v>56</v>
      </c>
      <c r="Z9">
        <v>405</v>
      </c>
    </row>
    <row r="10" spans="1:27" x14ac:dyDescent="0.25">
      <c r="A10">
        <v>20502</v>
      </c>
      <c r="B10" t="str">
        <f>""</f>
        <v/>
      </c>
      <c r="F10" t="s">
        <v>30</v>
      </c>
      <c r="G10">
        <v>1015</v>
      </c>
      <c r="H10" t="str">
        <f>"02"</f>
        <v>02</v>
      </c>
      <c r="I10" t="s">
        <v>53</v>
      </c>
      <c r="J10" t="s">
        <v>32</v>
      </c>
      <c r="K10" t="s">
        <v>33</v>
      </c>
      <c r="L10" t="s">
        <v>54</v>
      </c>
      <c r="M10" t="s">
        <v>35</v>
      </c>
      <c r="N10" t="str">
        <f t="shared" si="0"/>
        <v>1</v>
      </c>
      <c r="O10">
        <v>1</v>
      </c>
      <c r="P10">
        <v>2</v>
      </c>
      <c r="Q10" t="s">
        <v>36</v>
      </c>
      <c r="S10" t="s">
        <v>55</v>
      </c>
      <c r="T10" t="str">
        <f>"1100"</f>
        <v>1100</v>
      </c>
      <c r="U10" t="str">
        <f>"1250"</f>
        <v>1250</v>
      </c>
      <c r="V10">
        <v>21</v>
      </c>
      <c r="W10">
        <v>0</v>
      </c>
      <c r="X10">
        <v>0</v>
      </c>
      <c r="Y10" t="s">
        <v>56</v>
      </c>
      <c r="Z10">
        <v>405</v>
      </c>
    </row>
    <row r="11" spans="1:27" x14ac:dyDescent="0.25">
      <c r="A11">
        <v>20635</v>
      </c>
      <c r="B11" t="str">
        <f>""</f>
        <v/>
      </c>
      <c r="F11" t="s">
        <v>30</v>
      </c>
      <c r="G11">
        <v>1015</v>
      </c>
      <c r="H11" t="str">
        <f>"03"</f>
        <v>03</v>
      </c>
      <c r="I11" t="s">
        <v>53</v>
      </c>
      <c r="J11" t="s">
        <v>32</v>
      </c>
      <c r="K11" t="s">
        <v>33</v>
      </c>
      <c r="L11" t="s">
        <v>54</v>
      </c>
      <c r="M11" t="s">
        <v>35</v>
      </c>
      <c r="N11" t="str">
        <f t="shared" si="0"/>
        <v>1</v>
      </c>
      <c r="O11">
        <v>1</v>
      </c>
      <c r="P11">
        <v>2</v>
      </c>
      <c r="Q11" t="s">
        <v>36</v>
      </c>
      <c r="S11" t="s">
        <v>55</v>
      </c>
      <c r="T11" t="str">
        <f>"1300"</f>
        <v>1300</v>
      </c>
      <c r="U11" t="str">
        <f>"1450"</f>
        <v>1450</v>
      </c>
      <c r="V11">
        <v>0</v>
      </c>
      <c r="W11">
        <v>0</v>
      </c>
      <c r="X11">
        <v>0</v>
      </c>
      <c r="Y11" t="s">
        <v>56</v>
      </c>
      <c r="Z11">
        <v>405</v>
      </c>
    </row>
    <row r="12" spans="1:27" x14ac:dyDescent="0.25">
      <c r="A12">
        <v>23278</v>
      </c>
      <c r="B12" t="str">
        <f>"00439194"</f>
        <v>00439194</v>
      </c>
      <c r="C12" t="s">
        <v>39</v>
      </c>
      <c r="D12" t="s">
        <v>40</v>
      </c>
      <c r="E12" t="s">
        <v>41</v>
      </c>
      <c r="F12" t="s">
        <v>30</v>
      </c>
      <c r="G12">
        <v>1015</v>
      </c>
      <c r="H12" t="str">
        <f>"1SJ"</f>
        <v>1SJ</v>
      </c>
      <c r="I12" t="s">
        <v>57</v>
      </c>
      <c r="J12" t="s">
        <v>32</v>
      </c>
      <c r="K12" t="s">
        <v>33</v>
      </c>
      <c r="L12" t="s">
        <v>54</v>
      </c>
      <c r="M12" t="s">
        <v>35</v>
      </c>
      <c r="N12" t="str">
        <f t="shared" si="0"/>
        <v>1</v>
      </c>
      <c r="O12">
        <v>1</v>
      </c>
      <c r="P12">
        <v>2</v>
      </c>
      <c r="Q12" t="s">
        <v>43</v>
      </c>
      <c r="S12" t="s">
        <v>41</v>
      </c>
      <c r="T12" t="str">
        <f>"0930"</f>
        <v>0930</v>
      </c>
      <c r="U12" t="str">
        <f>"1130"</f>
        <v>1130</v>
      </c>
      <c r="V12">
        <v>30</v>
      </c>
      <c r="W12">
        <v>0</v>
      </c>
      <c r="X12">
        <v>0</v>
      </c>
      <c r="Y12" t="s">
        <v>45</v>
      </c>
      <c r="Z12">
        <v>110</v>
      </c>
    </row>
    <row r="13" spans="1:27" x14ac:dyDescent="0.25">
      <c r="A13">
        <v>23282</v>
      </c>
      <c r="B13" t="str">
        <f>"00439194"</f>
        <v>00439194</v>
      </c>
      <c r="C13" t="s">
        <v>39</v>
      </c>
      <c r="D13" t="s">
        <v>40</v>
      </c>
      <c r="E13" t="s">
        <v>41</v>
      </c>
      <c r="F13" t="s">
        <v>30</v>
      </c>
      <c r="G13">
        <v>1015</v>
      </c>
      <c r="H13" t="str">
        <f>"2SJ"</f>
        <v>2SJ</v>
      </c>
      <c r="I13" t="s">
        <v>57</v>
      </c>
      <c r="J13" t="s">
        <v>32</v>
      </c>
      <c r="K13" t="s">
        <v>33</v>
      </c>
      <c r="L13" t="s">
        <v>54</v>
      </c>
      <c r="M13" t="s">
        <v>35</v>
      </c>
      <c r="N13" t="str">
        <f t="shared" si="0"/>
        <v>1</v>
      </c>
      <c r="O13">
        <v>1</v>
      </c>
      <c r="P13">
        <v>2</v>
      </c>
      <c r="Q13" t="s">
        <v>43</v>
      </c>
      <c r="S13" t="s">
        <v>41</v>
      </c>
      <c r="T13" t="str">
        <f>"1330"</f>
        <v>1330</v>
      </c>
      <c r="U13" t="str">
        <f>"1530"</f>
        <v>1530</v>
      </c>
      <c r="V13">
        <v>30</v>
      </c>
      <c r="W13">
        <v>0</v>
      </c>
      <c r="X13">
        <v>0</v>
      </c>
      <c r="Y13" t="s">
        <v>45</v>
      </c>
      <c r="Z13">
        <v>110</v>
      </c>
    </row>
    <row r="14" spans="1:27" x14ac:dyDescent="0.25">
      <c r="A14">
        <v>20963</v>
      </c>
      <c r="B14" t="str">
        <f>"00483966"</f>
        <v>00483966</v>
      </c>
      <c r="C14" t="s">
        <v>58</v>
      </c>
      <c r="D14" t="s">
        <v>59</v>
      </c>
      <c r="E14" t="s">
        <v>55</v>
      </c>
      <c r="F14" t="s">
        <v>30</v>
      </c>
      <c r="G14">
        <v>1120</v>
      </c>
      <c r="H14" t="str">
        <f>"01"</f>
        <v>01</v>
      </c>
      <c r="I14" t="s">
        <v>60</v>
      </c>
      <c r="J14" t="s">
        <v>32</v>
      </c>
      <c r="K14" t="s">
        <v>33</v>
      </c>
      <c r="L14" t="s">
        <v>34</v>
      </c>
      <c r="M14" t="s">
        <v>35</v>
      </c>
      <c r="N14" t="str">
        <f t="shared" si="0"/>
        <v>1</v>
      </c>
      <c r="O14">
        <v>4</v>
      </c>
      <c r="P14">
        <v>4</v>
      </c>
      <c r="Q14" t="s">
        <v>36</v>
      </c>
      <c r="S14" t="s">
        <v>61</v>
      </c>
      <c r="T14" t="str">
        <f>"0900"</f>
        <v>0900</v>
      </c>
      <c r="U14" t="str">
        <f>"0950"</f>
        <v>0950</v>
      </c>
      <c r="V14">
        <v>24</v>
      </c>
      <c r="W14">
        <v>0</v>
      </c>
      <c r="X14">
        <v>0</v>
      </c>
      <c r="Y14" t="s">
        <v>38</v>
      </c>
      <c r="Z14">
        <v>216</v>
      </c>
    </row>
    <row r="15" spans="1:27" x14ac:dyDescent="0.25">
      <c r="A15">
        <v>20636</v>
      </c>
      <c r="B15" t="str">
        <f>"00483966"</f>
        <v>00483966</v>
      </c>
      <c r="C15" t="s">
        <v>58</v>
      </c>
      <c r="D15" t="s">
        <v>59</v>
      </c>
      <c r="E15" t="s">
        <v>55</v>
      </c>
      <c r="F15" t="s">
        <v>30</v>
      </c>
      <c r="G15">
        <v>1125</v>
      </c>
      <c r="H15" t="str">
        <f>"01"</f>
        <v>01</v>
      </c>
      <c r="I15" t="s">
        <v>62</v>
      </c>
      <c r="J15" t="s">
        <v>32</v>
      </c>
      <c r="K15" t="s">
        <v>33</v>
      </c>
      <c r="L15" t="s">
        <v>54</v>
      </c>
      <c r="M15" t="s">
        <v>35</v>
      </c>
      <c r="N15" t="str">
        <f t="shared" si="0"/>
        <v>1</v>
      </c>
      <c r="O15">
        <v>1</v>
      </c>
      <c r="P15">
        <v>2</v>
      </c>
      <c r="Q15" t="s">
        <v>36</v>
      </c>
      <c r="S15" t="s">
        <v>55</v>
      </c>
      <c r="T15" t="str">
        <f>"1100"</f>
        <v>1100</v>
      </c>
      <c r="U15" t="str">
        <f>"1250"</f>
        <v>1250</v>
      </c>
      <c r="V15">
        <v>12</v>
      </c>
      <c r="W15">
        <v>0</v>
      </c>
      <c r="X15">
        <v>0</v>
      </c>
      <c r="Y15" t="s">
        <v>56</v>
      </c>
      <c r="Z15">
        <v>404</v>
      </c>
    </row>
    <row r="16" spans="1:27" x14ac:dyDescent="0.25">
      <c r="A16">
        <v>21588</v>
      </c>
      <c r="B16" t="str">
        <f>""</f>
        <v/>
      </c>
      <c r="F16" t="s">
        <v>30</v>
      </c>
      <c r="G16">
        <v>1125</v>
      </c>
      <c r="H16" t="str">
        <f>"02"</f>
        <v>02</v>
      </c>
      <c r="I16" t="s">
        <v>62</v>
      </c>
      <c r="J16" t="s">
        <v>32</v>
      </c>
      <c r="K16" t="s">
        <v>33</v>
      </c>
      <c r="L16" t="s">
        <v>54</v>
      </c>
      <c r="M16" t="s">
        <v>35</v>
      </c>
      <c r="N16" t="str">
        <f t="shared" si="0"/>
        <v>1</v>
      </c>
      <c r="O16">
        <v>1</v>
      </c>
      <c r="P16">
        <v>2</v>
      </c>
      <c r="Q16" t="s">
        <v>36</v>
      </c>
      <c r="S16" t="s">
        <v>55</v>
      </c>
      <c r="T16" t="str">
        <f>"1300"</f>
        <v>1300</v>
      </c>
      <c r="U16" t="str">
        <f>"1450"</f>
        <v>1450</v>
      </c>
      <c r="V16">
        <v>0</v>
      </c>
      <c r="W16">
        <v>0</v>
      </c>
      <c r="X16">
        <v>0</v>
      </c>
      <c r="Y16" t="s">
        <v>56</v>
      </c>
      <c r="Z16">
        <v>404</v>
      </c>
    </row>
    <row r="17" spans="1:26" x14ac:dyDescent="0.25">
      <c r="A17">
        <v>21590</v>
      </c>
      <c r="B17" t="str">
        <f>"00483966"</f>
        <v>00483966</v>
      </c>
      <c r="C17" t="s">
        <v>58</v>
      </c>
      <c r="D17" t="s">
        <v>59</v>
      </c>
      <c r="E17" t="s">
        <v>55</v>
      </c>
      <c r="F17" t="s">
        <v>30</v>
      </c>
      <c r="G17">
        <v>1150</v>
      </c>
      <c r="H17" t="str">
        <f>"01"</f>
        <v>01</v>
      </c>
      <c r="I17" t="s">
        <v>63</v>
      </c>
      <c r="J17" t="s">
        <v>32</v>
      </c>
      <c r="K17" t="s">
        <v>33</v>
      </c>
      <c r="L17" t="s">
        <v>34</v>
      </c>
      <c r="M17" t="s">
        <v>35</v>
      </c>
      <c r="N17" t="str">
        <f t="shared" si="0"/>
        <v>1</v>
      </c>
      <c r="O17">
        <v>4</v>
      </c>
      <c r="P17">
        <v>4</v>
      </c>
      <c r="Q17" t="s">
        <v>36</v>
      </c>
      <c r="S17" t="s">
        <v>61</v>
      </c>
      <c r="T17" t="str">
        <f>"0800"</f>
        <v>0800</v>
      </c>
      <c r="U17" t="str">
        <f>"0850"</f>
        <v>0850</v>
      </c>
      <c r="V17">
        <v>64</v>
      </c>
      <c r="W17">
        <v>3</v>
      </c>
      <c r="X17">
        <v>0</v>
      </c>
      <c r="Y17" t="s">
        <v>56</v>
      </c>
      <c r="Z17">
        <v>201</v>
      </c>
    </row>
    <row r="18" spans="1:26" x14ac:dyDescent="0.25">
      <c r="A18">
        <v>21593</v>
      </c>
      <c r="B18" t="str">
        <f>"00483966"</f>
        <v>00483966</v>
      </c>
      <c r="C18" t="s">
        <v>58</v>
      </c>
      <c r="D18" t="s">
        <v>59</v>
      </c>
      <c r="E18" t="s">
        <v>55</v>
      </c>
      <c r="F18" t="s">
        <v>30</v>
      </c>
      <c r="G18">
        <v>1150</v>
      </c>
      <c r="H18" t="str">
        <f>"02"</f>
        <v>02</v>
      </c>
      <c r="I18" t="s">
        <v>63</v>
      </c>
      <c r="J18" t="s">
        <v>32</v>
      </c>
      <c r="K18" t="s">
        <v>33</v>
      </c>
      <c r="L18" t="s">
        <v>34</v>
      </c>
      <c r="M18" t="s">
        <v>35</v>
      </c>
      <c r="N18" t="str">
        <f t="shared" si="0"/>
        <v>1</v>
      </c>
      <c r="O18">
        <v>4</v>
      </c>
      <c r="P18">
        <v>4</v>
      </c>
      <c r="Q18" t="s">
        <v>36</v>
      </c>
      <c r="S18" t="s">
        <v>61</v>
      </c>
      <c r="T18" t="str">
        <f>"1400"</f>
        <v>1400</v>
      </c>
      <c r="U18" t="str">
        <f>"1450"</f>
        <v>1450</v>
      </c>
      <c r="V18">
        <v>63</v>
      </c>
      <c r="W18">
        <v>1</v>
      </c>
      <c r="X18">
        <v>0</v>
      </c>
      <c r="Y18" t="s">
        <v>56</v>
      </c>
      <c r="Z18">
        <v>201</v>
      </c>
    </row>
    <row r="19" spans="1:26" x14ac:dyDescent="0.25">
      <c r="A19">
        <v>21594</v>
      </c>
      <c r="B19" t="str">
        <f>""</f>
        <v/>
      </c>
      <c r="F19" t="s">
        <v>30</v>
      </c>
      <c r="G19">
        <v>1150</v>
      </c>
      <c r="H19" t="str">
        <f>"03"</f>
        <v>03</v>
      </c>
      <c r="I19" t="s">
        <v>63</v>
      </c>
      <c r="J19" t="s">
        <v>32</v>
      </c>
      <c r="K19" t="s">
        <v>33</v>
      </c>
      <c r="L19" t="s">
        <v>34</v>
      </c>
      <c r="M19" t="s">
        <v>35</v>
      </c>
      <c r="N19" t="str">
        <f t="shared" si="0"/>
        <v>1</v>
      </c>
      <c r="O19">
        <v>4</v>
      </c>
      <c r="P19">
        <v>4</v>
      </c>
      <c r="Q19" t="s">
        <v>36</v>
      </c>
      <c r="S19" t="s">
        <v>61</v>
      </c>
      <c r="T19" t="str">
        <f>"1200"</f>
        <v>1200</v>
      </c>
      <c r="U19" t="str">
        <f>"1250"</f>
        <v>1250</v>
      </c>
      <c r="V19">
        <v>0</v>
      </c>
      <c r="W19">
        <v>0</v>
      </c>
      <c r="X19">
        <v>0</v>
      </c>
      <c r="Y19" t="s">
        <v>38</v>
      </c>
      <c r="Z19">
        <v>216</v>
      </c>
    </row>
    <row r="20" spans="1:26" x14ac:dyDescent="0.25">
      <c r="A20">
        <v>21597</v>
      </c>
      <c r="B20" t="str">
        <f>"00284054"</f>
        <v>00284054</v>
      </c>
      <c r="C20" t="s">
        <v>64</v>
      </c>
      <c r="D20" t="s">
        <v>65</v>
      </c>
      <c r="E20" t="s">
        <v>55</v>
      </c>
      <c r="F20" t="s">
        <v>30</v>
      </c>
      <c r="G20">
        <v>1155</v>
      </c>
      <c r="H20" t="str">
        <f>"01"</f>
        <v>01</v>
      </c>
      <c r="I20" t="s">
        <v>66</v>
      </c>
      <c r="J20" t="s">
        <v>32</v>
      </c>
      <c r="K20" t="s">
        <v>33</v>
      </c>
      <c r="L20" t="s">
        <v>54</v>
      </c>
      <c r="M20" t="s">
        <v>35</v>
      </c>
      <c r="N20" t="str">
        <f t="shared" si="0"/>
        <v>1</v>
      </c>
      <c r="O20">
        <v>1</v>
      </c>
      <c r="P20">
        <v>3</v>
      </c>
      <c r="Q20" t="s">
        <v>36</v>
      </c>
      <c r="S20" t="s">
        <v>67</v>
      </c>
      <c r="T20" t="str">
        <f>"1000"</f>
        <v>1000</v>
      </c>
      <c r="U20" t="str">
        <f>"1250"</f>
        <v>1250</v>
      </c>
      <c r="V20">
        <v>22</v>
      </c>
      <c r="W20">
        <v>1</v>
      </c>
      <c r="X20">
        <v>0</v>
      </c>
      <c r="Y20" t="s">
        <v>56</v>
      </c>
      <c r="Z20">
        <v>405</v>
      </c>
    </row>
    <row r="21" spans="1:26" x14ac:dyDescent="0.25">
      <c r="A21">
        <v>21600</v>
      </c>
      <c r="B21" t="str">
        <f>"00483966"</f>
        <v>00483966</v>
      </c>
      <c r="C21" t="s">
        <v>58</v>
      </c>
      <c r="D21" t="s">
        <v>59</v>
      </c>
      <c r="E21" t="s">
        <v>55</v>
      </c>
      <c r="F21" t="s">
        <v>30</v>
      </c>
      <c r="G21">
        <v>1155</v>
      </c>
      <c r="H21" t="str">
        <f>"02"</f>
        <v>02</v>
      </c>
      <c r="I21" t="s">
        <v>66</v>
      </c>
      <c r="J21" t="s">
        <v>32</v>
      </c>
      <c r="K21" t="s">
        <v>33</v>
      </c>
      <c r="L21" t="s">
        <v>54</v>
      </c>
      <c r="M21" t="s">
        <v>35</v>
      </c>
      <c r="N21" t="str">
        <f t="shared" si="0"/>
        <v>1</v>
      </c>
      <c r="O21">
        <v>1</v>
      </c>
      <c r="P21">
        <v>3</v>
      </c>
      <c r="Q21" t="s">
        <v>36</v>
      </c>
      <c r="S21" t="s">
        <v>68</v>
      </c>
      <c r="T21" t="str">
        <f>"1000"</f>
        <v>1000</v>
      </c>
      <c r="U21" t="str">
        <f>"1250"</f>
        <v>1250</v>
      </c>
      <c r="V21">
        <v>24</v>
      </c>
      <c r="W21">
        <v>1</v>
      </c>
      <c r="X21">
        <v>0</v>
      </c>
      <c r="Y21" t="s">
        <v>56</v>
      </c>
      <c r="Z21">
        <v>407</v>
      </c>
    </row>
    <row r="22" spans="1:26" x14ac:dyDescent="0.25">
      <c r="A22">
        <v>21602</v>
      </c>
      <c r="B22" t="str">
        <f>"00284054"</f>
        <v>00284054</v>
      </c>
      <c r="C22" t="s">
        <v>64</v>
      </c>
      <c r="D22" t="s">
        <v>65</v>
      </c>
      <c r="E22" t="s">
        <v>55</v>
      </c>
      <c r="F22" t="s">
        <v>30</v>
      </c>
      <c r="G22">
        <v>1155</v>
      </c>
      <c r="H22" t="str">
        <f>"03"</f>
        <v>03</v>
      </c>
      <c r="I22" t="s">
        <v>66</v>
      </c>
      <c r="J22" t="s">
        <v>32</v>
      </c>
      <c r="K22" t="s">
        <v>33</v>
      </c>
      <c r="L22" t="s">
        <v>54</v>
      </c>
      <c r="M22" t="s">
        <v>35</v>
      </c>
      <c r="N22" t="str">
        <f t="shared" si="0"/>
        <v>1</v>
      </c>
      <c r="O22">
        <v>1</v>
      </c>
      <c r="P22">
        <v>3</v>
      </c>
      <c r="Q22" t="s">
        <v>36</v>
      </c>
      <c r="S22" t="s">
        <v>68</v>
      </c>
      <c r="T22" t="str">
        <f>"1300"</f>
        <v>1300</v>
      </c>
      <c r="U22" t="str">
        <f>"1550"</f>
        <v>1550</v>
      </c>
      <c r="V22">
        <v>24</v>
      </c>
      <c r="W22">
        <v>0</v>
      </c>
      <c r="X22">
        <v>0</v>
      </c>
      <c r="Y22" t="s">
        <v>56</v>
      </c>
      <c r="Z22">
        <v>407</v>
      </c>
    </row>
    <row r="23" spans="1:26" x14ac:dyDescent="0.25">
      <c r="A23">
        <v>21605</v>
      </c>
      <c r="B23" t="str">
        <f>"00193175"</f>
        <v>00193175</v>
      </c>
      <c r="C23" t="s">
        <v>69</v>
      </c>
      <c r="D23" t="s">
        <v>70</v>
      </c>
      <c r="E23" t="s">
        <v>71</v>
      </c>
      <c r="F23" t="s">
        <v>30</v>
      </c>
      <c r="G23">
        <v>1155</v>
      </c>
      <c r="H23" t="str">
        <f>"05"</f>
        <v>05</v>
      </c>
      <c r="I23" t="s">
        <v>66</v>
      </c>
      <c r="J23" t="s">
        <v>32</v>
      </c>
      <c r="K23" t="s">
        <v>33</v>
      </c>
      <c r="L23" t="s">
        <v>54</v>
      </c>
      <c r="M23" t="s">
        <v>35</v>
      </c>
      <c r="N23" t="str">
        <f t="shared" si="0"/>
        <v>1</v>
      </c>
      <c r="O23">
        <v>1</v>
      </c>
      <c r="P23">
        <v>3</v>
      </c>
      <c r="Q23" t="s">
        <v>36</v>
      </c>
      <c r="S23" t="s">
        <v>67</v>
      </c>
      <c r="T23" t="str">
        <f>"1600"</f>
        <v>1600</v>
      </c>
      <c r="U23" t="str">
        <f>"1850"</f>
        <v>1850</v>
      </c>
      <c r="V23">
        <v>20</v>
      </c>
      <c r="W23">
        <v>0</v>
      </c>
      <c r="X23">
        <v>0</v>
      </c>
      <c r="Y23" t="s">
        <v>56</v>
      </c>
      <c r="Z23">
        <v>405</v>
      </c>
    </row>
    <row r="24" spans="1:26" x14ac:dyDescent="0.25">
      <c r="A24">
        <v>22134</v>
      </c>
      <c r="B24" t="str">
        <f>"00145263"</f>
        <v>00145263</v>
      </c>
      <c r="C24" t="s">
        <v>72</v>
      </c>
      <c r="D24" t="s">
        <v>73</v>
      </c>
      <c r="F24" t="s">
        <v>30</v>
      </c>
      <c r="G24">
        <v>1155</v>
      </c>
      <c r="H24" t="str">
        <f>"06"</f>
        <v>06</v>
      </c>
      <c r="I24" t="s">
        <v>66</v>
      </c>
      <c r="J24" t="s">
        <v>32</v>
      </c>
      <c r="K24" t="s">
        <v>33</v>
      </c>
      <c r="L24" t="s">
        <v>54</v>
      </c>
      <c r="M24" t="s">
        <v>35</v>
      </c>
      <c r="N24" t="str">
        <f t="shared" si="0"/>
        <v>1</v>
      </c>
      <c r="O24">
        <v>1</v>
      </c>
      <c r="P24">
        <v>3</v>
      </c>
      <c r="Q24" t="s">
        <v>36</v>
      </c>
      <c r="S24" t="s">
        <v>68</v>
      </c>
      <c r="T24" t="str">
        <f>"0900"</f>
        <v>0900</v>
      </c>
      <c r="U24" t="str">
        <f>"1150"</f>
        <v>1150</v>
      </c>
      <c r="V24">
        <v>23</v>
      </c>
      <c r="W24">
        <v>1</v>
      </c>
      <c r="X24">
        <v>0</v>
      </c>
      <c r="Y24" t="s">
        <v>56</v>
      </c>
      <c r="Z24">
        <v>405</v>
      </c>
    </row>
    <row r="25" spans="1:26" x14ac:dyDescent="0.25">
      <c r="A25">
        <v>21604</v>
      </c>
      <c r="B25" t="str">
        <f>"00193175"</f>
        <v>00193175</v>
      </c>
      <c r="C25" t="s">
        <v>69</v>
      </c>
      <c r="D25" t="s">
        <v>70</v>
      </c>
      <c r="E25" t="s">
        <v>71</v>
      </c>
      <c r="F25" t="s">
        <v>30</v>
      </c>
      <c r="G25">
        <v>1155</v>
      </c>
      <c r="H25" t="str">
        <f>"50"</f>
        <v>50</v>
      </c>
      <c r="I25" t="s">
        <v>66</v>
      </c>
      <c r="J25" t="s">
        <v>32</v>
      </c>
      <c r="K25" t="s">
        <v>33</v>
      </c>
      <c r="L25" t="s">
        <v>54</v>
      </c>
      <c r="M25" t="s">
        <v>35</v>
      </c>
      <c r="N25" t="str">
        <f t="shared" si="0"/>
        <v>1</v>
      </c>
      <c r="O25">
        <v>1</v>
      </c>
      <c r="P25">
        <v>3</v>
      </c>
      <c r="Q25" t="s">
        <v>36</v>
      </c>
      <c r="S25" t="s">
        <v>67</v>
      </c>
      <c r="T25" t="str">
        <f>"1900"</f>
        <v>1900</v>
      </c>
      <c r="U25" t="str">
        <f>"2150"</f>
        <v>2150</v>
      </c>
      <c r="V25">
        <v>24</v>
      </c>
      <c r="W25">
        <v>1</v>
      </c>
      <c r="X25">
        <v>0</v>
      </c>
      <c r="Y25" t="s">
        <v>56</v>
      </c>
      <c r="Z25">
        <v>405</v>
      </c>
    </row>
    <row r="26" spans="1:26" x14ac:dyDescent="0.25">
      <c r="A26">
        <v>20571</v>
      </c>
      <c r="B26" t="str">
        <f>"00416082"</f>
        <v>00416082</v>
      </c>
      <c r="C26" t="s">
        <v>74</v>
      </c>
      <c r="D26" t="s">
        <v>75</v>
      </c>
      <c r="E26" t="s">
        <v>76</v>
      </c>
      <c r="F26" t="s">
        <v>30</v>
      </c>
      <c r="G26">
        <v>1210</v>
      </c>
      <c r="H26" t="str">
        <f>"01"</f>
        <v>01</v>
      </c>
      <c r="I26" t="s">
        <v>77</v>
      </c>
      <c r="J26" t="s">
        <v>32</v>
      </c>
      <c r="K26" t="s">
        <v>33</v>
      </c>
      <c r="L26" t="s">
        <v>34</v>
      </c>
      <c r="M26" t="s">
        <v>35</v>
      </c>
      <c r="N26" t="str">
        <f t="shared" si="0"/>
        <v>1</v>
      </c>
      <c r="O26">
        <v>4</v>
      </c>
      <c r="P26">
        <v>4</v>
      </c>
      <c r="Q26" t="s">
        <v>36</v>
      </c>
      <c r="S26" t="s">
        <v>61</v>
      </c>
      <c r="T26" t="str">
        <f>"0900"</f>
        <v>0900</v>
      </c>
      <c r="U26" t="str">
        <f>"0950"</f>
        <v>0950</v>
      </c>
      <c r="V26">
        <v>65</v>
      </c>
      <c r="W26">
        <v>2</v>
      </c>
      <c r="X26">
        <v>0</v>
      </c>
      <c r="Y26" t="s">
        <v>56</v>
      </c>
      <c r="Z26">
        <v>201</v>
      </c>
    </row>
    <row r="27" spans="1:26" x14ac:dyDescent="0.25">
      <c r="A27">
        <v>20167</v>
      </c>
      <c r="B27" t="str">
        <f>"00416082"</f>
        <v>00416082</v>
      </c>
      <c r="C27" t="s">
        <v>74</v>
      </c>
      <c r="D27" t="s">
        <v>75</v>
      </c>
      <c r="E27" t="s">
        <v>76</v>
      </c>
      <c r="F27" t="s">
        <v>30</v>
      </c>
      <c r="G27">
        <v>1210</v>
      </c>
      <c r="H27" t="str">
        <f>"02"</f>
        <v>02</v>
      </c>
      <c r="I27" t="s">
        <v>77</v>
      </c>
      <c r="J27" t="s">
        <v>32</v>
      </c>
      <c r="K27" t="s">
        <v>33</v>
      </c>
      <c r="L27" t="s">
        <v>34</v>
      </c>
      <c r="M27" t="s">
        <v>35</v>
      </c>
      <c r="N27" t="str">
        <f t="shared" si="0"/>
        <v>1</v>
      </c>
      <c r="O27">
        <v>4</v>
      </c>
      <c r="P27">
        <v>4</v>
      </c>
      <c r="Q27" t="s">
        <v>36</v>
      </c>
      <c r="S27" t="s">
        <v>61</v>
      </c>
      <c r="T27" t="str">
        <f>"1000"</f>
        <v>1000</v>
      </c>
      <c r="U27" t="str">
        <f>"1050"</f>
        <v>1050</v>
      </c>
      <c r="V27">
        <v>64</v>
      </c>
      <c r="W27">
        <v>2</v>
      </c>
      <c r="X27">
        <v>0</v>
      </c>
      <c r="Y27" t="s">
        <v>56</v>
      </c>
      <c r="Z27">
        <v>201</v>
      </c>
    </row>
    <row r="28" spans="1:26" x14ac:dyDescent="0.25">
      <c r="A28">
        <v>21794</v>
      </c>
      <c r="B28" t="str">
        <f>""</f>
        <v/>
      </c>
      <c r="F28" t="s">
        <v>30</v>
      </c>
      <c r="G28">
        <v>1210</v>
      </c>
      <c r="H28" t="str">
        <f>"03"</f>
        <v>03</v>
      </c>
      <c r="I28" t="s">
        <v>77</v>
      </c>
      <c r="J28" t="s">
        <v>32</v>
      </c>
      <c r="K28" t="s">
        <v>33</v>
      </c>
      <c r="L28" t="s">
        <v>34</v>
      </c>
      <c r="M28" t="s">
        <v>35</v>
      </c>
      <c r="N28" t="str">
        <f t="shared" si="0"/>
        <v>1</v>
      </c>
      <c r="O28">
        <v>4</v>
      </c>
      <c r="P28">
        <v>4</v>
      </c>
      <c r="Q28" t="s">
        <v>36</v>
      </c>
      <c r="S28" t="s">
        <v>61</v>
      </c>
      <c r="T28" t="str">
        <f>"1300"</f>
        <v>1300</v>
      </c>
      <c r="U28" t="str">
        <f>"1350"</f>
        <v>1350</v>
      </c>
      <c r="V28">
        <v>0</v>
      </c>
      <c r="W28">
        <v>0</v>
      </c>
      <c r="X28">
        <v>0</v>
      </c>
      <c r="Y28" t="s">
        <v>38</v>
      </c>
      <c r="Z28">
        <v>216</v>
      </c>
    </row>
    <row r="29" spans="1:26" x14ac:dyDescent="0.25">
      <c r="A29">
        <v>20336</v>
      </c>
      <c r="B29" t="str">
        <f>"00284054"</f>
        <v>00284054</v>
      </c>
      <c r="C29" t="s">
        <v>64</v>
      </c>
      <c r="D29" t="s">
        <v>65</v>
      </c>
      <c r="E29" t="s">
        <v>55</v>
      </c>
      <c r="F29" t="s">
        <v>30</v>
      </c>
      <c r="G29">
        <v>1215</v>
      </c>
      <c r="H29" t="str">
        <f>"01"</f>
        <v>01</v>
      </c>
      <c r="I29" t="s">
        <v>78</v>
      </c>
      <c r="J29" t="s">
        <v>32</v>
      </c>
      <c r="K29" t="s">
        <v>33</v>
      </c>
      <c r="L29" t="s">
        <v>54</v>
      </c>
      <c r="M29" t="s">
        <v>35</v>
      </c>
      <c r="N29" t="str">
        <f t="shared" si="0"/>
        <v>1</v>
      </c>
      <c r="O29">
        <v>1</v>
      </c>
      <c r="P29">
        <v>3</v>
      </c>
      <c r="Q29" t="s">
        <v>36</v>
      </c>
      <c r="S29" t="s">
        <v>67</v>
      </c>
      <c r="T29" t="str">
        <f>"0700"</f>
        <v>0700</v>
      </c>
      <c r="U29" t="str">
        <f>"0950"</f>
        <v>0950</v>
      </c>
      <c r="V29">
        <v>24</v>
      </c>
      <c r="W29">
        <v>1</v>
      </c>
      <c r="X29">
        <v>0</v>
      </c>
      <c r="Y29" t="s">
        <v>56</v>
      </c>
      <c r="Z29">
        <v>407</v>
      </c>
    </row>
    <row r="30" spans="1:26" x14ac:dyDescent="0.25">
      <c r="A30">
        <v>20168</v>
      </c>
      <c r="B30" t="str">
        <f>"00284054"</f>
        <v>00284054</v>
      </c>
      <c r="C30" t="s">
        <v>64</v>
      </c>
      <c r="D30" t="s">
        <v>65</v>
      </c>
      <c r="E30" t="s">
        <v>55</v>
      </c>
      <c r="F30" t="s">
        <v>30</v>
      </c>
      <c r="G30">
        <v>1215</v>
      </c>
      <c r="H30" t="str">
        <f>"02"</f>
        <v>02</v>
      </c>
      <c r="I30" t="s">
        <v>78</v>
      </c>
      <c r="J30" t="s">
        <v>32</v>
      </c>
      <c r="K30" t="s">
        <v>33</v>
      </c>
      <c r="L30" t="s">
        <v>54</v>
      </c>
      <c r="M30" t="s">
        <v>35</v>
      </c>
      <c r="N30" t="str">
        <f t="shared" si="0"/>
        <v>1</v>
      </c>
      <c r="O30">
        <v>1</v>
      </c>
      <c r="P30">
        <v>3</v>
      </c>
      <c r="Q30" t="s">
        <v>36</v>
      </c>
      <c r="S30" t="s">
        <v>41</v>
      </c>
      <c r="T30" t="str">
        <f>"1000"</f>
        <v>1000</v>
      </c>
      <c r="U30" t="str">
        <f>"1250"</f>
        <v>1250</v>
      </c>
      <c r="V30">
        <v>23</v>
      </c>
      <c r="W30">
        <v>1</v>
      </c>
      <c r="X30">
        <v>0</v>
      </c>
      <c r="Y30" t="s">
        <v>56</v>
      </c>
      <c r="Z30">
        <v>409</v>
      </c>
    </row>
    <row r="31" spans="1:26" x14ac:dyDescent="0.25">
      <c r="A31">
        <v>20606</v>
      </c>
      <c r="B31" t="str">
        <f>""</f>
        <v/>
      </c>
      <c r="F31" t="s">
        <v>30</v>
      </c>
      <c r="G31">
        <v>1215</v>
      </c>
      <c r="H31" t="str">
        <f>"03"</f>
        <v>03</v>
      </c>
      <c r="I31" t="s">
        <v>78</v>
      </c>
      <c r="J31" t="s">
        <v>32</v>
      </c>
      <c r="K31" t="s">
        <v>33</v>
      </c>
      <c r="L31" t="s">
        <v>54</v>
      </c>
      <c r="M31" t="s">
        <v>35</v>
      </c>
      <c r="N31" t="str">
        <f t="shared" si="0"/>
        <v>1</v>
      </c>
      <c r="O31">
        <v>1</v>
      </c>
      <c r="P31">
        <v>3</v>
      </c>
      <c r="Q31" t="s">
        <v>36</v>
      </c>
      <c r="S31" t="s">
        <v>41</v>
      </c>
      <c r="T31" t="str">
        <f>"1000"</f>
        <v>1000</v>
      </c>
      <c r="U31" t="str">
        <f>"1250"</f>
        <v>1250</v>
      </c>
      <c r="V31">
        <v>0</v>
      </c>
      <c r="W31">
        <v>0</v>
      </c>
      <c r="X31">
        <v>0</v>
      </c>
      <c r="Y31" t="s">
        <v>56</v>
      </c>
      <c r="Z31">
        <v>407</v>
      </c>
    </row>
    <row r="32" spans="1:26" x14ac:dyDescent="0.25">
      <c r="A32">
        <v>20821</v>
      </c>
      <c r="B32" t="str">
        <f>"00284054"</f>
        <v>00284054</v>
      </c>
      <c r="C32" t="s">
        <v>64</v>
      </c>
      <c r="D32" t="s">
        <v>65</v>
      </c>
      <c r="E32" t="s">
        <v>55</v>
      </c>
      <c r="F32" t="s">
        <v>30</v>
      </c>
      <c r="G32">
        <v>1215</v>
      </c>
      <c r="H32" t="str">
        <f>"04"</f>
        <v>04</v>
      </c>
      <c r="I32" t="s">
        <v>78</v>
      </c>
      <c r="J32" t="s">
        <v>32</v>
      </c>
      <c r="K32" t="s">
        <v>33</v>
      </c>
      <c r="L32" t="s">
        <v>54</v>
      </c>
      <c r="M32" t="s">
        <v>35</v>
      </c>
      <c r="N32" t="str">
        <f t="shared" si="0"/>
        <v>1</v>
      </c>
      <c r="O32">
        <v>1</v>
      </c>
      <c r="P32">
        <v>3</v>
      </c>
      <c r="Q32" t="s">
        <v>36</v>
      </c>
      <c r="S32" t="s">
        <v>41</v>
      </c>
      <c r="T32" t="str">
        <f>"1300"</f>
        <v>1300</v>
      </c>
      <c r="U32" t="str">
        <f>"1550"</f>
        <v>1550</v>
      </c>
      <c r="V32">
        <v>24</v>
      </c>
      <c r="W32">
        <v>2</v>
      </c>
      <c r="X32">
        <v>0</v>
      </c>
      <c r="Y32" t="s">
        <v>56</v>
      </c>
      <c r="Z32">
        <v>409</v>
      </c>
    </row>
    <row r="33" spans="1:26" x14ac:dyDescent="0.25">
      <c r="A33">
        <v>20822</v>
      </c>
      <c r="B33" t="str">
        <f>"00439194"</f>
        <v>00439194</v>
      </c>
      <c r="C33" t="s">
        <v>39</v>
      </c>
      <c r="D33" t="s">
        <v>40</v>
      </c>
      <c r="E33" t="s">
        <v>41</v>
      </c>
      <c r="F33" t="s">
        <v>30</v>
      </c>
      <c r="G33">
        <v>1215</v>
      </c>
      <c r="H33" t="str">
        <f>"05"</f>
        <v>05</v>
      </c>
      <c r="I33" t="s">
        <v>78</v>
      </c>
      <c r="J33" t="s">
        <v>32</v>
      </c>
      <c r="K33" t="s">
        <v>33</v>
      </c>
      <c r="L33" t="s">
        <v>54</v>
      </c>
      <c r="M33" t="s">
        <v>35</v>
      </c>
      <c r="N33" t="str">
        <f t="shared" si="0"/>
        <v>1</v>
      </c>
      <c r="O33">
        <v>1</v>
      </c>
      <c r="P33">
        <v>3</v>
      </c>
      <c r="Q33" t="s">
        <v>36</v>
      </c>
      <c r="S33" t="s">
        <v>41</v>
      </c>
      <c r="T33" t="str">
        <f>"1600"</f>
        <v>1600</v>
      </c>
      <c r="U33" t="str">
        <f>"1850"</f>
        <v>1850</v>
      </c>
      <c r="V33">
        <v>24</v>
      </c>
      <c r="W33">
        <v>0</v>
      </c>
      <c r="X33">
        <v>0</v>
      </c>
      <c r="Y33" t="s">
        <v>56</v>
      </c>
      <c r="Z33">
        <v>407</v>
      </c>
    </row>
    <row r="34" spans="1:26" x14ac:dyDescent="0.25">
      <c r="A34">
        <v>21020</v>
      </c>
      <c r="B34" t="str">
        <f>"00134029"</f>
        <v>00134029</v>
      </c>
      <c r="C34" t="s">
        <v>79</v>
      </c>
      <c r="D34" t="s">
        <v>80</v>
      </c>
      <c r="F34" t="s">
        <v>30</v>
      </c>
      <c r="G34">
        <v>1215</v>
      </c>
      <c r="H34" t="str">
        <f>"06"</f>
        <v>06</v>
      </c>
      <c r="I34" t="s">
        <v>78</v>
      </c>
      <c r="J34" t="s">
        <v>32</v>
      </c>
      <c r="K34" t="s">
        <v>33</v>
      </c>
      <c r="L34" t="s">
        <v>54</v>
      </c>
      <c r="M34" t="s">
        <v>35</v>
      </c>
      <c r="N34" t="str">
        <f t="shared" ref="N34:N65" si="1">"1"</f>
        <v>1</v>
      </c>
      <c r="O34">
        <v>1</v>
      </c>
      <c r="P34">
        <v>3</v>
      </c>
      <c r="Q34" t="s">
        <v>36</v>
      </c>
      <c r="S34" t="s">
        <v>41</v>
      </c>
      <c r="T34" t="str">
        <f>"1600"</f>
        <v>1600</v>
      </c>
      <c r="U34" t="str">
        <f>"1850"</f>
        <v>1850</v>
      </c>
      <c r="V34">
        <v>22</v>
      </c>
      <c r="W34">
        <v>0</v>
      </c>
      <c r="X34">
        <v>0</v>
      </c>
      <c r="Y34" t="s">
        <v>56</v>
      </c>
      <c r="Z34">
        <v>409</v>
      </c>
    </row>
    <row r="35" spans="1:26" x14ac:dyDescent="0.25">
      <c r="A35">
        <v>21433</v>
      </c>
      <c r="B35" t="str">
        <f>"00004670"</f>
        <v>00004670</v>
      </c>
      <c r="C35" t="s">
        <v>81</v>
      </c>
      <c r="D35" t="s">
        <v>82</v>
      </c>
      <c r="E35" t="s">
        <v>83</v>
      </c>
      <c r="F35" t="s">
        <v>30</v>
      </c>
      <c r="G35">
        <v>1215</v>
      </c>
      <c r="H35" t="str">
        <f>"50"</f>
        <v>50</v>
      </c>
      <c r="I35" t="s">
        <v>78</v>
      </c>
      <c r="J35" t="s">
        <v>32</v>
      </c>
      <c r="K35" t="s">
        <v>33</v>
      </c>
      <c r="L35" t="s">
        <v>54</v>
      </c>
      <c r="M35" t="s">
        <v>35</v>
      </c>
      <c r="N35" t="str">
        <f t="shared" si="1"/>
        <v>1</v>
      </c>
      <c r="O35">
        <v>1</v>
      </c>
      <c r="P35">
        <v>3</v>
      </c>
      <c r="Q35" t="s">
        <v>36</v>
      </c>
      <c r="S35" t="s">
        <v>41</v>
      </c>
      <c r="T35" t="str">
        <f>"1900"</f>
        <v>1900</v>
      </c>
      <c r="U35" t="str">
        <f>"2150"</f>
        <v>2150</v>
      </c>
      <c r="V35">
        <v>24</v>
      </c>
      <c r="W35">
        <v>0</v>
      </c>
      <c r="X35">
        <v>0</v>
      </c>
      <c r="Y35" t="s">
        <v>56</v>
      </c>
      <c r="Z35">
        <v>409</v>
      </c>
    </row>
    <row r="36" spans="1:26" x14ac:dyDescent="0.25">
      <c r="A36">
        <v>20105</v>
      </c>
      <c r="B36" t="str">
        <f>"00303720"</f>
        <v>00303720</v>
      </c>
      <c r="C36" t="s">
        <v>84</v>
      </c>
      <c r="D36" t="s">
        <v>85</v>
      </c>
      <c r="F36" t="s">
        <v>30</v>
      </c>
      <c r="G36">
        <v>1220</v>
      </c>
      <c r="H36" t="str">
        <f>"01"</f>
        <v>01</v>
      </c>
      <c r="I36" t="s">
        <v>86</v>
      </c>
      <c r="J36" t="s">
        <v>32</v>
      </c>
      <c r="K36" t="s">
        <v>33</v>
      </c>
      <c r="L36" t="s">
        <v>34</v>
      </c>
      <c r="M36" t="s">
        <v>35</v>
      </c>
      <c r="N36" t="str">
        <f t="shared" si="1"/>
        <v>1</v>
      </c>
      <c r="O36">
        <v>4</v>
      </c>
      <c r="P36">
        <v>4</v>
      </c>
      <c r="Q36" t="s">
        <v>36</v>
      </c>
      <c r="S36" t="s">
        <v>61</v>
      </c>
      <c r="T36" t="str">
        <f>"0800"</f>
        <v>0800</v>
      </c>
      <c r="U36" t="str">
        <f>"0850"</f>
        <v>0850</v>
      </c>
      <c r="V36">
        <v>40</v>
      </c>
      <c r="W36">
        <v>1</v>
      </c>
      <c r="X36">
        <v>0</v>
      </c>
      <c r="Y36" t="s">
        <v>56</v>
      </c>
      <c r="Z36">
        <v>420</v>
      </c>
    </row>
    <row r="37" spans="1:26" x14ac:dyDescent="0.25">
      <c r="A37">
        <v>20179</v>
      </c>
      <c r="B37" t="str">
        <f>"00303720"</f>
        <v>00303720</v>
      </c>
      <c r="C37" t="s">
        <v>84</v>
      </c>
      <c r="D37" t="s">
        <v>85</v>
      </c>
      <c r="F37" t="s">
        <v>30</v>
      </c>
      <c r="G37">
        <v>1220</v>
      </c>
      <c r="H37" t="str">
        <f>"02"</f>
        <v>02</v>
      </c>
      <c r="I37" t="s">
        <v>86</v>
      </c>
      <c r="J37" t="s">
        <v>32</v>
      </c>
      <c r="K37" t="s">
        <v>33</v>
      </c>
      <c r="L37" t="s">
        <v>34</v>
      </c>
      <c r="M37" t="s">
        <v>35</v>
      </c>
      <c r="N37" t="str">
        <f t="shared" si="1"/>
        <v>1</v>
      </c>
      <c r="O37">
        <v>4</v>
      </c>
      <c r="P37">
        <v>4</v>
      </c>
      <c r="Q37" t="s">
        <v>36</v>
      </c>
      <c r="S37" t="s">
        <v>61</v>
      </c>
      <c r="T37" t="str">
        <f>"1400"</f>
        <v>1400</v>
      </c>
      <c r="U37" t="str">
        <f>"1450"</f>
        <v>1450</v>
      </c>
      <c r="V37">
        <v>40</v>
      </c>
      <c r="W37">
        <v>1</v>
      </c>
      <c r="X37">
        <v>0</v>
      </c>
      <c r="Y37" t="s">
        <v>38</v>
      </c>
      <c r="Z37">
        <v>216</v>
      </c>
    </row>
    <row r="38" spans="1:26" x14ac:dyDescent="0.25">
      <c r="A38">
        <v>20823</v>
      </c>
      <c r="B38" t="str">
        <f>"00277275"</f>
        <v>00277275</v>
      </c>
      <c r="C38" t="s">
        <v>87</v>
      </c>
      <c r="D38" t="s">
        <v>88</v>
      </c>
      <c r="E38" t="s">
        <v>89</v>
      </c>
      <c r="F38" t="s">
        <v>30</v>
      </c>
      <c r="G38">
        <v>1220</v>
      </c>
      <c r="H38" t="str">
        <f>"03"</f>
        <v>03</v>
      </c>
      <c r="I38" t="s">
        <v>86</v>
      </c>
      <c r="J38" t="s">
        <v>32</v>
      </c>
      <c r="K38" t="s">
        <v>33</v>
      </c>
      <c r="L38" t="s">
        <v>34</v>
      </c>
      <c r="M38" t="s">
        <v>35</v>
      </c>
      <c r="N38" t="str">
        <f t="shared" si="1"/>
        <v>1</v>
      </c>
      <c r="O38">
        <v>4</v>
      </c>
      <c r="P38">
        <v>4</v>
      </c>
      <c r="Q38" t="s">
        <v>36</v>
      </c>
      <c r="S38" t="s">
        <v>61</v>
      </c>
      <c r="T38" t="str">
        <f>"1000"</f>
        <v>1000</v>
      </c>
      <c r="U38" t="str">
        <f>"1050"</f>
        <v>1050</v>
      </c>
      <c r="V38">
        <v>40</v>
      </c>
      <c r="W38">
        <v>1</v>
      </c>
      <c r="X38">
        <v>0</v>
      </c>
      <c r="Y38" t="s">
        <v>56</v>
      </c>
      <c r="Z38">
        <v>420</v>
      </c>
    </row>
    <row r="39" spans="1:26" x14ac:dyDescent="0.25">
      <c r="A39">
        <v>20106</v>
      </c>
      <c r="B39" t="str">
        <f>""</f>
        <v/>
      </c>
      <c r="F39" t="s">
        <v>30</v>
      </c>
      <c r="G39">
        <v>1225</v>
      </c>
      <c r="H39" t="str">
        <f>"01"</f>
        <v>01</v>
      </c>
      <c r="I39" t="s">
        <v>90</v>
      </c>
      <c r="J39" t="s">
        <v>32</v>
      </c>
      <c r="K39" t="s">
        <v>33</v>
      </c>
      <c r="L39" t="s">
        <v>54</v>
      </c>
      <c r="M39" t="s">
        <v>35</v>
      </c>
      <c r="N39" t="str">
        <f t="shared" si="1"/>
        <v>1</v>
      </c>
      <c r="O39">
        <v>1</v>
      </c>
      <c r="P39">
        <v>3</v>
      </c>
      <c r="Q39" t="s">
        <v>36</v>
      </c>
      <c r="S39" t="s">
        <v>67</v>
      </c>
      <c r="T39" t="str">
        <f>"0700"</f>
        <v>0700</v>
      </c>
      <c r="U39" t="str">
        <f>"0950"</f>
        <v>0950</v>
      </c>
      <c r="V39">
        <v>0</v>
      </c>
      <c r="W39">
        <v>0</v>
      </c>
      <c r="X39">
        <v>0</v>
      </c>
      <c r="Y39" t="s">
        <v>56</v>
      </c>
      <c r="Z39">
        <v>409</v>
      </c>
    </row>
    <row r="40" spans="1:26" x14ac:dyDescent="0.25">
      <c r="A40">
        <v>20180</v>
      </c>
      <c r="B40" t="str">
        <f>""</f>
        <v/>
      </c>
      <c r="F40" t="s">
        <v>30</v>
      </c>
      <c r="G40">
        <v>1225</v>
      </c>
      <c r="H40" t="str">
        <f>"02"</f>
        <v>02</v>
      </c>
      <c r="I40" t="s">
        <v>90</v>
      </c>
      <c r="J40" t="s">
        <v>32</v>
      </c>
      <c r="K40" t="s">
        <v>33</v>
      </c>
      <c r="L40" t="s">
        <v>54</v>
      </c>
      <c r="M40" t="s">
        <v>35</v>
      </c>
      <c r="N40" t="str">
        <f t="shared" si="1"/>
        <v>1</v>
      </c>
      <c r="O40">
        <v>1</v>
      </c>
      <c r="P40">
        <v>3</v>
      </c>
      <c r="Q40" t="s">
        <v>36</v>
      </c>
      <c r="S40" t="s">
        <v>67</v>
      </c>
      <c r="T40" t="str">
        <f>"1000"</f>
        <v>1000</v>
      </c>
      <c r="U40" t="str">
        <f>"1250"</f>
        <v>1250</v>
      </c>
      <c r="V40">
        <v>0</v>
      </c>
      <c r="W40">
        <v>0</v>
      </c>
      <c r="X40">
        <v>0</v>
      </c>
      <c r="Y40" t="s">
        <v>56</v>
      </c>
      <c r="Z40">
        <v>409</v>
      </c>
    </row>
    <row r="41" spans="1:26" x14ac:dyDescent="0.25">
      <c r="A41">
        <v>20107</v>
      </c>
      <c r="B41" t="str">
        <f>"00284054"</f>
        <v>00284054</v>
      </c>
      <c r="C41" t="s">
        <v>64</v>
      </c>
      <c r="D41" t="s">
        <v>65</v>
      </c>
      <c r="E41" t="s">
        <v>55</v>
      </c>
      <c r="F41" t="s">
        <v>30</v>
      </c>
      <c r="G41">
        <v>1225</v>
      </c>
      <c r="H41" t="str">
        <f>"03"</f>
        <v>03</v>
      </c>
      <c r="I41" t="s">
        <v>90</v>
      </c>
      <c r="J41" t="s">
        <v>32</v>
      </c>
      <c r="K41" t="s">
        <v>33</v>
      </c>
      <c r="L41" t="s">
        <v>54</v>
      </c>
      <c r="M41" t="s">
        <v>35</v>
      </c>
      <c r="N41" t="str">
        <f t="shared" si="1"/>
        <v>1</v>
      </c>
      <c r="O41">
        <v>1</v>
      </c>
      <c r="P41">
        <v>3</v>
      </c>
      <c r="Q41" t="s">
        <v>36</v>
      </c>
      <c r="S41" t="s">
        <v>67</v>
      </c>
      <c r="T41" t="str">
        <f>"1300"</f>
        <v>1300</v>
      </c>
      <c r="U41" t="str">
        <f>"1550"</f>
        <v>1550</v>
      </c>
      <c r="V41">
        <v>24</v>
      </c>
      <c r="W41">
        <v>1</v>
      </c>
      <c r="X41">
        <v>0</v>
      </c>
      <c r="Y41" t="s">
        <v>56</v>
      </c>
      <c r="Z41">
        <v>409</v>
      </c>
    </row>
    <row r="42" spans="1:26" x14ac:dyDescent="0.25">
      <c r="A42">
        <v>20824</v>
      </c>
      <c r="B42" t="str">
        <f>"00004670"</f>
        <v>00004670</v>
      </c>
      <c r="C42" t="s">
        <v>81</v>
      </c>
      <c r="D42" t="s">
        <v>82</v>
      </c>
      <c r="E42" t="s">
        <v>83</v>
      </c>
      <c r="F42" t="s">
        <v>30</v>
      </c>
      <c r="G42">
        <v>1225</v>
      </c>
      <c r="H42" t="str">
        <f>"04"</f>
        <v>04</v>
      </c>
      <c r="I42" t="s">
        <v>90</v>
      </c>
      <c r="J42" t="s">
        <v>32</v>
      </c>
      <c r="K42" t="s">
        <v>33</v>
      </c>
      <c r="L42" t="s">
        <v>54</v>
      </c>
      <c r="M42" t="s">
        <v>35</v>
      </c>
      <c r="N42" t="str">
        <f t="shared" si="1"/>
        <v>1</v>
      </c>
      <c r="O42">
        <v>1</v>
      </c>
      <c r="P42">
        <v>3</v>
      </c>
      <c r="Q42" t="s">
        <v>36</v>
      </c>
      <c r="S42" t="s">
        <v>67</v>
      </c>
      <c r="T42" t="str">
        <f>"1600"</f>
        <v>1600</v>
      </c>
      <c r="U42" t="str">
        <f>"1850"</f>
        <v>1850</v>
      </c>
      <c r="V42">
        <v>24</v>
      </c>
      <c r="W42">
        <v>0</v>
      </c>
      <c r="X42">
        <v>0</v>
      </c>
      <c r="Y42" t="s">
        <v>56</v>
      </c>
      <c r="Z42">
        <v>407</v>
      </c>
    </row>
    <row r="43" spans="1:26" x14ac:dyDescent="0.25">
      <c r="A43">
        <v>21238</v>
      </c>
      <c r="B43" t="str">
        <f>"00134029"</f>
        <v>00134029</v>
      </c>
      <c r="C43" t="s">
        <v>79</v>
      </c>
      <c r="D43" t="s">
        <v>80</v>
      </c>
      <c r="F43" t="s">
        <v>30</v>
      </c>
      <c r="G43">
        <v>1225</v>
      </c>
      <c r="H43" t="str">
        <f>"05"</f>
        <v>05</v>
      </c>
      <c r="I43" t="s">
        <v>90</v>
      </c>
      <c r="J43" t="s">
        <v>32</v>
      </c>
      <c r="K43" t="s">
        <v>33</v>
      </c>
      <c r="L43" t="s">
        <v>54</v>
      </c>
      <c r="M43" t="s">
        <v>35</v>
      </c>
      <c r="N43" t="str">
        <f t="shared" si="1"/>
        <v>1</v>
      </c>
      <c r="O43">
        <v>1</v>
      </c>
      <c r="P43">
        <v>3</v>
      </c>
      <c r="Q43" t="s">
        <v>36</v>
      </c>
      <c r="S43" t="s">
        <v>67</v>
      </c>
      <c r="T43" t="str">
        <f>"1600"</f>
        <v>1600</v>
      </c>
      <c r="U43" t="str">
        <f>"1850"</f>
        <v>1850</v>
      </c>
      <c r="V43">
        <v>24</v>
      </c>
      <c r="W43">
        <v>1</v>
      </c>
      <c r="X43">
        <v>0</v>
      </c>
      <c r="Y43" t="s">
        <v>56</v>
      </c>
      <c r="Z43">
        <v>409</v>
      </c>
    </row>
    <row r="44" spans="1:26" x14ac:dyDescent="0.25">
      <c r="A44">
        <v>20987</v>
      </c>
      <c r="B44" t="str">
        <f>"00004670"</f>
        <v>00004670</v>
      </c>
      <c r="C44" t="s">
        <v>81</v>
      </c>
      <c r="D44" t="s">
        <v>82</v>
      </c>
      <c r="E44" t="s">
        <v>83</v>
      </c>
      <c r="F44" t="s">
        <v>30</v>
      </c>
      <c r="G44">
        <v>1225</v>
      </c>
      <c r="H44" t="str">
        <f>"50"</f>
        <v>50</v>
      </c>
      <c r="I44" t="s">
        <v>90</v>
      </c>
      <c r="J44" t="s">
        <v>32</v>
      </c>
      <c r="K44" t="s">
        <v>33</v>
      </c>
      <c r="L44" t="s">
        <v>54</v>
      </c>
      <c r="M44" t="s">
        <v>35</v>
      </c>
      <c r="N44" t="str">
        <f t="shared" si="1"/>
        <v>1</v>
      </c>
      <c r="O44">
        <v>1</v>
      </c>
      <c r="P44">
        <v>3</v>
      </c>
      <c r="Q44" t="s">
        <v>36</v>
      </c>
      <c r="S44" t="s">
        <v>67</v>
      </c>
      <c r="T44" t="str">
        <f>"1900"</f>
        <v>1900</v>
      </c>
      <c r="U44" t="str">
        <f>"2150"</f>
        <v>2150</v>
      </c>
      <c r="V44">
        <v>24</v>
      </c>
      <c r="W44">
        <v>1</v>
      </c>
      <c r="X44">
        <v>0</v>
      </c>
      <c r="Y44" t="s">
        <v>56</v>
      </c>
      <c r="Z44">
        <v>407</v>
      </c>
    </row>
    <row r="45" spans="1:26" x14ac:dyDescent="0.25">
      <c r="A45">
        <v>21606</v>
      </c>
      <c r="B45" t="str">
        <f>"00262710"</f>
        <v>00262710</v>
      </c>
      <c r="C45" t="s">
        <v>91</v>
      </c>
      <c r="D45" t="s">
        <v>92</v>
      </c>
      <c r="F45" t="s">
        <v>30</v>
      </c>
      <c r="G45">
        <v>2310</v>
      </c>
      <c r="H45" t="str">
        <f>"01"</f>
        <v>01</v>
      </c>
      <c r="I45" t="s">
        <v>93</v>
      </c>
      <c r="J45" t="s">
        <v>32</v>
      </c>
      <c r="K45" t="s">
        <v>33</v>
      </c>
      <c r="L45" t="s">
        <v>34</v>
      </c>
      <c r="M45" t="s">
        <v>35</v>
      </c>
      <c r="N45" t="str">
        <f t="shared" si="1"/>
        <v>1</v>
      </c>
      <c r="O45">
        <v>4</v>
      </c>
      <c r="P45">
        <v>5</v>
      </c>
      <c r="Q45" t="s">
        <v>36</v>
      </c>
      <c r="S45" t="s">
        <v>94</v>
      </c>
      <c r="T45" t="str">
        <f>"0900"</f>
        <v>0900</v>
      </c>
      <c r="U45" t="str">
        <f>"0950"</f>
        <v>0950</v>
      </c>
      <c r="V45">
        <v>48</v>
      </c>
      <c r="W45">
        <v>3</v>
      </c>
      <c r="X45">
        <v>0</v>
      </c>
      <c r="Y45" t="s">
        <v>56</v>
      </c>
      <c r="Z45">
        <v>420</v>
      </c>
    </row>
    <row r="46" spans="1:26" x14ac:dyDescent="0.25">
      <c r="A46">
        <v>22035</v>
      </c>
      <c r="B46" t="str">
        <f>""</f>
        <v/>
      </c>
      <c r="F46" t="s">
        <v>30</v>
      </c>
      <c r="G46">
        <v>2310</v>
      </c>
      <c r="H46" t="str">
        <f>"02"</f>
        <v>02</v>
      </c>
      <c r="I46" t="s">
        <v>93</v>
      </c>
      <c r="J46" t="s">
        <v>32</v>
      </c>
      <c r="K46" t="s">
        <v>33</v>
      </c>
      <c r="L46" t="s">
        <v>34</v>
      </c>
      <c r="M46" t="s">
        <v>35</v>
      </c>
      <c r="N46" t="str">
        <f t="shared" si="1"/>
        <v>1</v>
      </c>
      <c r="O46">
        <v>4</v>
      </c>
      <c r="P46">
        <v>5</v>
      </c>
      <c r="Q46" t="s">
        <v>36</v>
      </c>
      <c r="S46" t="s">
        <v>94</v>
      </c>
      <c r="T46" t="str">
        <f>"1100"</f>
        <v>1100</v>
      </c>
      <c r="U46" t="str">
        <f>"1150"</f>
        <v>1150</v>
      </c>
      <c r="V46">
        <v>0</v>
      </c>
      <c r="W46">
        <v>0</v>
      </c>
      <c r="X46">
        <v>0</v>
      </c>
      <c r="Y46" t="s">
        <v>38</v>
      </c>
      <c r="Z46">
        <v>216</v>
      </c>
    </row>
    <row r="47" spans="1:26" x14ac:dyDescent="0.25">
      <c r="A47">
        <v>20202</v>
      </c>
      <c r="B47" t="str">
        <f>"00145263"</f>
        <v>00145263</v>
      </c>
      <c r="C47" t="s">
        <v>72</v>
      </c>
      <c r="D47" t="s">
        <v>73</v>
      </c>
      <c r="F47" t="s">
        <v>30</v>
      </c>
      <c r="G47">
        <v>2315</v>
      </c>
      <c r="H47" t="str">
        <f>"01"</f>
        <v>01</v>
      </c>
      <c r="I47" t="s">
        <v>95</v>
      </c>
      <c r="J47" t="s">
        <v>32</v>
      </c>
      <c r="K47" t="s">
        <v>33</v>
      </c>
      <c r="L47" t="s">
        <v>54</v>
      </c>
      <c r="M47" t="s">
        <v>35</v>
      </c>
      <c r="N47" t="str">
        <f t="shared" si="1"/>
        <v>1</v>
      </c>
      <c r="O47">
        <v>1</v>
      </c>
      <c r="P47">
        <v>3</v>
      </c>
      <c r="Q47" t="s">
        <v>36</v>
      </c>
      <c r="S47" t="s">
        <v>41</v>
      </c>
      <c r="T47" t="str">
        <f>"1000"</f>
        <v>1000</v>
      </c>
      <c r="U47" t="str">
        <f>"1250"</f>
        <v>1250</v>
      </c>
      <c r="V47">
        <v>16</v>
      </c>
      <c r="W47">
        <v>1</v>
      </c>
      <c r="X47">
        <v>0</v>
      </c>
      <c r="Y47" t="s">
        <v>56</v>
      </c>
      <c r="Z47">
        <v>404</v>
      </c>
    </row>
    <row r="48" spans="1:26" x14ac:dyDescent="0.25">
      <c r="A48">
        <v>20728</v>
      </c>
      <c r="B48" t="str">
        <f>"00145263"</f>
        <v>00145263</v>
      </c>
      <c r="C48" t="s">
        <v>72</v>
      </c>
      <c r="D48" t="s">
        <v>73</v>
      </c>
      <c r="F48" t="s">
        <v>30</v>
      </c>
      <c r="G48">
        <v>2315</v>
      </c>
      <c r="H48" t="str">
        <f>"02"</f>
        <v>02</v>
      </c>
      <c r="I48" t="s">
        <v>95</v>
      </c>
      <c r="J48" t="s">
        <v>32</v>
      </c>
      <c r="K48" t="s">
        <v>33</v>
      </c>
      <c r="L48" t="s">
        <v>54</v>
      </c>
      <c r="M48" t="s">
        <v>35</v>
      </c>
      <c r="N48" t="str">
        <f t="shared" si="1"/>
        <v>1</v>
      </c>
      <c r="O48">
        <v>1</v>
      </c>
      <c r="P48">
        <v>3</v>
      </c>
      <c r="Q48" t="s">
        <v>36</v>
      </c>
      <c r="S48" t="s">
        <v>41</v>
      </c>
      <c r="T48" t="str">
        <f>"1300"</f>
        <v>1300</v>
      </c>
      <c r="U48" t="str">
        <f>"1550"</f>
        <v>1550</v>
      </c>
      <c r="V48">
        <v>16</v>
      </c>
      <c r="W48">
        <v>2</v>
      </c>
      <c r="X48">
        <v>0</v>
      </c>
      <c r="Y48" t="s">
        <v>56</v>
      </c>
      <c r="Z48">
        <v>404</v>
      </c>
    </row>
    <row r="49" spans="1:26" x14ac:dyDescent="0.25">
      <c r="A49">
        <v>20108</v>
      </c>
      <c r="B49" t="str">
        <f>"00262710"</f>
        <v>00262710</v>
      </c>
      <c r="C49" t="s">
        <v>91</v>
      </c>
      <c r="D49" t="s">
        <v>92</v>
      </c>
      <c r="F49" t="s">
        <v>30</v>
      </c>
      <c r="G49">
        <v>2320</v>
      </c>
      <c r="H49" t="str">
        <f>"01"</f>
        <v>01</v>
      </c>
      <c r="I49" t="s">
        <v>96</v>
      </c>
      <c r="J49" t="s">
        <v>32</v>
      </c>
      <c r="K49" t="s">
        <v>33</v>
      </c>
      <c r="L49" t="s">
        <v>34</v>
      </c>
      <c r="M49" t="s">
        <v>35</v>
      </c>
      <c r="N49" t="str">
        <f t="shared" si="1"/>
        <v>1</v>
      </c>
      <c r="O49">
        <v>4</v>
      </c>
      <c r="P49">
        <v>5</v>
      </c>
      <c r="Q49" t="s">
        <v>36</v>
      </c>
      <c r="S49" t="s">
        <v>94</v>
      </c>
      <c r="T49" t="str">
        <f>"1100"</f>
        <v>1100</v>
      </c>
      <c r="U49" t="str">
        <f>"1150"</f>
        <v>1150</v>
      </c>
      <c r="V49">
        <v>40</v>
      </c>
      <c r="W49">
        <v>1</v>
      </c>
      <c r="X49">
        <v>0</v>
      </c>
      <c r="Y49" t="s">
        <v>56</v>
      </c>
      <c r="Z49">
        <v>201</v>
      </c>
    </row>
    <row r="50" spans="1:26" x14ac:dyDescent="0.25">
      <c r="A50">
        <v>21336</v>
      </c>
      <c r="B50" t="str">
        <f>"00416082"</f>
        <v>00416082</v>
      </c>
      <c r="C50" t="s">
        <v>74</v>
      </c>
      <c r="D50" t="s">
        <v>75</v>
      </c>
      <c r="E50" t="s">
        <v>76</v>
      </c>
      <c r="F50" t="s">
        <v>30</v>
      </c>
      <c r="G50">
        <v>2320</v>
      </c>
      <c r="H50" t="str">
        <f>"02"</f>
        <v>02</v>
      </c>
      <c r="I50" t="s">
        <v>96</v>
      </c>
      <c r="J50" t="s">
        <v>32</v>
      </c>
      <c r="K50" t="s">
        <v>33</v>
      </c>
      <c r="L50" t="s">
        <v>34</v>
      </c>
      <c r="M50" t="s">
        <v>35</v>
      </c>
      <c r="N50" t="str">
        <f t="shared" si="1"/>
        <v>1</v>
      </c>
      <c r="O50">
        <v>4</v>
      </c>
      <c r="P50">
        <v>5</v>
      </c>
      <c r="Q50" t="s">
        <v>36</v>
      </c>
      <c r="S50" t="s">
        <v>94</v>
      </c>
      <c r="T50" t="str">
        <f>"1200"</f>
        <v>1200</v>
      </c>
      <c r="U50" t="str">
        <f>"1250"</f>
        <v>1250</v>
      </c>
      <c r="V50">
        <v>40</v>
      </c>
      <c r="W50">
        <v>0</v>
      </c>
      <c r="X50">
        <v>0</v>
      </c>
      <c r="Y50" t="s">
        <v>56</v>
      </c>
      <c r="Z50">
        <v>420</v>
      </c>
    </row>
    <row r="51" spans="1:26" x14ac:dyDescent="0.25">
      <c r="A51">
        <v>20110</v>
      </c>
      <c r="B51" t="str">
        <f>"00145263"</f>
        <v>00145263</v>
      </c>
      <c r="C51" t="s">
        <v>72</v>
      </c>
      <c r="D51" t="s">
        <v>73</v>
      </c>
      <c r="F51" t="s">
        <v>30</v>
      </c>
      <c r="G51">
        <v>2325</v>
      </c>
      <c r="H51" t="str">
        <f>"01"</f>
        <v>01</v>
      </c>
      <c r="I51" t="s">
        <v>97</v>
      </c>
      <c r="J51" t="s">
        <v>32</v>
      </c>
      <c r="K51" t="s">
        <v>33</v>
      </c>
      <c r="L51" t="s">
        <v>54</v>
      </c>
      <c r="M51" t="s">
        <v>35</v>
      </c>
      <c r="N51" t="str">
        <f t="shared" si="1"/>
        <v>1</v>
      </c>
      <c r="O51">
        <v>1</v>
      </c>
      <c r="P51">
        <v>3</v>
      </c>
      <c r="Q51" t="s">
        <v>36</v>
      </c>
      <c r="S51" t="s">
        <v>67</v>
      </c>
      <c r="T51" t="str">
        <f>"0900"</f>
        <v>0900</v>
      </c>
      <c r="U51" t="str">
        <f>"1150"</f>
        <v>1150</v>
      </c>
      <c r="V51">
        <v>16</v>
      </c>
      <c r="W51">
        <v>0</v>
      </c>
      <c r="X51">
        <v>0</v>
      </c>
      <c r="Y51" t="s">
        <v>56</v>
      </c>
      <c r="Z51">
        <v>404</v>
      </c>
    </row>
    <row r="52" spans="1:26" x14ac:dyDescent="0.25">
      <c r="A52">
        <v>20529</v>
      </c>
      <c r="B52" t="str">
        <f>"00145263"</f>
        <v>00145263</v>
      </c>
      <c r="C52" t="s">
        <v>72</v>
      </c>
      <c r="D52" t="s">
        <v>73</v>
      </c>
      <c r="F52" t="s">
        <v>30</v>
      </c>
      <c r="G52">
        <v>2325</v>
      </c>
      <c r="H52" t="str">
        <f>"02"</f>
        <v>02</v>
      </c>
      <c r="I52" t="s">
        <v>97</v>
      </c>
      <c r="J52" t="s">
        <v>32</v>
      </c>
      <c r="K52" t="s">
        <v>33</v>
      </c>
      <c r="L52" t="s">
        <v>54</v>
      </c>
      <c r="M52" t="s">
        <v>35</v>
      </c>
      <c r="N52" t="str">
        <f t="shared" si="1"/>
        <v>1</v>
      </c>
      <c r="O52">
        <v>1</v>
      </c>
      <c r="P52">
        <v>3</v>
      </c>
      <c r="Q52" t="s">
        <v>36</v>
      </c>
      <c r="S52" t="s">
        <v>67</v>
      </c>
      <c r="T52" t="str">
        <f>"1200"</f>
        <v>1200</v>
      </c>
      <c r="U52" t="str">
        <f>"1450"</f>
        <v>1450</v>
      </c>
      <c r="V52">
        <v>16</v>
      </c>
      <c r="W52">
        <v>0</v>
      </c>
      <c r="X52">
        <v>0</v>
      </c>
      <c r="Y52" t="s">
        <v>56</v>
      </c>
      <c r="Z52">
        <v>404</v>
      </c>
    </row>
    <row r="53" spans="1:26" x14ac:dyDescent="0.25">
      <c r="A53">
        <v>21337</v>
      </c>
      <c r="B53" t="str">
        <f>""</f>
        <v/>
      </c>
      <c r="F53" t="s">
        <v>30</v>
      </c>
      <c r="G53">
        <v>2325</v>
      </c>
      <c r="H53" t="str">
        <f>"03"</f>
        <v>03</v>
      </c>
      <c r="I53" t="s">
        <v>97</v>
      </c>
      <c r="J53" t="s">
        <v>32</v>
      </c>
      <c r="K53" t="s">
        <v>33</v>
      </c>
      <c r="L53" t="s">
        <v>54</v>
      </c>
      <c r="M53" t="s">
        <v>35</v>
      </c>
      <c r="N53" t="str">
        <f t="shared" si="1"/>
        <v>1</v>
      </c>
      <c r="O53">
        <v>1</v>
      </c>
      <c r="P53">
        <v>3</v>
      </c>
      <c r="Q53" t="s">
        <v>36</v>
      </c>
      <c r="S53" t="s">
        <v>67</v>
      </c>
      <c r="T53" t="str">
        <f>"1500"</f>
        <v>1500</v>
      </c>
      <c r="U53" t="str">
        <f>"1750"</f>
        <v>1750</v>
      </c>
      <c r="V53">
        <v>0</v>
      </c>
      <c r="W53">
        <v>0</v>
      </c>
      <c r="X53">
        <v>0</v>
      </c>
      <c r="Y53" t="s">
        <v>56</v>
      </c>
      <c r="Z53">
        <v>404</v>
      </c>
    </row>
    <row r="54" spans="1:26" x14ac:dyDescent="0.25">
      <c r="A54">
        <v>21338</v>
      </c>
      <c r="B54" t="str">
        <f>""</f>
        <v/>
      </c>
      <c r="F54" t="s">
        <v>30</v>
      </c>
      <c r="G54">
        <v>2325</v>
      </c>
      <c r="H54" t="str">
        <f>"04"</f>
        <v>04</v>
      </c>
      <c r="I54" t="s">
        <v>97</v>
      </c>
      <c r="J54" t="s">
        <v>32</v>
      </c>
      <c r="K54" t="s">
        <v>33</v>
      </c>
      <c r="L54" t="s">
        <v>54</v>
      </c>
      <c r="M54" t="s">
        <v>35</v>
      </c>
      <c r="N54" t="str">
        <f t="shared" si="1"/>
        <v>1</v>
      </c>
      <c r="O54">
        <v>1</v>
      </c>
      <c r="P54">
        <v>3</v>
      </c>
      <c r="Q54" t="s">
        <v>36</v>
      </c>
      <c r="S54" t="s">
        <v>68</v>
      </c>
      <c r="T54" t="str">
        <f>"0900"</f>
        <v>0900</v>
      </c>
      <c r="U54" t="str">
        <f>"1150"</f>
        <v>1150</v>
      </c>
      <c r="V54">
        <v>0</v>
      </c>
      <c r="W54">
        <v>0</v>
      </c>
      <c r="X54">
        <v>0</v>
      </c>
      <c r="Y54" t="s">
        <v>56</v>
      </c>
      <c r="Z54">
        <v>404</v>
      </c>
    </row>
    <row r="55" spans="1:26" x14ac:dyDescent="0.25">
      <c r="A55">
        <v>20637</v>
      </c>
      <c r="B55" t="str">
        <f>"00145263"</f>
        <v>00145263</v>
      </c>
      <c r="C55" t="s">
        <v>72</v>
      </c>
      <c r="D55" t="s">
        <v>73</v>
      </c>
      <c r="F55" t="s">
        <v>30</v>
      </c>
      <c r="G55">
        <v>2325</v>
      </c>
      <c r="H55" t="str">
        <f>"05"</f>
        <v>05</v>
      </c>
      <c r="I55" t="s">
        <v>97</v>
      </c>
      <c r="J55" t="s">
        <v>32</v>
      </c>
      <c r="K55" t="s">
        <v>33</v>
      </c>
      <c r="L55" t="s">
        <v>54</v>
      </c>
      <c r="M55" t="s">
        <v>35</v>
      </c>
      <c r="N55" t="str">
        <f t="shared" si="1"/>
        <v>1</v>
      </c>
      <c r="O55">
        <v>1</v>
      </c>
      <c r="P55">
        <v>3</v>
      </c>
      <c r="Q55" t="s">
        <v>36</v>
      </c>
      <c r="S55" t="s">
        <v>68</v>
      </c>
      <c r="T55" t="str">
        <f>"1200"</f>
        <v>1200</v>
      </c>
      <c r="U55" t="str">
        <f>"1450"</f>
        <v>1450</v>
      </c>
      <c r="V55">
        <v>16</v>
      </c>
      <c r="W55">
        <v>0</v>
      </c>
      <c r="X55">
        <v>0</v>
      </c>
      <c r="Y55" t="s">
        <v>56</v>
      </c>
      <c r="Z55">
        <v>404</v>
      </c>
    </row>
    <row r="56" spans="1:26" x14ac:dyDescent="0.25">
      <c r="A56">
        <v>20729</v>
      </c>
      <c r="B56" t="str">
        <f>"00439194"</f>
        <v>00439194</v>
      </c>
      <c r="C56" t="s">
        <v>39</v>
      </c>
      <c r="D56" t="s">
        <v>40</v>
      </c>
      <c r="E56" t="s">
        <v>41</v>
      </c>
      <c r="F56" t="s">
        <v>30</v>
      </c>
      <c r="G56">
        <v>2325</v>
      </c>
      <c r="H56" t="str">
        <f>"06"</f>
        <v>06</v>
      </c>
      <c r="I56" t="s">
        <v>97</v>
      </c>
      <c r="J56" t="s">
        <v>32</v>
      </c>
      <c r="K56" t="s">
        <v>33</v>
      </c>
      <c r="L56" t="s">
        <v>54</v>
      </c>
      <c r="M56" t="s">
        <v>35</v>
      </c>
      <c r="N56" t="str">
        <f t="shared" si="1"/>
        <v>1</v>
      </c>
      <c r="O56">
        <v>1</v>
      </c>
      <c r="P56">
        <v>3</v>
      </c>
      <c r="Q56" t="s">
        <v>36</v>
      </c>
      <c r="S56" t="s">
        <v>68</v>
      </c>
      <c r="T56" t="str">
        <f>"1500"</f>
        <v>1500</v>
      </c>
      <c r="U56" t="str">
        <f>"1750"</f>
        <v>1750</v>
      </c>
      <c r="V56">
        <v>16</v>
      </c>
      <c r="W56">
        <v>1</v>
      </c>
      <c r="X56">
        <v>0</v>
      </c>
      <c r="Y56" t="s">
        <v>56</v>
      </c>
      <c r="Z56">
        <v>404</v>
      </c>
    </row>
    <row r="57" spans="1:26" x14ac:dyDescent="0.25">
      <c r="A57">
        <v>20109</v>
      </c>
      <c r="B57" t="str">
        <f>""</f>
        <v/>
      </c>
      <c r="F57" t="s">
        <v>30</v>
      </c>
      <c r="G57">
        <v>2325</v>
      </c>
      <c r="H57" t="str">
        <f>"50"</f>
        <v>50</v>
      </c>
      <c r="I57" t="s">
        <v>97</v>
      </c>
      <c r="J57" t="s">
        <v>32</v>
      </c>
      <c r="K57" t="s">
        <v>33</v>
      </c>
      <c r="L57" t="s">
        <v>54</v>
      </c>
      <c r="M57" t="s">
        <v>35</v>
      </c>
      <c r="N57" t="str">
        <f t="shared" si="1"/>
        <v>1</v>
      </c>
      <c r="O57">
        <v>1</v>
      </c>
      <c r="P57">
        <v>3</v>
      </c>
      <c r="Q57" t="s">
        <v>36</v>
      </c>
      <c r="S57" t="s">
        <v>67</v>
      </c>
      <c r="T57" t="str">
        <f>"1800"</f>
        <v>1800</v>
      </c>
      <c r="U57" t="str">
        <f>"2050"</f>
        <v>2050</v>
      </c>
      <c r="V57">
        <v>0</v>
      </c>
      <c r="W57">
        <v>0</v>
      </c>
      <c r="X57">
        <v>0</v>
      </c>
      <c r="Y57" t="s">
        <v>56</v>
      </c>
      <c r="Z57">
        <v>404</v>
      </c>
    </row>
    <row r="58" spans="1:26" x14ac:dyDescent="0.25">
      <c r="A58">
        <v>22962</v>
      </c>
      <c r="B58" t="str">
        <f>"00277275"</f>
        <v>00277275</v>
      </c>
      <c r="C58" t="s">
        <v>87</v>
      </c>
      <c r="D58" t="s">
        <v>88</v>
      </c>
      <c r="E58" t="s">
        <v>89</v>
      </c>
      <c r="F58" t="s">
        <v>30</v>
      </c>
      <c r="G58">
        <v>3070</v>
      </c>
      <c r="H58" t="str">
        <f t="shared" ref="H58:H63" si="2">"01"</f>
        <v>01</v>
      </c>
      <c r="I58" t="s">
        <v>98</v>
      </c>
      <c r="J58" t="s">
        <v>32</v>
      </c>
      <c r="K58" t="s">
        <v>33</v>
      </c>
      <c r="L58" t="s">
        <v>34</v>
      </c>
      <c r="M58" t="s">
        <v>35</v>
      </c>
      <c r="N58" t="str">
        <f t="shared" si="1"/>
        <v>1</v>
      </c>
      <c r="O58">
        <v>4</v>
      </c>
      <c r="P58">
        <v>4</v>
      </c>
      <c r="Q58" t="s">
        <v>36</v>
      </c>
      <c r="S58" t="s">
        <v>61</v>
      </c>
      <c r="T58" t="str">
        <f>"1100"</f>
        <v>1100</v>
      </c>
      <c r="U58" t="str">
        <f>"1150"</f>
        <v>1150</v>
      </c>
      <c r="V58">
        <v>16</v>
      </c>
      <c r="W58">
        <v>2</v>
      </c>
      <c r="X58">
        <v>0</v>
      </c>
      <c r="Y58" t="s">
        <v>56</v>
      </c>
      <c r="Z58">
        <v>420</v>
      </c>
    </row>
    <row r="59" spans="1:26" x14ac:dyDescent="0.25">
      <c r="A59">
        <v>22963</v>
      </c>
      <c r="B59" t="str">
        <f>"00277275"</f>
        <v>00277275</v>
      </c>
      <c r="C59" t="s">
        <v>87</v>
      </c>
      <c r="D59" t="s">
        <v>88</v>
      </c>
      <c r="E59" t="s">
        <v>89</v>
      </c>
      <c r="F59" t="s">
        <v>30</v>
      </c>
      <c r="G59">
        <v>3075</v>
      </c>
      <c r="H59" t="str">
        <f t="shared" si="2"/>
        <v>01</v>
      </c>
      <c r="I59" t="s">
        <v>99</v>
      </c>
      <c r="J59" t="s">
        <v>32</v>
      </c>
      <c r="K59" t="s">
        <v>33</v>
      </c>
      <c r="L59" t="s">
        <v>54</v>
      </c>
      <c r="M59" t="s">
        <v>35</v>
      </c>
      <c r="N59" t="str">
        <f t="shared" si="1"/>
        <v>1</v>
      </c>
      <c r="O59">
        <v>1</v>
      </c>
      <c r="P59">
        <v>3</v>
      </c>
      <c r="Q59" t="s">
        <v>36</v>
      </c>
      <c r="S59" t="s">
        <v>67</v>
      </c>
      <c r="T59" t="str">
        <f>"1600"</f>
        <v>1600</v>
      </c>
      <c r="U59" t="str">
        <f>"1850"</f>
        <v>1850</v>
      </c>
      <c r="V59">
        <v>16</v>
      </c>
      <c r="W59">
        <v>2</v>
      </c>
      <c r="X59">
        <v>0</v>
      </c>
      <c r="Y59" t="s">
        <v>38</v>
      </c>
      <c r="Z59">
        <v>103</v>
      </c>
    </row>
    <row r="60" spans="1:26" x14ac:dyDescent="0.25">
      <c r="A60">
        <v>22214</v>
      </c>
      <c r="B60" t="str">
        <f>"00303720"</f>
        <v>00303720</v>
      </c>
      <c r="C60" t="s">
        <v>84</v>
      </c>
      <c r="D60" t="s">
        <v>85</v>
      </c>
      <c r="F60" t="s">
        <v>30</v>
      </c>
      <c r="G60">
        <v>3300</v>
      </c>
      <c r="H60" t="str">
        <f t="shared" si="2"/>
        <v>01</v>
      </c>
      <c r="I60" t="s">
        <v>100</v>
      </c>
      <c r="J60" t="s">
        <v>32</v>
      </c>
      <c r="K60" t="s">
        <v>33</v>
      </c>
      <c r="L60" t="s">
        <v>101</v>
      </c>
      <c r="M60" t="s">
        <v>35</v>
      </c>
      <c r="N60" t="str">
        <f t="shared" si="1"/>
        <v>1</v>
      </c>
      <c r="O60">
        <v>4</v>
      </c>
      <c r="P60">
        <v>6</v>
      </c>
      <c r="Q60" t="s">
        <v>36</v>
      </c>
      <c r="S60" t="s">
        <v>102</v>
      </c>
      <c r="T60" t="str">
        <f>"1000"</f>
        <v>1000</v>
      </c>
      <c r="U60" t="str">
        <f>"1050"</f>
        <v>1050</v>
      </c>
      <c r="V60">
        <v>16</v>
      </c>
      <c r="W60">
        <v>1</v>
      </c>
      <c r="X60">
        <v>0</v>
      </c>
      <c r="Y60" t="s">
        <v>38</v>
      </c>
      <c r="Z60">
        <v>216</v>
      </c>
    </row>
    <row r="61" spans="1:26" x14ac:dyDescent="0.25">
      <c r="A61">
        <v>22214</v>
      </c>
      <c r="B61" t="str">
        <f>"00303720"</f>
        <v>00303720</v>
      </c>
      <c r="C61" t="s">
        <v>84</v>
      </c>
      <c r="D61" t="s">
        <v>85</v>
      </c>
      <c r="F61" t="s">
        <v>30</v>
      </c>
      <c r="G61">
        <v>3300</v>
      </c>
      <c r="H61" t="str">
        <f t="shared" si="2"/>
        <v>01</v>
      </c>
      <c r="I61" t="s">
        <v>100</v>
      </c>
      <c r="J61" t="s">
        <v>32</v>
      </c>
      <c r="K61" t="s">
        <v>33</v>
      </c>
      <c r="L61" t="s">
        <v>101</v>
      </c>
      <c r="M61" t="s">
        <v>35</v>
      </c>
      <c r="N61" t="str">
        <f t="shared" si="1"/>
        <v>1</v>
      </c>
      <c r="O61">
        <v>4</v>
      </c>
      <c r="P61">
        <v>6</v>
      </c>
      <c r="Q61" t="s">
        <v>36</v>
      </c>
      <c r="S61" t="s">
        <v>41</v>
      </c>
      <c r="T61" t="str">
        <f>"1500"</f>
        <v>1500</v>
      </c>
      <c r="U61" t="str">
        <f>"1750"</f>
        <v>1750</v>
      </c>
      <c r="V61">
        <v>16</v>
      </c>
      <c r="W61">
        <v>1</v>
      </c>
      <c r="X61">
        <v>0</v>
      </c>
      <c r="Y61" t="s">
        <v>38</v>
      </c>
      <c r="Z61">
        <v>103</v>
      </c>
    </row>
    <row r="62" spans="1:26" x14ac:dyDescent="0.25">
      <c r="A62">
        <v>20767</v>
      </c>
      <c r="B62" t="str">
        <f>"00351192"</f>
        <v>00351192</v>
      </c>
      <c r="C62" t="s">
        <v>103</v>
      </c>
      <c r="D62" t="s">
        <v>104</v>
      </c>
      <c r="E62" t="s">
        <v>33</v>
      </c>
      <c r="F62" t="s">
        <v>30</v>
      </c>
      <c r="G62">
        <v>3510</v>
      </c>
      <c r="H62" t="str">
        <f t="shared" si="2"/>
        <v>01</v>
      </c>
      <c r="I62" t="s">
        <v>105</v>
      </c>
      <c r="J62" t="s">
        <v>32</v>
      </c>
      <c r="K62" t="s">
        <v>33</v>
      </c>
      <c r="L62" t="s">
        <v>34</v>
      </c>
      <c r="M62" t="s">
        <v>35</v>
      </c>
      <c r="N62" t="str">
        <f t="shared" si="1"/>
        <v>1</v>
      </c>
      <c r="O62">
        <v>3</v>
      </c>
      <c r="P62">
        <v>3</v>
      </c>
      <c r="Q62" t="s">
        <v>36</v>
      </c>
      <c r="S62" t="s">
        <v>106</v>
      </c>
      <c r="T62" t="str">
        <f>"1330"</f>
        <v>1330</v>
      </c>
      <c r="U62" t="str">
        <f>"1445"</f>
        <v>1445</v>
      </c>
      <c r="V62">
        <v>40</v>
      </c>
      <c r="W62">
        <v>0</v>
      </c>
      <c r="X62">
        <v>0</v>
      </c>
      <c r="Y62" t="s">
        <v>56</v>
      </c>
      <c r="Z62">
        <v>420</v>
      </c>
    </row>
    <row r="63" spans="1:26" x14ac:dyDescent="0.25">
      <c r="A63">
        <v>20768</v>
      </c>
      <c r="B63" t="str">
        <f>"00351192"</f>
        <v>00351192</v>
      </c>
      <c r="C63" t="s">
        <v>103</v>
      </c>
      <c r="D63" t="s">
        <v>104</v>
      </c>
      <c r="E63" t="s">
        <v>33</v>
      </c>
      <c r="F63" t="s">
        <v>30</v>
      </c>
      <c r="G63">
        <v>3515</v>
      </c>
      <c r="H63" t="str">
        <f t="shared" si="2"/>
        <v>01</v>
      </c>
      <c r="I63" t="s">
        <v>107</v>
      </c>
      <c r="J63" t="s">
        <v>32</v>
      </c>
      <c r="K63" t="s">
        <v>33</v>
      </c>
      <c r="L63" t="s">
        <v>54</v>
      </c>
      <c r="M63" t="s">
        <v>35</v>
      </c>
      <c r="N63" t="str">
        <f t="shared" si="1"/>
        <v>1</v>
      </c>
      <c r="O63">
        <v>1</v>
      </c>
      <c r="P63">
        <v>3</v>
      </c>
      <c r="Q63" t="s">
        <v>36</v>
      </c>
      <c r="S63" t="s">
        <v>41</v>
      </c>
      <c r="T63" t="str">
        <f>"1300"</f>
        <v>1300</v>
      </c>
      <c r="U63" t="str">
        <f>"1550"</f>
        <v>1550</v>
      </c>
      <c r="V63">
        <v>16</v>
      </c>
      <c r="W63">
        <v>0</v>
      </c>
      <c r="X63">
        <v>0</v>
      </c>
      <c r="Y63" t="s">
        <v>56</v>
      </c>
      <c r="Z63">
        <v>308</v>
      </c>
    </row>
    <row r="64" spans="1:26" x14ac:dyDescent="0.25">
      <c r="A64">
        <v>21340</v>
      </c>
      <c r="B64" t="str">
        <f>"00311313"</f>
        <v>00311313</v>
      </c>
      <c r="C64" t="s">
        <v>108</v>
      </c>
      <c r="D64" t="s">
        <v>109</v>
      </c>
      <c r="F64" t="s">
        <v>30</v>
      </c>
      <c r="G64">
        <v>3515</v>
      </c>
      <c r="H64" t="str">
        <f>"02"</f>
        <v>02</v>
      </c>
      <c r="I64" t="s">
        <v>107</v>
      </c>
      <c r="J64" t="s">
        <v>32</v>
      </c>
      <c r="K64" t="s">
        <v>33</v>
      </c>
      <c r="L64" t="s">
        <v>54</v>
      </c>
      <c r="M64" t="s">
        <v>35</v>
      </c>
      <c r="N64" t="str">
        <f t="shared" si="1"/>
        <v>1</v>
      </c>
      <c r="O64">
        <v>1</v>
      </c>
      <c r="P64">
        <v>3</v>
      </c>
      <c r="Q64" t="s">
        <v>36</v>
      </c>
      <c r="S64" t="s">
        <v>41</v>
      </c>
      <c r="T64" t="str">
        <f>"1600"</f>
        <v>1600</v>
      </c>
      <c r="U64" t="str">
        <f>"1850"</f>
        <v>1850</v>
      </c>
      <c r="V64">
        <v>16</v>
      </c>
      <c r="W64">
        <v>0</v>
      </c>
      <c r="X64">
        <v>0</v>
      </c>
      <c r="Y64" t="s">
        <v>56</v>
      </c>
      <c r="Z64">
        <v>308</v>
      </c>
    </row>
    <row r="65" spans="1:26" x14ac:dyDescent="0.25">
      <c r="A65">
        <v>20572</v>
      </c>
      <c r="B65" t="str">
        <f>"00351192"</f>
        <v>00351192</v>
      </c>
      <c r="C65" t="s">
        <v>103</v>
      </c>
      <c r="D65" t="s">
        <v>104</v>
      </c>
      <c r="E65" t="s">
        <v>33</v>
      </c>
      <c r="F65" t="s">
        <v>30</v>
      </c>
      <c r="G65">
        <v>3520</v>
      </c>
      <c r="H65" t="str">
        <f>"01"</f>
        <v>01</v>
      </c>
      <c r="I65" t="s">
        <v>110</v>
      </c>
      <c r="J65" t="s">
        <v>32</v>
      </c>
      <c r="K65" t="s">
        <v>33</v>
      </c>
      <c r="L65" t="s">
        <v>34</v>
      </c>
      <c r="M65" t="s">
        <v>35</v>
      </c>
      <c r="N65" t="str">
        <f t="shared" si="1"/>
        <v>1</v>
      </c>
      <c r="O65">
        <v>3</v>
      </c>
      <c r="P65">
        <v>3</v>
      </c>
      <c r="Q65" t="s">
        <v>36</v>
      </c>
      <c r="S65" t="s">
        <v>106</v>
      </c>
      <c r="T65" t="str">
        <f>"1200"</f>
        <v>1200</v>
      </c>
      <c r="U65" t="str">
        <f>"1315"</f>
        <v>1315</v>
      </c>
      <c r="V65">
        <v>60</v>
      </c>
      <c r="W65">
        <v>4</v>
      </c>
      <c r="X65">
        <v>0</v>
      </c>
      <c r="Y65" t="s">
        <v>56</v>
      </c>
      <c r="Z65">
        <v>201</v>
      </c>
    </row>
    <row r="66" spans="1:26" x14ac:dyDescent="0.25">
      <c r="A66">
        <v>20573</v>
      </c>
      <c r="B66" t="str">
        <f>""</f>
        <v/>
      </c>
      <c r="F66" t="s">
        <v>30</v>
      </c>
      <c r="G66">
        <v>3525</v>
      </c>
      <c r="H66" t="str">
        <f>"01"</f>
        <v>01</v>
      </c>
      <c r="I66" t="s">
        <v>111</v>
      </c>
      <c r="J66" t="s">
        <v>32</v>
      </c>
      <c r="K66" t="s">
        <v>33</v>
      </c>
      <c r="L66" t="s">
        <v>54</v>
      </c>
      <c r="M66" t="s">
        <v>35</v>
      </c>
      <c r="N66" t="str">
        <f t="shared" ref="N66:N76" si="3">"1"</f>
        <v>1</v>
      </c>
      <c r="O66">
        <v>1</v>
      </c>
      <c r="P66">
        <v>3</v>
      </c>
      <c r="Q66" t="s">
        <v>36</v>
      </c>
      <c r="S66" t="s">
        <v>67</v>
      </c>
      <c r="T66" t="str">
        <f>"1000"</f>
        <v>1000</v>
      </c>
      <c r="U66" t="str">
        <f>"1250"</f>
        <v>1250</v>
      </c>
      <c r="V66">
        <v>0</v>
      </c>
      <c r="W66">
        <v>0</v>
      </c>
      <c r="X66">
        <v>0</v>
      </c>
      <c r="Y66" t="s">
        <v>56</v>
      </c>
      <c r="Z66">
        <v>308</v>
      </c>
    </row>
    <row r="67" spans="1:26" x14ac:dyDescent="0.25">
      <c r="A67">
        <v>21205</v>
      </c>
      <c r="B67" t="str">
        <f>"00351192"</f>
        <v>00351192</v>
      </c>
      <c r="C67" t="s">
        <v>103</v>
      </c>
      <c r="D67" t="s">
        <v>104</v>
      </c>
      <c r="E67" t="s">
        <v>33</v>
      </c>
      <c r="F67" t="s">
        <v>30</v>
      </c>
      <c r="G67">
        <v>3525</v>
      </c>
      <c r="H67" t="str">
        <f>"02"</f>
        <v>02</v>
      </c>
      <c r="I67" t="s">
        <v>111</v>
      </c>
      <c r="J67" t="s">
        <v>32</v>
      </c>
      <c r="K67" t="s">
        <v>33</v>
      </c>
      <c r="L67" t="s">
        <v>54</v>
      </c>
      <c r="M67" t="s">
        <v>35</v>
      </c>
      <c r="N67" t="str">
        <f t="shared" si="3"/>
        <v>1</v>
      </c>
      <c r="O67">
        <v>1</v>
      </c>
      <c r="P67">
        <v>3</v>
      </c>
      <c r="Q67" t="s">
        <v>36</v>
      </c>
      <c r="S67" t="s">
        <v>67</v>
      </c>
      <c r="T67" t="str">
        <f>"1300"</f>
        <v>1300</v>
      </c>
      <c r="U67" t="str">
        <f>"1550"</f>
        <v>1550</v>
      </c>
      <c r="V67">
        <v>16</v>
      </c>
      <c r="W67">
        <v>4</v>
      </c>
      <c r="X67">
        <v>0</v>
      </c>
      <c r="Y67" t="s">
        <v>56</v>
      </c>
      <c r="Z67">
        <v>308</v>
      </c>
    </row>
    <row r="68" spans="1:26" x14ac:dyDescent="0.25">
      <c r="A68">
        <v>21607</v>
      </c>
      <c r="B68" t="str">
        <f>"00311313"</f>
        <v>00311313</v>
      </c>
      <c r="C68" t="s">
        <v>108</v>
      </c>
      <c r="D68" t="s">
        <v>109</v>
      </c>
      <c r="F68" t="s">
        <v>30</v>
      </c>
      <c r="G68">
        <v>3525</v>
      </c>
      <c r="H68" t="str">
        <f>"03"</f>
        <v>03</v>
      </c>
      <c r="I68" t="s">
        <v>111</v>
      </c>
      <c r="J68" t="s">
        <v>32</v>
      </c>
      <c r="K68" t="s">
        <v>33</v>
      </c>
      <c r="L68" t="s">
        <v>54</v>
      </c>
      <c r="M68" t="s">
        <v>35</v>
      </c>
      <c r="N68" t="str">
        <f t="shared" si="3"/>
        <v>1</v>
      </c>
      <c r="O68">
        <v>1</v>
      </c>
      <c r="P68">
        <v>3</v>
      </c>
      <c r="Q68" t="s">
        <v>36</v>
      </c>
      <c r="S68" t="s">
        <v>67</v>
      </c>
      <c r="T68" t="str">
        <f>"1600"</f>
        <v>1600</v>
      </c>
      <c r="U68" t="str">
        <f>"1850"</f>
        <v>1850</v>
      </c>
      <c r="V68">
        <v>16</v>
      </c>
      <c r="W68">
        <v>0</v>
      </c>
      <c r="X68">
        <v>0</v>
      </c>
      <c r="Y68" t="s">
        <v>56</v>
      </c>
      <c r="Z68">
        <v>308</v>
      </c>
    </row>
    <row r="69" spans="1:26" x14ac:dyDescent="0.25">
      <c r="A69">
        <v>20684</v>
      </c>
      <c r="B69" t="str">
        <f>"00262710"</f>
        <v>00262710</v>
      </c>
      <c r="C69" t="s">
        <v>91</v>
      </c>
      <c r="D69" t="s">
        <v>92</v>
      </c>
      <c r="F69" t="s">
        <v>30</v>
      </c>
      <c r="G69" t="s">
        <v>112</v>
      </c>
      <c r="H69" t="str">
        <f>"01"</f>
        <v>01</v>
      </c>
      <c r="I69" t="s">
        <v>113</v>
      </c>
      <c r="J69" t="s">
        <v>32</v>
      </c>
      <c r="K69" t="s">
        <v>33</v>
      </c>
      <c r="L69" t="s">
        <v>114</v>
      </c>
      <c r="M69" t="s">
        <v>35</v>
      </c>
      <c r="N69" t="str">
        <f t="shared" si="3"/>
        <v>1</v>
      </c>
      <c r="O69">
        <v>1</v>
      </c>
      <c r="P69">
        <v>0</v>
      </c>
      <c r="Q69" t="s">
        <v>36</v>
      </c>
      <c r="S69" t="s">
        <v>94</v>
      </c>
      <c r="T69" t="str">
        <f>"1000"</f>
        <v>1000</v>
      </c>
      <c r="U69" t="str">
        <f>"1050"</f>
        <v>1050</v>
      </c>
      <c r="V69">
        <v>10</v>
      </c>
      <c r="W69">
        <v>0</v>
      </c>
      <c r="X69">
        <v>0</v>
      </c>
      <c r="Y69" t="s">
        <v>38</v>
      </c>
      <c r="Z69">
        <v>204</v>
      </c>
    </row>
    <row r="70" spans="1:26" x14ac:dyDescent="0.25">
      <c r="A70">
        <v>20685</v>
      </c>
      <c r="B70" t="str">
        <f>"00277275"</f>
        <v>00277275</v>
      </c>
      <c r="C70" t="s">
        <v>87</v>
      </c>
      <c r="D70" t="s">
        <v>88</v>
      </c>
      <c r="E70" t="s">
        <v>89</v>
      </c>
      <c r="F70" t="s">
        <v>30</v>
      </c>
      <c r="G70" t="s">
        <v>112</v>
      </c>
      <c r="H70" t="str">
        <f>"02"</f>
        <v>02</v>
      </c>
      <c r="I70" t="s">
        <v>113</v>
      </c>
      <c r="J70" t="s">
        <v>32</v>
      </c>
      <c r="K70" t="s">
        <v>33</v>
      </c>
      <c r="L70" t="s">
        <v>114</v>
      </c>
      <c r="M70" t="s">
        <v>35</v>
      </c>
      <c r="N70" t="str">
        <f t="shared" si="3"/>
        <v>1</v>
      </c>
      <c r="O70">
        <v>1</v>
      </c>
      <c r="P70">
        <v>0</v>
      </c>
      <c r="Q70" t="s">
        <v>36</v>
      </c>
      <c r="S70" t="s">
        <v>94</v>
      </c>
      <c r="T70" t="str">
        <f>"1200"</f>
        <v>1200</v>
      </c>
      <c r="U70" t="str">
        <f>"1250"</f>
        <v>1250</v>
      </c>
      <c r="V70">
        <v>10</v>
      </c>
      <c r="W70">
        <v>0</v>
      </c>
      <c r="X70">
        <v>0</v>
      </c>
      <c r="Y70" t="s">
        <v>38</v>
      </c>
      <c r="Z70">
        <v>204</v>
      </c>
    </row>
    <row r="71" spans="1:26" x14ac:dyDescent="0.25">
      <c r="A71">
        <v>20686</v>
      </c>
      <c r="B71" t="str">
        <f>""</f>
        <v/>
      </c>
      <c r="F71" t="s">
        <v>30</v>
      </c>
      <c r="G71" t="s">
        <v>112</v>
      </c>
      <c r="H71" t="str">
        <f>"03"</f>
        <v>03</v>
      </c>
      <c r="I71" t="s">
        <v>113</v>
      </c>
      <c r="J71" t="s">
        <v>32</v>
      </c>
      <c r="K71" t="s">
        <v>33</v>
      </c>
      <c r="L71" t="s">
        <v>114</v>
      </c>
      <c r="M71" t="s">
        <v>35</v>
      </c>
      <c r="N71" t="str">
        <f t="shared" si="3"/>
        <v>1</v>
      </c>
      <c r="O71">
        <v>1</v>
      </c>
      <c r="P71">
        <v>0</v>
      </c>
      <c r="Q71" t="s">
        <v>36</v>
      </c>
      <c r="S71" t="s">
        <v>94</v>
      </c>
      <c r="T71" t="str">
        <f>"1100"</f>
        <v>1100</v>
      </c>
      <c r="U71" t="str">
        <f>"1150"</f>
        <v>1150</v>
      </c>
      <c r="V71">
        <v>10</v>
      </c>
      <c r="W71">
        <v>0</v>
      </c>
      <c r="X71">
        <v>0</v>
      </c>
      <c r="Y71" t="s">
        <v>38</v>
      </c>
      <c r="Z71">
        <v>204</v>
      </c>
    </row>
    <row r="72" spans="1:26" x14ac:dyDescent="0.25">
      <c r="A72">
        <v>20771</v>
      </c>
      <c r="B72" t="str">
        <f>"00303720"</f>
        <v>00303720</v>
      </c>
      <c r="C72" t="s">
        <v>84</v>
      </c>
      <c r="D72" t="s">
        <v>85</v>
      </c>
      <c r="F72" t="s">
        <v>30</v>
      </c>
      <c r="G72" t="s">
        <v>112</v>
      </c>
      <c r="H72" t="str">
        <f>"04"</f>
        <v>04</v>
      </c>
      <c r="I72" t="s">
        <v>113</v>
      </c>
      <c r="J72" t="s">
        <v>32</v>
      </c>
      <c r="K72" t="s">
        <v>33</v>
      </c>
      <c r="L72" t="s">
        <v>114</v>
      </c>
      <c r="M72" t="s">
        <v>35</v>
      </c>
      <c r="N72" t="str">
        <f t="shared" si="3"/>
        <v>1</v>
      </c>
      <c r="O72">
        <v>1</v>
      </c>
      <c r="P72">
        <v>0</v>
      </c>
      <c r="Q72" t="s">
        <v>36</v>
      </c>
      <c r="S72" t="s">
        <v>94</v>
      </c>
      <c r="T72" t="str">
        <f>"1500"</f>
        <v>1500</v>
      </c>
      <c r="U72" t="str">
        <f>"1550"</f>
        <v>1550</v>
      </c>
      <c r="V72">
        <v>10</v>
      </c>
      <c r="W72">
        <v>0</v>
      </c>
      <c r="X72">
        <v>0</v>
      </c>
      <c r="Y72" t="s">
        <v>38</v>
      </c>
      <c r="Z72">
        <v>204</v>
      </c>
    </row>
    <row r="73" spans="1:26" x14ac:dyDescent="0.25">
      <c r="A73">
        <v>21000</v>
      </c>
      <c r="B73" t="str">
        <f>"00351192"</f>
        <v>00351192</v>
      </c>
      <c r="C73" t="s">
        <v>103</v>
      </c>
      <c r="D73" t="s">
        <v>104</v>
      </c>
      <c r="E73" t="s">
        <v>33</v>
      </c>
      <c r="F73" t="s">
        <v>30</v>
      </c>
      <c r="G73" t="s">
        <v>112</v>
      </c>
      <c r="H73" t="str">
        <f>"05"</f>
        <v>05</v>
      </c>
      <c r="I73" t="s">
        <v>113</v>
      </c>
      <c r="J73" t="s">
        <v>32</v>
      </c>
      <c r="K73" t="s">
        <v>33</v>
      </c>
      <c r="L73" t="s">
        <v>114</v>
      </c>
      <c r="M73" t="s">
        <v>35</v>
      </c>
      <c r="N73" t="str">
        <f t="shared" si="3"/>
        <v>1</v>
      </c>
      <c r="O73">
        <v>1</v>
      </c>
      <c r="P73">
        <v>0</v>
      </c>
      <c r="Q73" t="s">
        <v>36</v>
      </c>
      <c r="T73" t="str">
        <f>""</f>
        <v/>
      </c>
      <c r="U73" t="str">
        <f>""</f>
        <v/>
      </c>
      <c r="V73">
        <v>10</v>
      </c>
      <c r="W73">
        <v>0</v>
      </c>
      <c r="X73">
        <v>0</v>
      </c>
    </row>
    <row r="74" spans="1:26" x14ac:dyDescent="0.25">
      <c r="A74">
        <v>21458</v>
      </c>
      <c r="B74" t="str">
        <f>"00416082"</f>
        <v>00416082</v>
      </c>
      <c r="C74" t="s">
        <v>74</v>
      </c>
      <c r="D74" t="s">
        <v>75</v>
      </c>
      <c r="E74" t="s">
        <v>76</v>
      </c>
      <c r="F74" t="s">
        <v>30</v>
      </c>
      <c r="G74" t="s">
        <v>112</v>
      </c>
      <c r="H74" t="str">
        <f>"06"</f>
        <v>06</v>
      </c>
      <c r="I74" t="s">
        <v>113</v>
      </c>
      <c r="J74" t="s">
        <v>32</v>
      </c>
      <c r="K74" t="s">
        <v>33</v>
      </c>
      <c r="L74" t="s">
        <v>114</v>
      </c>
      <c r="M74" t="s">
        <v>35</v>
      </c>
      <c r="N74" t="str">
        <f t="shared" si="3"/>
        <v>1</v>
      </c>
      <c r="O74">
        <v>1</v>
      </c>
      <c r="P74">
        <v>0</v>
      </c>
      <c r="Q74" t="s">
        <v>36</v>
      </c>
      <c r="S74" t="s">
        <v>94</v>
      </c>
      <c r="T74" t="str">
        <f>"1600"</f>
        <v>1600</v>
      </c>
      <c r="U74" t="str">
        <f>"1650"</f>
        <v>1650</v>
      </c>
      <c r="V74">
        <v>10</v>
      </c>
      <c r="W74">
        <v>0</v>
      </c>
      <c r="X74">
        <v>0</v>
      </c>
      <c r="Y74" t="s">
        <v>38</v>
      </c>
      <c r="Z74">
        <v>204</v>
      </c>
    </row>
    <row r="75" spans="1:26" x14ac:dyDescent="0.25">
      <c r="A75">
        <v>21711</v>
      </c>
      <c r="B75" t="str">
        <f>""</f>
        <v/>
      </c>
      <c r="F75" t="s">
        <v>30</v>
      </c>
      <c r="G75" t="s">
        <v>112</v>
      </c>
      <c r="H75" t="str">
        <f>"07"</f>
        <v>07</v>
      </c>
      <c r="I75" t="s">
        <v>113</v>
      </c>
      <c r="J75" t="s">
        <v>32</v>
      </c>
      <c r="K75" t="s">
        <v>33</v>
      </c>
      <c r="L75" t="s">
        <v>114</v>
      </c>
      <c r="M75" t="s">
        <v>35</v>
      </c>
      <c r="N75" t="str">
        <f t="shared" si="3"/>
        <v>1</v>
      </c>
      <c r="O75">
        <v>1</v>
      </c>
      <c r="P75">
        <v>0</v>
      </c>
      <c r="Q75" t="s">
        <v>36</v>
      </c>
      <c r="T75" t="str">
        <f>""</f>
        <v/>
      </c>
      <c r="U75" t="str">
        <f>""</f>
        <v/>
      </c>
      <c r="V75">
        <v>10</v>
      </c>
      <c r="W75">
        <v>0</v>
      </c>
      <c r="X75">
        <v>0</v>
      </c>
    </row>
    <row r="76" spans="1:26" x14ac:dyDescent="0.25">
      <c r="A76">
        <v>20730</v>
      </c>
      <c r="B76" t="str">
        <f>"00277275"</f>
        <v>00277275</v>
      </c>
      <c r="C76" t="s">
        <v>87</v>
      </c>
      <c r="D76" t="s">
        <v>88</v>
      </c>
      <c r="E76" t="s">
        <v>89</v>
      </c>
      <c r="F76" t="s">
        <v>30</v>
      </c>
      <c r="G76">
        <v>4910</v>
      </c>
      <c r="H76" t="str">
        <f>"01"</f>
        <v>01</v>
      </c>
      <c r="I76" t="s">
        <v>115</v>
      </c>
      <c r="J76" t="s">
        <v>32</v>
      </c>
      <c r="K76" t="s">
        <v>33</v>
      </c>
      <c r="L76" t="s">
        <v>34</v>
      </c>
      <c r="M76" t="s">
        <v>35</v>
      </c>
      <c r="N76" t="str">
        <f t="shared" si="3"/>
        <v>1</v>
      </c>
      <c r="O76">
        <v>1</v>
      </c>
      <c r="P76">
        <v>1</v>
      </c>
      <c r="Q76" t="s">
        <v>36</v>
      </c>
      <c r="S76" t="s">
        <v>116</v>
      </c>
      <c r="T76" t="str">
        <f>"1200"</f>
        <v>1200</v>
      </c>
      <c r="U76" t="str">
        <f>"1250"</f>
        <v>1250</v>
      </c>
      <c r="V76">
        <v>10</v>
      </c>
      <c r="W76">
        <v>0</v>
      </c>
      <c r="X76">
        <v>0</v>
      </c>
      <c r="Y76" t="s">
        <v>56</v>
      </c>
      <c r="Z76">
        <v>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69D36A451F54BA1E65427F2B68B8B" ma:contentTypeVersion="16" ma:contentTypeDescription="Create a new document." ma:contentTypeScope="" ma:versionID="f3d1e3edfd81c77c935b271bbb4860d5">
  <xsd:schema xmlns:xsd="http://www.w3.org/2001/XMLSchema" xmlns:xs="http://www.w3.org/2001/XMLSchema" xmlns:p="http://schemas.microsoft.com/office/2006/metadata/properties" xmlns:ns3="4dc2bd10-5217-468d-bb7a-498964157eb6" xmlns:ns4="d52d4374-3928-4fce-b640-15d7434b3868" targetNamespace="http://schemas.microsoft.com/office/2006/metadata/properties" ma:root="true" ma:fieldsID="b17a91ab5761615efb9dd8f4662f7404" ns3:_="" ns4:_="">
    <xsd:import namespace="4dc2bd10-5217-468d-bb7a-498964157eb6"/>
    <xsd:import namespace="d52d4374-3928-4fce-b640-15d7434b38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2bd10-5217-468d-bb7a-498964157e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4374-3928-4fce-b640-15d7434b3868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c2bd10-5217-468d-bb7a-498964157eb6" xsi:nil="true"/>
  </documentManagement>
</p:properties>
</file>

<file path=customXml/itemProps1.xml><?xml version="1.0" encoding="utf-8"?>
<ds:datastoreItem xmlns:ds="http://schemas.openxmlformats.org/officeDocument/2006/customXml" ds:itemID="{07B7E596-C30A-479C-911B-6F9FE6D20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2bd10-5217-468d-bb7a-498964157eb6"/>
    <ds:schemaRef ds:uri="d52d4374-3928-4fce-b640-15d7434b3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3084FE-DAE4-44A9-B09E-594C3C52A1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31F27-FB86-4684-8FA4-37BC223E887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d52d4374-3928-4fce-b640-15d7434b3868"/>
    <ds:schemaRef ds:uri="4dc2bd10-5217-468d-bb7a-498964157e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Sec Master Full Rept with 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Prince</dc:creator>
  <cp:lastModifiedBy>Susan Prince</cp:lastModifiedBy>
  <dcterms:created xsi:type="dcterms:W3CDTF">2023-11-10T19:25:14Z</dcterms:created>
  <dcterms:modified xsi:type="dcterms:W3CDTF">2023-11-10T19:25:14Z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0x010100A2D69D36A451F54BA1E65427F2B68B8B</vt:lpwstr>
  </property>
</Properties>
</file>