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definedNames>
    <definedName name="_ftn1" localSheetId="2">Лист3!#REF!</definedName>
    <definedName name="_ftnref1" localSheetId="2">Лист3!$B$1</definedName>
  </definedNames>
  <calcPr calcId="152511"/>
</workbook>
</file>

<file path=xl/calcChain.xml><?xml version="1.0" encoding="utf-8"?>
<calcChain xmlns="http://schemas.openxmlformats.org/spreadsheetml/2006/main">
  <c r="I4" i="7" l="1"/>
  <c r="G4" i="7"/>
  <c r="F2" i="7"/>
  <c r="F10" i="7" s="1"/>
  <c r="F13" i="7" s="1"/>
  <c r="F15" i="7" s="1"/>
  <c r="E8" i="7"/>
  <c r="D5" i="7"/>
  <c r="D2" i="7" s="1"/>
  <c r="D10" i="7" s="1"/>
  <c r="D13" i="7" s="1"/>
  <c r="D7" i="7"/>
  <c r="D14" i="7" l="1"/>
  <c r="D15" i="7" s="1"/>
  <c r="D5" i="6"/>
  <c r="D4" i="6"/>
  <c r="D3" i="6"/>
  <c r="D2" i="6"/>
  <c r="D6" i="6" s="1"/>
  <c r="G5" i="6" l="1"/>
  <c r="E2" i="6"/>
  <c r="G2" i="6" s="1"/>
  <c r="G6" i="6" s="1"/>
  <c r="E5" i="6"/>
  <c r="E4" i="6"/>
  <c r="G4" i="6" s="1"/>
  <c r="E3" i="6"/>
  <c r="G3" i="6" s="1"/>
  <c r="D8" i="6" l="1"/>
  <c r="F7" i="6"/>
  <c r="I9" i="3"/>
  <c r="G9" i="3"/>
  <c r="F9" i="3"/>
  <c r="E9" i="3"/>
  <c r="H8" i="3"/>
  <c r="H9" i="3" s="1"/>
  <c r="J8" i="3" l="1"/>
  <c r="J9" i="3" s="1"/>
  <c r="E3" i="2"/>
  <c r="H3" i="2" s="1"/>
  <c r="H4" i="2" l="1"/>
  <c r="C5" i="1" s="1"/>
  <c r="C7" i="1" l="1"/>
  <c r="D7" i="1" s="1"/>
  <c r="C9" i="1"/>
  <c r="C12" i="1" l="1"/>
  <c r="C14" i="1" s="1"/>
  <c r="C15" i="1" s="1"/>
  <c r="C16" i="1" s="1"/>
</calcChain>
</file>

<file path=xl/sharedStrings.xml><?xml version="1.0" encoding="utf-8"?>
<sst xmlns="http://schemas.openxmlformats.org/spreadsheetml/2006/main" count="141" uniqueCount="121">
  <si>
    <t>№</t>
  </si>
  <si>
    <t>п/п</t>
  </si>
  <si>
    <t>Наименование статей расходов</t>
  </si>
  <si>
    <t>Всего по договору</t>
  </si>
  <si>
    <t>20.07.21 - 09.11.21</t>
  </si>
  <si>
    <t>Материалы и комплектующие изделия</t>
  </si>
  <si>
    <t>нет</t>
  </si>
  <si>
    <t>Спецоборудование</t>
  </si>
  <si>
    <t>Основная заработная плата</t>
  </si>
  <si>
    <t>Дополнительная заработная плата</t>
  </si>
  <si>
    <t>Отчисления на социальные нужды (30,2% от ФОТ)</t>
  </si>
  <si>
    <t>Общепроизводственные расходы</t>
  </si>
  <si>
    <t>Общехозяйственные расходы (20% от ФОТ)</t>
  </si>
  <si>
    <t>Прочие прямые расходы</t>
  </si>
  <si>
    <t>Командировочные расходы</t>
  </si>
  <si>
    <t>Себестоимость собственных работ</t>
  </si>
  <si>
    <t>Затраты по работам, выполняемым сторонними организациями</t>
  </si>
  <si>
    <t>Полная себестоимость</t>
  </si>
  <si>
    <t xml:space="preserve">Цена </t>
  </si>
  <si>
    <t>В том числе аванс в 2020 г.</t>
  </si>
  <si>
    <t>Непосредственные исполнители работ</t>
  </si>
  <si>
    <t>Затраты времени (месяцы)</t>
  </si>
  <si>
    <t>Прогнозный среднемесячный доход от трудовой деятельности в УР в 2021 г. руб.</t>
  </si>
  <si>
    <t>Планируемый среднемесячный уровень зарплаты, руб.</t>
  </si>
  <si>
    <t>Сумма основной заработной платы, руб.</t>
  </si>
  <si>
    <t>Должности исполнителей</t>
  </si>
  <si>
    <t>Кол-во человек</t>
  </si>
  <si>
    <t>Одного работника</t>
  </si>
  <si>
    <t>Всего</t>
  </si>
  <si>
    <t>ВСЕГО</t>
  </si>
  <si>
    <t>НТР</t>
  </si>
  <si>
    <t>Прибыль (20%)</t>
  </si>
  <si>
    <t xml:space="preserve">№ </t>
  </si>
  <si>
    <t>п/п.</t>
  </si>
  <si>
    <t>Цель командировки *)</t>
  </si>
  <si>
    <t>Пункт</t>
  </si>
  <si>
    <t>командировки</t>
  </si>
  <si>
    <t>Средняя продолжительность командировки</t>
  </si>
  <si>
    <t>(дни)</t>
  </si>
  <si>
    <t>Количество командировок</t>
  </si>
  <si>
    <t>расходов на командировку,</t>
  </si>
  <si>
    <t>руб.</t>
  </si>
  <si>
    <t>Примечание</t>
  </si>
  <si>
    <t>Проезд</t>
  </si>
  <si>
    <t>в обе</t>
  </si>
  <si>
    <t>стороны, руб.</t>
  </si>
  <si>
    <t>Суточные, руб.</t>
  </si>
  <si>
    <t>Наем</t>
  </si>
  <si>
    <t>жилого</t>
  </si>
  <si>
    <t>помещения,</t>
  </si>
  <si>
    <t>Итого на одну командировку, руб.</t>
  </si>
  <si>
    <t>Обсуждение работ, сбор и уточнение исходных данных. Утверждение результатов работ по НИР</t>
  </si>
  <si>
    <t>г. Троицк, Московской обл.</t>
  </si>
  <si>
    <t>ВСЕГО:</t>
  </si>
  <si>
    <t>№№</t>
  </si>
  <si>
    <t>Цена</t>
  </si>
  <si>
    <t>(тыс.руб.)</t>
  </si>
  <si>
    <t>Оплата труда</t>
  </si>
  <si>
    <t xml:space="preserve">Страховые взносы во внебюджетные фонды </t>
  </si>
  <si>
    <t>Расходные материалы и предметы снабжения</t>
  </si>
  <si>
    <t>Командировки и служебные разъезды</t>
  </si>
  <si>
    <t>Прочие расходы</t>
  </si>
  <si>
    <t>Приобретение специального оборудования для выполнения работ</t>
  </si>
  <si>
    <t xml:space="preserve">Накладные расходы </t>
  </si>
  <si>
    <t>Себестоимость</t>
  </si>
  <si>
    <t>№ пп.</t>
  </si>
  <si>
    <t>Этап планируемой НИОКР</t>
  </si>
  <si>
    <t>Типовая работа/ ненормируемая работа</t>
  </si>
  <si>
    <t>Норматив базовой трудоемкости,</t>
  </si>
  <si>
    <t>чел./мес.</t>
  </si>
  <si>
    <t>Поправочный коэффициент</t>
  </si>
  <si>
    <t>Интегрированный коэффициент «уровня сложности»</t>
  </si>
  <si>
    <t>Расчетная трудоемкость типовой/ненормируемой работы (ТРНИОКР)</t>
  </si>
  <si>
    <t>1.</t>
  </si>
  <si>
    <t>Этап 1. Математическое моделирование поведения специально подготовленных образцов с покрытиями в имитационных испытаниях. Расчетно-теоретическое обоснование выбора геометрии и условий испытаний</t>
  </si>
  <si>
    <t>Разработка математической модели воздействий импульсов и напряженно-деформированного состояния длинномерного изделия с учетом механического и теплового нагружения.</t>
  </si>
  <si>
    <t>Кi</t>
  </si>
  <si>
    <t>Произведение Кi (но не более 1,5)</t>
  </si>
  <si>
    <t>(гр.4*гр.6)</t>
  </si>
  <si>
    <t>…</t>
  </si>
  <si>
    <t>Программная реализация, верификация и валидация математической модели воздействий импульсов и напряженно-деформированного состояния длинномерного изделия.</t>
  </si>
  <si>
    <t>Определение теплового и механического нагружения длинномерного изделия в процессе импульсного воздействия.</t>
  </si>
  <si>
    <t>Определение условий проведения имитационных испытаний для образцов с заданной геометрией.</t>
  </si>
  <si>
    <t>ИТОГО:</t>
  </si>
  <si>
    <t>Х</t>
  </si>
  <si>
    <t>Расчет затрат на фонд оплаты труда, тыс. руб.</t>
  </si>
  <si>
    <t>(обоснование)</t>
  </si>
  <si>
    <t>РФОТ = ЗПСР * ТРНИОКР</t>
  </si>
  <si>
    <t>Этап 1</t>
  </si>
  <si>
    <t>Работа 1</t>
  </si>
  <si>
    <t>Работа 2</t>
  </si>
  <si>
    <t>Работа 3</t>
  </si>
  <si>
    <t>Работа 4</t>
  </si>
  <si>
    <t>дата</t>
  </si>
  <si>
    <t>мес</t>
  </si>
  <si>
    <t>чел/мес</t>
  </si>
  <si>
    <t>ФОТ</t>
  </si>
  <si>
    <t>ЗП</t>
  </si>
  <si>
    <r>
      <t>Предметные статьи расходов</t>
    </r>
    <r>
      <rPr>
        <vertAlign val="superscript"/>
        <sz val="12"/>
        <color theme="1"/>
        <rFont val="Times New Roman"/>
        <family val="1"/>
        <charset val="204"/>
      </rPr>
      <t>1</t>
    </r>
  </si>
  <si>
    <t>Сумма, руб.</t>
  </si>
  <si>
    <t>Прямые расходы в т.ч.</t>
  </si>
  <si>
    <t>1.1.</t>
  </si>
  <si>
    <t>материалы и комплектующие</t>
  </si>
  <si>
    <t>1.2.</t>
  </si>
  <si>
    <t>расходы на оплату труда</t>
  </si>
  <si>
    <t>1.3.</t>
  </si>
  <si>
    <t>обязательные отчисления от оплаты труда</t>
  </si>
  <si>
    <t>1.4.</t>
  </si>
  <si>
    <t>амортизационные отчисления</t>
  </si>
  <si>
    <t>1.5.</t>
  </si>
  <si>
    <t>прочие прямые (при наличии – дать расшифровку)</t>
  </si>
  <si>
    <t>Накладные расходы (27% от п.1.2), в том числе:</t>
  </si>
  <si>
    <t>2.1.</t>
  </si>
  <si>
    <t>расходы на оплату труда административно-управленческого аппарата с отчислениями</t>
  </si>
  <si>
    <t>Всего расходов собственными силами</t>
  </si>
  <si>
    <t>Возмещаемые расходы, в т.ч.</t>
  </si>
  <si>
    <t>4.1.</t>
  </si>
  <si>
    <t>Затраты на выполнение работ сторонними организациями</t>
  </si>
  <si>
    <t>Всего расходов</t>
  </si>
  <si>
    <t>Прибыль (10% от п.3)</t>
  </si>
  <si>
    <t>Цена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</si>
</sst>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0" fillId="0" borderId="0" xfId="0" applyNumberFormat="1"/>
    <xf numFmtId="3" fontId="5" fillId="0" borderId="4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8" fillId="0" borderId="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/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0" zoomScaleNormal="130" workbookViewId="0">
      <selection activeCell="C5" sqref="C5"/>
    </sheetView>
  </sheetViews>
  <sheetFormatPr defaultRowHeight="15" x14ac:dyDescent="0.25"/>
  <cols>
    <col min="1" max="1" width="9.140625" customWidth="1"/>
    <col min="2" max="2" width="53.85546875" customWidth="1"/>
    <col min="3" max="3" width="17.140625" customWidth="1"/>
    <col min="4" max="4" width="9.5703125" bestFit="1" customWidth="1"/>
  </cols>
  <sheetData>
    <row r="1" spans="1:4" x14ac:dyDescent="0.25">
      <c r="A1" s="1" t="s">
        <v>0</v>
      </c>
      <c r="B1" s="52" t="s">
        <v>2</v>
      </c>
      <c r="C1" s="3" t="s">
        <v>3</v>
      </c>
    </row>
    <row r="2" spans="1:4" ht="15.75" thickBot="1" x14ac:dyDescent="0.3">
      <c r="A2" s="2" t="s">
        <v>1</v>
      </c>
      <c r="B2" s="53"/>
      <c r="C2" s="4" t="s">
        <v>4</v>
      </c>
    </row>
    <row r="3" spans="1:4" ht="16.5" thickBot="1" x14ac:dyDescent="0.3">
      <c r="A3" s="5">
        <v>1</v>
      </c>
      <c r="B3" s="6" t="s">
        <v>5</v>
      </c>
      <c r="C3" s="7" t="s">
        <v>6</v>
      </c>
    </row>
    <row r="4" spans="1:4" ht="16.5" thickBot="1" x14ac:dyDescent="0.3">
      <c r="A4" s="5">
        <v>2</v>
      </c>
      <c r="B4" s="6" t="s">
        <v>7</v>
      </c>
      <c r="C4" s="7" t="s">
        <v>6</v>
      </c>
    </row>
    <row r="5" spans="1:4" ht="16.5" thickBot="1" x14ac:dyDescent="0.3">
      <c r="A5" s="5">
        <v>3</v>
      </c>
      <c r="B5" s="6" t="s">
        <v>8</v>
      </c>
      <c r="C5" s="9">
        <f>Лист2!H4</f>
        <v>2654238.7200000002</v>
      </c>
      <c r="D5" s="8"/>
    </row>
    <row r="6" spans="1:4" ht="15.75" thickBot="1" x14ac:dyDescent="0.3">
      <c r="A6" s="10">
        <v>4</v>
      </c>
      <c r="B6" s="11" t="s">
        <v>9</v>
      </c>
      <c r="C6" s="12">
        <v>0</v>
      </c>
      <c r="D6" s="8"/>
    </row>
    <row r="7" spans="1:4" ht="16.5" thickBot="1" x14ac:dyDescent="0.3">
      <c r="A7" s="5">
        <v>5</v>
      </c>
      <c r="B7" s="6" t="s">
        <v>10</v>
      </c>
      <c r="C7" s="9">
        <f>(C5+C6)*0.302</f>
        <v>801580.09344000008</v>
      </c>
      <c r="D7" s="8">
        <f>C5+C7</f>
        <v>3455818.8134400002</v>
      </c>
    </row>
    <row r="8" spans="1:4" ht="16.5" thickBot="1" x14ac:dyDescent="0.3">
      <c r="A8" s="5">
        <v>6</v>
      </c>
      <c r="B8" s="6" t="s">
        <v>11</v>
      </c>
      <c r="C8" s="13" t="s">
        <v>6</v>
      </c>
    </row>
    <row r="9" spans="1:4" ht="16.5" thickBot="1" x14ac:dyDescent="0.3">
      <c r="A9" s="5">
        <v>7</v>
      </c>
      <c r="B9" s="6" t="s">
        <v>12</v>
      </c>
      <c r="C9" s="9">
        <f>(C5+C6)*0.2</f>
        <v>530847.74400000006</v>
      </c>
    </row>
    <row r="10" spans="1:4" ht="16.5" thickBot="1" x14ac:dyDescent="0.3">
      <c r="A10" s="5">
        <v>8</v>
      </c>
      <c r="B10" s="6" t="s">
        <v>13</v>
      </c>
      <c r="C10" s="13" t="s">
        <v>6</v>
      </c>
    </row>
    <row r="11" spans="1:4" ht="16.5" thickBot="1" x14ac:dyDescent="0.3">
      <c r="A11" s="5">
        <v>9</v>
      </c>
      <c r="B11" s="6" t="s">
        <v>14</v>
      </c>
      <c r="C11" s="9">
        <v>180000</v>
      </c>
    </row>
    <row r="12" spans="1:4" ht="16.5" thickBot="1" x14ac:dyDescent="0.3">
      <c r="A12" s="5">
        <v>10</v>
      </c>
      <c r="B12" s="6" t="s">
        <v>15</v>
      </c>
      <c r="C12" s="9">
        <f>SUM(C3:C11)</f>
        <v>4166666.5574400001</v>
      </c>
    </row>
    <row r="13" spans="1:4" ht="32.25" thickBot="1" x14ac:dyDescent="0.3">
      <c r="A13" s="5">
        <v>11</v>
      </c>
      <c r="B13" s="6" t="s">
        <v>16</v>
      </c>
      <c r="C13" s="13" t="s">
        <v>6</v>
      </c>
    </row>
    <row r="14" spans="1:4" ht="16.5" thickBot="1" x14ac:dyDescent="0.3">
      <c r="A14" s="5">
        <v>12</v>
      </c>
      <c r="B14" s="6" t="s">
        <v>17</v>
      </c>
      <c r="C14" s="9">
        <f>C12</f>
        <v>4166666.5574400001</v>
      </c>
    </row>
    <row r="15" spans="1:4" ht="16.5" thickBot="1" x14ac:dyDescent="0.3">
      <c r="A15" s="5">
        <v>13</v>
      </c>
      <c r="B15" s="6" t="s">
        <v>31</v>
      </c>
      <c r="C15" s="9">
        <f>C14*0.2</f>
        <v>833333.31148800009</v>
      </c>
    </row>
    <row r="16" spans="1:4" ht="16.5" thickBot="1" x14ac:dyDescent="0.3">
      <c r="A16" s="5">
        <v>14</v>
      </c>
      <c r="B16" s="6" t="s">
        <v>18</v>
      </c>
      <c r="C16" s="14">
        <f>SUM(C14:C15)</f>
        <v>4999999.8689280003</v>
      </c>
      <c r="D16" s="8"/>
    </row>
    <row r="17" spans="1:3" ht="16.5" thickBot="1" x14ac:dyDescent="0.3">
      <c r="A17" s="5"/>
      <c r="B17" s="6" t="s">
        <v>19</v>
      </c>
      <c r="C17" s="13" t="s">
        <v>6</v>
      </c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H3" sqref="H3"/>
    </sheetView>
  </sheetViews>
  <sheetFormatPr defaultRowHeight="15" x14ac:dyDescent="0.25"/>
  <cols>
    <col min="2" max="2" width="13.42578125" customWidth="1"/>
    <col min="3" max="3" width="11.28515625" customWidth="1"/>
    <col min="4" max="4" width="10.5703125" customWidth="1"/>
    <col min="5" max="5" width="11" customWidth="1"/>
    <col min="6" max="6" width="18.5703125" style="24" customWidth="1"/>
    <col min="7" max="7" width="18" customWidth="1"/>
    <col min="8" max="8" width="17.140625" customWidth="1"/>
  </cols>
  <sheetData>
    <row r="1" spans="1:8" ht="32.25" customHeight="1" thickBot="1" x14ac:dyDescent="0.3">
      <c r="A1" s="20" t="s">
        <v>0</v>
      </c>
      <c r="B1" s="59" t="s">
        <v>20</v>
      </c>
      <c r="C1" s="60"/>
      <c r="D1" s="59" t="s">
        <v>21</v>
      </c>
      <c r="E1" s="60"/>
      <c r="F1" s="61" t="s">
        <v>22</v>
      </c>
      <c r="G1" s="54" t="s">
        <v>23</v>
      </c>
      <c r="H1" s="54" t="s">
        <v>24</v>
      </c>
    </row>
    <row r="2" spans="1:8" ht="43.5" customHeight="1" thickBot="1" x14ac:dyDescent="0.3">
      <c r="A2" s="10" t="s">
        <v>1</v>
      </c>
      <c r="B2" s="21" t="s">
        <v>25</v>
      </c>
      <c r="C2" s="21" t="s">
        <v>26</v>
      </c>
      <c r="D2" s="21" t="s">
        <v>27</v>
      </c>
      <c r="E2" s="21" t="s">
        <v>28</v>
      </c>
      <c r="F2" s="62"/>
      <c r="G2" s="55"/>
      <c r="H2" s="55"/>
    </row>
    <row r="3" spans="1:8" ht="16.5" thickBot="1" x14ac:dyDescent="0.3">
      <c r="A3" s="15">
        <v>1</v>
      </c>
      <c r="B3" s="16" t="s">
        <v>30</v>
      </c>
      <c r="C3" s="17">
        <v>8</v>
      </c>
      <c r="D3" s="17">
        <v>4</v>
      </c>
      <c r="E3" s="17">
        <f>C3*D3</f>
        <v>32</v>
      </c>
      <c r="F3" s="23">
        <v>32565</v>
      </c>
      <c r="G3" s="18">
        <v>82944.960000000006</v>
      </c>
      <c r="H3" s="18">
        <f>G3*E3</f>
        <v>2654238.7200000002</v>
      </c>
    </row>
    <row r="4" spans="1:8" ht="16.5" thickBot="1" x14ac:dyDescent="0.3">
      <c r="A4" s="56" t="s">
        <v>29</v>
      </c>
      <c r="B4" s="57"/>
      <c r="C4" s="57"/>
      <c r="D4" s="57"/>
      <c r="E4" s="57"/>
      <c r="F4" s="57"/>
      <c r="G4" s="58"/>
      <c r="H4" s="19">
        <f>SUM(H3:H3)</f>
        <v>2654238.7200000002</v>
      </c>
    </row>
  </sheetData>
  <mergeCells count="6">
    <mergeCell ref="H1:H2"/>
    <mergeCell ref="A4:G4"/>
    <mergeCell ref="B1:C1"/>
    <mergeCell ref="D1:E1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8" sqref="I8"/>
    </sheetView>
  </sheetViews>
  <sheetFormatPr defaultRowHeight="15" x14ac:dyDescent="0.25"/>
  <cols>
    <col min="2" max="2" width="22.28515625" customWidth="1"/>
  </cols>
  <sheetData>
    <row r="1" spans="1:11" ht="60" x14ac:dyDescent="0.25">
      <c r="A1" s="25" t="s">
        <v>32</v>
      </c>
      <c r="B1" s="66" t="s">
        <v>34</v>
      </c>
      <c r="C1" s="29" t="s">
        <v>35</v>
      </c>
      <c r="D1" s="29" t="s">
        <v>37</v>
      </c>
      <c r="E1" s="67" t="s">
        <v>14</v>
      </c>
      <c r="F1" s="68"/>
      <c r="G1" s="68"/>
      <c r="H1" s="69"/>
      <c r="I1" s="73" t="s">
        <v>39</v>
      </c>
      <c r="J1" s="29" t="s">
        <v>28</v>
      </c>
      <c r="K1" s="73" t="s">
        <v>42</v>
      </c>
    </row>
    <row r="2" spans="1:11" ht="48.75" thickBot="1" x14ac:dyDescent="0.3">
      <c r="A2" s="26" t="s">
        <v>33</v>
      </c>
      <c r="B2" s="66"/>
      <c r="C2" s="30" t="s">
        <v>36</v>
      </c>
      <c r="D2" s="30" t="s">
        <v>38</v>
      </c>
      <c r="E2" s="70"/>
      <c r="F2" s="71"/>
      <c r="G2" s="71"/>
      <c r="H2" s="72"/>
      <c r="I2" s="74"/>
      <c r="J2" s="30" t="s">
        <v>40</v>
      </c>
      <c r="K2" s="74"/>
    </row>
    <row r="3" spans="1:11" x14ac:dyDescent="0.25">
      <c r="A3" s="27"/>
      <c r="B3" s="66"/>
      <c r="C3" s="31"/>
      <c r="D3" s="31"/>
      <c r="E3" s="30" t="s">
        <v>43</v>
      </c>
      <c r="F3" s="73" t="s">
        <v>46</v>
      </c>
      <c r="G3" s="30" t="s">
        <v>47</v>
      </c>
      <c r="H3" s="73" t="s">
        <v>50</v>
      </c>
      <c r="I3" s="74"/>
      <c r="J3" s="30" t="s">
        <v>41</v>
      </c>
      <c r="K3" s="74"/>
    </row>
    <row r="4" spans="1:11" x14ac:dyDescent="0.25">
      <c r="A4" s="27"/>
      <c r="B4" s="66"/>
      <c r="C4" s="31"/>
      <c r="D4" s="31"/>
      <c r="E4" s="30" t="s">
        <v>44</v>
      </c>
      <c r="F4" s="74"/>
      <c r="G4" s="30" t="s">
        <v>48</v>
      </c>
      <c r="H4" s="74"/>
      <c r="I4" s="74"/>
      <c r="J4" s="31"/>
      <c r="K4" s="74"/>
    </row>
    <row r="5" spans="1:11" ht="24" x14ac:dyDescent="0.25">
      <c r="A5" s="27"/>
      <c r="B5" s="66"/>
      <c r="C5" s="31"/>
      <c r="D5" s="31"/>
      <c r="E5" s="30" t="s">
        <v>45</v>
      </c>
      <c r="F5" s="74"/>
      <c r="G5" s="30" t="s">
        <v>49</v>
      </c>
      <c r="H5" s="74"/>
      <c r="I5" s="74"/>
      <c r="J5" s="31"/>
      <c r="K5" s="74"/>
    </row>
    <row r="6" spans="1:11" ht="15.75" thickBot="1" x14ac:dyDescent="0.3">
      <c r="A6" s="28"/>
      <c r="B6" s="66"/>
      <c r="C6" s="32"/>
      <c r="D6" s="32"/>
      <c r="E6" s="32"/>
      <c r="F6" s="75"/>
      <c r="G6" s="33" t="s">
        <v>41</v>
      </c>
      <c r="H6" s="75"/>
      <c r="I6" s="75"/>
      <c r="J6" s="32"/>
      <c r="K6" s="75"/>
    </row>
    <row r="7" spans="1:11" ht="15.75" thickBot="1" x14ac:dyDescent="0.3">
      <c r="A7" s="22">
        <v>1</v>
      </c>
      <c r="B7" s="34">
        <v>2</v>
      </c>
      <c r="C7" s="34">
        <v>3</v>
      </c>
      <c r="D7" s="34">
        <v>4</v>
      </c>
      <c r="E7" s="34">
        <v>5</v>
      </c>
      <c r="F7" s="34">
        <v>6</v>
      </c>
      <c r="G7" s="34">
        <v>7</v>
      </c>
      <c r="H7" s="34">
        <v>8</v>
      </c>
      <c r="I7" s="34">
        <v>9</v>
      </c>
      <c r="J7" s="34">
        <v>10</v>
      </c>
      <c r="K7" s="34">
        <v>11</v>
      </c>
    </row>
    <row r="8" spans="1:11" ht="51.75" thickBot="1" x14ac:dyDescent="0.3">
      <c r="A8" s="5">
        <v>1</v>
      </c>
      <c r="B8" s="35" t="s">
        <v>51</v>
      </c>
      <c r="C8" s="35" t="s">
        <v>52</v>
      </c>
      <c r="D8" s="36">
        <v>4</v>
      </c>
      <c r="E8" s="37">
        <v>6800</v>
      </c>
      <c r="F8" s="36">
        <v>400</v>
      </c>
      <c r="G8" s="37">
        <v>4800</v>
      </c>
      <c r="H8" s="38">
        <f>SUM(E8:G8)</f>
        <v>12000</v>
      </c>
      <c r="I8" s="36">
        <v>15</v>
      </c>
      <c r="J8" s="38">
        <f>H8*I8</f>
        <v>180000</v>
      </c>
      <c r="K8" s="36"/>
    </row>
    <row r="9" spans="1:11" ht="16.5" thickBot="1" x14ac:dyDescent="0.3">
      <c r="A9" s="63" t="s">
        <v>53</v>
      </c>
      <c r="B9" s="64"/>
      <c r="C9" s="65"/>
      <c r="D9" s="36">
        <v>4</v>
      </c>
      <c r="E9" s="37">
        <f t="shared" ref="E9:J9" si="0">E8</f>
        <v>6800</v>
      </c>
      <c r="F9" s="36">
        <f t="shared" si="0"/>
        <v>400</v>
      </c>
      <c r="G9" s="37">
        <f t="shared" si="0"/>
        <v>4800</v>
      </c>
      <c r="H9" s="38">
        <f t="shared" si="0"/>
        <v>12000</v>
      </c>
      <c r="I9" s="36">
        <f t="shared" si="0"/>
        <v>15</v>
      </c>
      <c r="J9" s="38">
        <f t="shared" si="0"/>
        <v>180000</v>
      </c>
      <c r="K9" s="36"/>
    </row>
  </sheetData>
  <mergeCells count="7">
    <mergeCell ref="A9:C9"/>
    <mergeCell ref="B1:B6"/>
    <mergeCell ref="E1:H2"/>
    <mergeCell ref="I1:I6"/>
    <mergeCell ref="K1:K6"/>
    <mergeCell ref="F3:F6"/>
    <mergeCell ref="H3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1" sqref="E11"/>
    </sheetView>
  </sheetViews>
  <sheetFormatPr defaultRowHeight="15" x14ac:dyDescent="0.25"/>
  <cols>
    <col min="2" max="2" width="55.140625" customWidth="1"/>
    <col min="3" max="3" width="16" customWidth="1"/>
  </cols>
  <sheetData>
    <row r="1" spans="1:3" ht="36.75" customHeight="1" x14ac:dyDescent="0.25">
      <c r="A1" s="39" t="s">
        <v>54</v>
      </c>
      <c r="B1" s="76" t="s">
        <v>2</v>
      </c>
      <c r="C1" s="41"/>
    </row>
    <row r="2" spans="1:3" ht="18.75" x14ac:dyDescent="0.25">
      <c r="A2" s="40" t="s">
        <v>1</v>
      </c>
      <c r="B2" s="77"/>
      <c r="C2" s="42" t="s">
        <v>55</v>
      </c>
    </row>
    <row r="3" spans="1:3" ht="18.75" x14ac:dyDescent="0.25">
      <c r="A3" s="27"/>
      <c r="B3" s="77"/>
      <c r="C3" s="42" t="s">
        <v>56</v>
      </c>
    </row>
    <row r="4" spans="1:3" ht="19.5" thickBot="1" x14ac:dyDescent="0.3">
      <c r="A4" s="28"/>
      <c r="B4" s="78"/>
      <c r="C4" s="43"/>
    </row>
    <row r="5" spans="1:3" ht="19.5" thickBot="1" x14ac:dyDescent="0.3">
      <c r="A5" s="44">
        <v>1</v>
      </c>
      <c r="B5" s="45" t="s">
        <v>57</v>
      </c>
      <c r="C5" s="46">
        <v>2485.92</v>
      </c>
    </row>
    <row r="6" spans="1:3" ht="19.5" thickBot="1" x14ac:dyDescent="0.3">
      <c r="A6" s="44">
        <v>2</v>
      </c>
      <c r="B6" s="45" t="s">
        <v>58</v>
      </c>
      <c r="C6" s="46">
        <v>750.75</v>
      </c>
    </row>
    <row r="7" spans="1:3" ht="38.25" thickBot="1" x14ac:dyDescent="0.3">
      <c r="A7" s="44">
        <v>3</v>
      </c>
      <c r="B7" s="45" t="s">
        <v>59</v>
      </c>
      <c r="C7" s="46"/>
    </row>
    <row r="8" spans="1:3" ht="19.5" thickBot="1" x14ac:dyDescent="0.3">
      <c r="A8" s="44">
        <v>4</v>
      </c>
      <c r="B8" s="45" t="s">
        <v>60</v>
      </c>
      <c r="C8" s="46">
        <v>180</v>
      </c>
    </row>
    <row r="9" spans="1:3" ht="19.5" thickBot="1" x14ac:dyDescent="0.3">
      <c r="A9" s="44">
        <v>5</v>
      </c>
      <c r="B9" s="45" t="s">
        <v>61</v>
      </c>
      <c r="C9" s="46"/>
    </row>
    <row r="10" spans="1:3" ht="38.25" thickBot="1" x14ac:dyDescent="0.3">
      <c r="A10" s="44">
        <v>6</v>
      </c>
      <c r="B10" s="45" t="s">
        <v>62</v>
      </c>
      <c r="C10" s="46"/>
    </row>
    <row r="11" spans="1:3" ht="19.5" thickBot="1" x14ac:dyDescent="0.3">
      <c r="A11" s="44">
        <v>7</v>
      </c>
      <c r="B11" s="45" t="s">
        <v>63</v>
      </c>
      <c r="C11" s="46">
        <v>750</v>
      </c>
    </row>
    <row r="12" spans="1:3" ht="19.5" thickBot="1" x14ac:dyDescent="0.3">
      <c r="A12" s="44">
        <v>8</v>
      </c>
      <c r="B12" s="45" t="s">
        <v>64</v>
      </c>
      <c r="C12" s="46">
        <v>4166.67</v>
      </c>
    </row>
    <row r="13" spans="1:3" ht="19.5" thickBot="1" x14ac:dyDescent="0.3">
      <c r="A13" s="44">
        <v>9</v>
      </c>
      <c r="B13" s="45" t="s">
        <v>31</v>
      </c>
      <c r="C13" s="46">
        <v>833.33</v>
      </c>
    </row>
    <row r="14" spans="1:3" ht="19.5" thickBot="1" x14ac:dyDescent="0.3">
      <c r="A14" s="44">
        <v>10</v>
      </c>
      <c r="B14" s="45" t="s">
        <v>55</v>
      </c>
      <c r="C14" s="47">
        <v>5000</v>
      </c>
    </row>
  </sheetData>
  <mergeCells count="1">
    <mergeCell ref="B1:B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H4" sqref="H4"/>
    </sheetView>
  </sheetViews>
  <sheetFormatPr defaultRowHeight="15" x14ac:dyDescent="0.25"/>
  <cols>
    <col min="2" max="2" width="26.5703125" customWidth="1"/>
    <col min="3" max="3" width="32.140625" customWidth="1"/>
  </cols>
  <sheetData>
    <row r="1" spans="1:7" ht="125.25" customHeight="1" x14ac:dyDescent="0.25">
      <c r="A1" s="79" t="s">
        <v>65</v>
      </c>
      <c r="B1" s="79" t="s">
        <v>66</v>
      </c>
      <c r="C1" s="79" t="s">
        <v>67</v>
      </c>
      <c r="D1" s="48" t="s">
        <v>68</v>
      </c>
      <c r="E1" s="79" t="s">
        <v>70</v>
      </c>
      <c r="F1" s="79" t="s">
        <v>71</v>
      </c>
      <c r="G1" s="79" t="s">
        <v>72</v>
      </c>
    </row>
    <row r="2" spans="1:7" ht="32.25" thickBot="1" x14ac:dyDescent="0.3">
      <c r="A2" s="80"/>
      <c r="B2" s="80"/>
      <c r="C2" s="80"/>
      <c r="D2" s="36" t="s">
        <v>69</v>
      </c>
      <c r="E2" s="80"/>
      <c r="F2" s="80"/>
      <c r="G2" s="80"/>
    </row>
    <row r="3" spans="1:7" ht="16.5" thickBot="1" x14ac:dyDescent="0.3">
      <c r="A3" s="5">
        <v>1</v>
      </c>
      <c r="B3" s="36">
        <v>2</v>
      </c>
      <c r="C3" s="36">
        <v>3</v>
      </c>
      <c r="D3" s="36">
        <v>4</v>
      </c>
      <c r="E3" s="36">
        <v>5</v>
      </c>
      <c r="F3" s="36">
        <v>6</v>
      </c>
      <c r="G3" s="36">
        <v>7</v>
      </c>
    </row>
    <row r="4" spans="1:7" ht="77.25" customHeight="1" thickBot="1" x14ac:dyDescent="0.3">
      <c r="A4" s="49" t="s">
        <v>73</v>
      </c>
      <c r="B4" s="81" t="s">
        <v>74</v>
      </c>
      <c r="C4" s="81" t="s">
        <v>75</v>
      </c>
      <c r="D4" s="81"/>
      <c r="E4" s="6" t="s">
        <v>76</v>
      </c>
      <c r="F4" s="81" t="s">
        <v>77</v>
      </c>
      <c r="G4" s="79" t="s">
        <v>78</v>
      </c>
    </row>
    <row r="5" spans="1:7" ht="16.5" thickBot="1" x14ac:dyDescent="0.3">
      <c r="A5" s="49"/>
      <c r="B5" s="82"/>
      <c r="C5" s="82"/>
      <c r="D5" s="82"/>
      <c r="E5" s="6" t="s">
        <v>76</v>
      </c>
      <c r="F5" s="82"/>
      <c r="G5" s="84"/>
    </row>
    <row r="6" spans="1:7" ht="16.5" thickBot="1" x14ac:dyDescent="0.3">
      <c r="A6" s="49"/>
      <c r="B6" s="82"/>
      <c r="C6" s="83"/>
      <c r="D6" s="83"/>
      <c r="E6" s="6" t="s">
        <v>79</v>
      </c>
      <c r="F6" s="83"/>
      <c r="G6" s="80"/>
    </row>
    <row r="7" spans="1:7" ht="111" thickBot="1" x14ac:dyDescent="0.3">
      <c r="A7" s="49"/>
      <c r="B7" s="82"/>
      <c r="C7" s="6" t="s">
        <v>80</v>
      </c>
      <c r="D7" s="6"/>
      <c r="E7" s="6"/>
      <c r="F7" s="6"/>
      <c r="G7" s="6"/>
    </row>
    <row r="8" spans="1:7" ht="79.5" thickBot="1" x14ac:dyDescent="0.3">
      <c r="A8" s="49"/>
      <c r="B8" s="82"/>
      <c r="C8" s="6" t="s">
        <v>81</v>
      </c>
      <c r="D8" s="6"/>
      <c r="E8" s="6"/>
      <c r="F8" s="6"/>
      <c r="G8" s="6"/>
    </row>
    <row r="9" spans="1:7" ht="63.75" thickBot="1" x14ac:dyDescent="0.3">
      <c r="A9" s="49"/>
      <c r="B9" s="83"/>
      <c r="C9" s="6" t="s">
        <v>82</v>
      </c>
      <c r="D9" s="6"/>
      <c r="E9" s="6"/>
      <c r="F9" s="6"/>
      <c r="G9" s="6"/>
    </row>
    <row r="10" spans="1:7" ht="16.5" thickBot="1" x14ac:dyDescent="0.3">
      <c r="A10" s="49"/>
      <c r="B10" s="7" t="s">
        <v>83</v>
      </c>
      <c r="C10" s="6" t="s">
        <v>84</v>
      </c>
      <c r="D10" s="6" t="s">
        <v>84</v>
      </c>
      <c r="E10" s="6" t="s">
        <v>84</v>
      </c>
      <c r="F10" s="6" t="s">
        <v>84</v>
      </c>
      <c r="G10" s="6"/>
    </row>
    <row r="11" spans="1:7" ht="63.75" thickBot="1" x14ac:dyDescent="0.3">
      <c r="A11" s="49"/>
      <c r="B11" s="56" t="s">
        <v>85</v>
      </c>
      <c r="C11" s="58"/>
      <c r="D11" s="56" t="s">
        <v>86</v>
      </c>
      <c r="E11" s="57"/>
      <c r="F11" s="58"/>
      <c r="G11" s="6" t="s">
        <v>87</v>
      </c>
    </row>
  </sheetData>
  <mergeCells count="13">
    <mergeCell ref="G1:G2"/>
    <mergeCell ref="B11:C11"/>
    <mergeCell ref="D11:F11"/>
    <mergeCell ref="A1:A2"/>
    <mergeCell ref="B1:B2"/>
    <mergeCell ref="C1:C2"/>
    <mergeCell ref="E1:E2"/>
    <mergeCell ref="F1:F2"/>
    <mergeCell ref="B4:B9"/>
    <mergeCell ref="C4:C6"/>
    <mergeCell ref="D4:D6"/>
    <mergeCell ref="F4:F6"/>
    <mergeCell ref="G4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9" sqref="D9"/>
    </sheetView>
  </sheetViews>
  <sheetFormatPr defaultRowHeight="15" x14ac:dyDescent="0.25"/>
  <sheetData>
    <row r="1" spans="1:7" x14ac:dyDescent="0.25">
      <c r="C1" t="s">
        <v>93</v>
      </c>
      <c r="D1" t="s">
        <v>94</v>
      </c>
      <c r="E1" t="s">
        <v>95</v>
      </c>
    </row>
    <row r="2" spans="1:7" x14ac:dyDescent="0.25">
      <c r="A2" t="s">
        <v>88</v>
      </c>
      <c r="B2" t="s">
        <v>89</v>
      </c>
      <c r="C2" s="51">
        <v>44414</v>
      </c>
      <c r="D2">
        <f>20/30</f>
        <v>0.66666666666666663</v>
      </c>
      <c r="E2">
        <f>8/D2</f>
        <v>12</v>
      </c>
      <c r="F2">
        <v>1.5</v>
      </c>
      <c r="G2">
        <f>D2*E2*F2</f>
        <v>12</v>
      </c>
    </row>
    <row r="3" spans="1:7" x14ac:dyDescent="0.25">
      <c r="B3" t="s">
        <v>90</v>
      </c>
      <c r="C3" s="51">
        <v>44440</v>
      </c>
      <c r="D3">
        <f>30/30</f>
        <v>1</v>
      </c>
      <c r="E3" s="50">
        <f t="shared" ref="E3:E5" si="0">8/D3</f>
        <v>8</v>
      </c>
      <c r="F3" s="50">
        <v>1.5</v>
      </c>
      <c r="G3" s="50">
        <f t="shared" ref="G3:G5" si="1">D3*E3*F3</f>
        <v>12</v>
      </c>
    </row>
    <row r="4" spans="1:7" x14ac:dyDescent="0.25">
      <c r="B4" t="s">
        <v>91</v>
      </c>
      <c r="C4" s="51">
        <v>44470</v>
      </c>
      <c r="D4">
        <f>20/30</f>
        <v>0.66666666666666663</v>
      </c>
      <c r="E4" s="50">
        <f t="shared" si="0"/>
        <v>12</v>
      </c>
      <c r="F4" s="50">
        <v>1.5</v>
      </c>
      <c r="G4" s="50">
        <f t="shared" si="1"/>
        <v>12</v>
      </c>
    </row>
    <row r="5" spans="1:7" x14ac:dyDescent="0.25">
      <c r="B5" t="s">
        <v>92</v>
      </c>
      <c r="C5" s="51">
        <v>44489</v>
      </c>
      <c r="D5">
        <f>20/30</f>
        <v>0.66666666666666663</v>
      </c>
      <c r="E5" s="50">
        <f t="shared" si="0"/>
        <v>12</v>
      </c>
      <c r="F5" s="50">
        <v>1.5</v>
      </c>
      <c r="G5" s="50">
        <f t="shared" si="1"/>
        <v>12</v>
      </c>
    </row>
    <row r="6" spans="1:7" x14ac:dyDescent="0.25">
      <c r="C6" s="51">
        <v>44509</v>
      </c>
      <c r="D6">
        <f>SUM(D2:D5)</f>
        <v>2.9999999999999996</v>
      </c>
      <c r="G6">
        <f>SUM(G2:G5)</f>
        <v>48</v>
      </c>
    </row>
    <row r="7" spans="1:7" x14ac:dyDescent="0.25">
      <c r="C7" t="s">
        <v>97</v>
      </c>
      <c r="D7">
        <v>56000</v>
      </c>
      <c r="E7" t="s">
        <v>96</v>
      </c>
      <c r="F7">
        <f>D7*G6</f>
        <v>2688000</v>
      </c>
    </row>
    <row r="8" spans="1:7" x14ac:dyDescent="0.25">
      <c r="D8">
        <f>F8/G6</f>
        <v>55296.640000000007</v>
      </c>
      <c r="F8">
        <v>2654238.7200000002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9" sqref="H19"/>
    </sheetView>
  </sheetViews>
  <sheetFormatPr defaultRowHeight="15" x14ac:dyDescent="0.25"/>
  <cols>
    <col min="2" max="2" width="58.85546875" customWidth="1"/>
    <col min="3" max="3" width="14" customWidth="1"/>
    <col min="6" max="6" width="11.7109375" customWidth="1"/>
    <col min="7" max="7" width="9.5703125" bestFit="1" customWidth="1"/>
  </cols>
  <sheetData>
    <row r="1" spans="1:9" ht="19.5" thickBot="1" x14ac:dyDescent="0.3">
      <c r="A1" s="85" t="s">
        <v>65</v>
      </c>
      <c r="B1" s="86" t="s">
        <v>98</v>
      </c>
      <c r="C1" s="87" t="s">
        <v>99</v>
      </c>
      <c r="F1" s="87" t="s">
        <v>99</v>
      </c>
    </row>
    <row r="2" spans="1:9" ht="16.5" thickBot="1" x14ac:dyDescent="0.3">
      <c r="A2" s="88">
        <v>1</v>
      </c>
      <c r="B2" s="89" t="s">
        <v>100</v>
      </c>
      <c r="C2" s="90">
        <v>3435000</v>
      </c>
      <c r="D2">
        <f>D4+D5+D7</f>
        <v>3795454.7939999998</v>
      </c>
      <c r="F2" s="90">
        <f>F4+F5+F7</f>
        <v>3795455</v>
      </c>
    </row>
    <row r="3" spans="1:9" ht="16.5" thickBot="1" x14ac:dyDescent="0.3">
      <c r="A3" s="88" t="s">
        <v>101</v>
      </c>
      <c r="B3" s="89" t="s">
        <v>102</v>
      </c>
      <c r="C3" s="90">
        <v>0</v>
      </c>
      <c r="F3" s="90">
        <v>0</v>
      </c>
    </row>
    <row r="4" spans="1:9" ht="16.5" thickBot="1" x14ac:dyDescent="0.3">
      <c r="A4" s="88" t="s">
        <v>103</v>
      </c>
      <c r="B4" s="89" t="s">
        <v>104</v>
      </c>
      <c r="C4" s="90">
        <v>2800000</v>
      </c>
      <c r="D4">
        <v>2776847</v>
      </c>
      <c r="F4" s="90">
        <v>2776847</v>
      </c>
      <c r="G4" s="91">
        <f>F4/24</f>
        <v>115701.95833333333</v>
      </c>
      <c r="I4">
        <f>115702*24</f>
        <v>2776848</v>
      </c>
    </row>
    <row r="5" spans="1:9" ht="16.5" thickBot="1" x14ac:dyDescent="0.3">
      <c r="A5" s="88" t="s">
        <v>105</v>
      </c>
      <c r="B5" s="89" t="s">
        <v>106</v>
      </c>
      <c r="C5" s="90">
        <v>845600</v>
      </c>
      <c r="D5">
        <f>D4*0.302</f>
        <v>838607.79399999999</v>
      </c>
      <c r="F5" s="90">
        <v>838608</v>
      </c>
    </row>
    <row r="6" spans="1:9" ht="16.5" thickBot="1" x14ac:dyDescent="0.3">
      <c r="A6" s="88" t="s">
        <v>107</v>
      </c>
      <c r="B6" s="89" t="s">
        <v>108</v>
      </c>
      <c r="C6" s="90">
        <v>0</v>
      </c>
      <c r="F6" s="90">
        <v>0</v>
      </c>
    </row>
    <row r="7" spans="1:9" ht="16.5" thickBot="1" x14ac:dyDescent="0.3">
      <c r="A7" s="88" t="s">
        <v>109</v>
      </c>
      <c r="B7" s="89" t="s">
        <v>110</v>
      </c>
      <c r="C7" s="90">
        <v>180000</v>
      </c>
      <c r="D7">
        <f>C7</f>
        <v>180000</v>
      </c>
      <c r="F7" s="90">
        <v>180000</v>
      </c>
    </row>
    <row r="8" spans="1:9" ht="16.5" thickBot="1" x14ac:dyDescent="0.3">
      <c r="A8" s="88">
        <v>2</v>
      </c>
      <c r="B8" s="89" t="s">
        <v>111</v>
      </c>
      <c r="C8" s="90">
        <v>756000</v>
      </c>
      <c r="D8">
        <v>750000</v>
      </c>
      <c r="E8">
        <f>D8/D4</f>
        <v>0.27009050192538514</v>
      </c>
      <c r="F8" s="90">
        <v>750000</v>
      </c>
    </row>
    <row r="9" spans="1:9" ht="16.5" thickBot="1" x14ac:dyDescent="0.3">
      <c r="A9" s="88" t="s">
        <v>112</v>
      </c>
      <c r="B9" s="89" t="s">
        <v>113</v>
      </c>
      <c r="C9" s="90">
        <v>756000</v>
      </c>
      <c r="F9" s="90">
        <v>750000</v>
      </c>
    </row>
    <row r="10" spans="1:9" ht="16.5" thickBot="1" x14ac:dyDescent="0.3">
      <c r="A10" s="88">
        <v>3</v>
      </c>
      <c r="B10" s="89" t="s">
        <v>114</v>
      </c>
      <c r="C10" s="90">
        <v>4581600</v>
      </c>
      <c r="D10">
        <f>D2+D8</f>
        <v>4545454.7939999998</v>
      </c>
      <c r="F10" s="90">
        <f>F2+F8</f>
        <v>4545455</v>
      </c>
    </row>
    <row r="11" spans="1:9" ht="16.5" thickBot="1" x14ac:dyDescent="0.3">
      <c r="A11" s="88">
        <v>4</v>
      </c>
      <c r="B11" s="6" t="s">
        <v>115</v>
      </c>
      <c r="C11" s="90">
        <v>0</v>
      </c>
      <c r="F11" s="90">
        <v>0</v>
      </c>
    </row>
    <row r="12" spans="1:9" ht="32.25" thickBot="1" x14ac:dyDescent="0.3">
      <c r="A12" s="88" t="s">
        <v>116</v>
      </c>
      <c r="B12" s="6" t="s">
        <v>117</v>
      </c>
      <c r="C12" s="90">
        <v>0</v>
      </c>
      <c r="F12" s="90">
        <v>0</v>
      </c>
    </row>
    <row r="13" spans="1:9" ht="16.5" thickBot="1" x14ac:dyDescent="0.3">
      <c r="A13" s="88">
        <v>5</v>
      </c>
      <c r="B13" s="89" t="s">
        <v>118</v>
      </c>
      <c r="C13" s="90">
        <v>4581600</v>
      </c>
      <c r="D13">
        <f>D10</f>
        <v>4545454.7939999998</v>
      </c>
      <c r="F13" s="90">
        <f>F10</f>
        <v>4545455</v>
      </c>
    </row>
    <row r="14" spans="1:9" ht="16.5" thickBot="1" x14ac:dyDescent="0.3">
      <c r="A14" s="88">
        <v>6</v>
      </c>
      <c r="B14" s="89" t="s">
        <v>119</v>
      </c>
      <c r="C14" s="90">
        <v>440160</v>
      </c>
      <c r="D14">
        <f>D13*0.1</f>
        <v>454545.47940000001</v>
      </c>
      <c r="F14" s="90">
        <v>454545</v>
      </c>
    </row>
    <row r="15" spans="1:9" ht="16.5" thickBot="1" x14ac:dyDescent="0.3">
      <c r="A15" s="88">
        <v>7</v>
      </c>
      <c r="B15" s="89" t="s">
        <v>120</v>
      </c>
      <c r="C15" s="90">
        <v>5021760</v>
      </c>
      <c r="D15">
        <f>D13+D14</f>
        <v>5000000.2733999994</v>
      </c>
      <c r="F15" s="90">
        <f>F13+F14</f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Лист3!_ftnref1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2021-08-05T13:15:14Z</dcterms:modified>
</cp:coreProperties>
</file>