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rainSize" sheetId="1" r:id="rId3"/>
    <sheet state="visible" name="RWSM Flow &amp; Annual Loads" sheetId="2" r:id="rId4"/>
    <sheet state="visible" name="Load per Storm Recurrence" sheetId="3" r:id="rId5"/>
    <sheet state="visible" name="Annual Load Summary" sheetId="4" r:id="rId6"/>
    <sheet state="visible" name="% Dissolved v Land Use" sheetId="5" r:id="rId7"/>
    <sheet state="visible" name="Section Summary Table" sheetId="6" r:id="rId8"/>
    <sheet state="visible" name="RH Calcs" sheetId="7" r:id="rId9"/>
  </sheets>
  <definedNames/>
  <calcPr/>
</workbook>
</file>

<file path=xl/sharedStrings.xml><?xml version="1.0" encoding="utf-8"?>
<sst xmlns="http://schemas.openxmlformats.org/spreadsheetml/2006/main" count="374" uniqueCount="239">
  <si>
    <t>Area (km2)</t>
  </si>
  <si>
    <t>Long Term (40 year) Avg Annual Load (g)</t>
  </si>
  <si>
    <r>
      <rPr/>
      <t>Long Term (40 year) Avg Annual Yield (g/km</t>
    </r>
    <r>
      <rPr>
        <rFont val="Calibri"/>
        <color rgb="FF000000"/>
        <sz val="11.0"/>
      </rPr>
      <t>2</t>
    </r>
    <r>
      <rPr>
        <rFont val="Calibri"/>
        <color rgb="FF000000"/>
        <sz val="11.0"/>
      </rPr>
      <t>)</t>
    </r>
  </si>
  <si>
    <t>Summer and winter non-storm flow PCB load</t>
  </si>
  <si>
    <t>Avg storm load estimate (g)</t>
  </si>
  <si>
    <t>Return Interval of Avg storm used</t>
  </si>
  <si>
    <t>% of load in avg storm</t>
  </si>
  <si>
    <t>% of load in 1:1 yr storm</t>
  </si>
  <si>
    <t>% of load in 1:5 yr storm</t>
  </si>
  <si>
    <t>% of load in 1:10 yr storm</t>
  </si>
  <si>
    <t>Eqn describing % of load transported at various return intervals (x)</t>
  </si>
  <si>
    <t>Sunnyvale East Ch</t>
  </si>
  <si>
    <t>Sample/site</t>
  </si>
  <si>
    <t>** using numbers for the well-sampled watershed set</t>
  </si>
  <si>
    <t>NA</t>
  </si>
  <si>
    <t>PCB (ng/L)</t>
  </si>
  <si>
    <t>%&lt;25um incl. dissolved</t>
  </si>
  <si>
    <t>%25-75 um</t>
  </si>
  <si>
    <t>%&gt;75 um</t>
  </si>
  <si>
    <t>Z4-201</t>
  </si>
  <si>
    <t>&lt; 0.25</t>
  </si>
  <si>
    <t>Calibration Coefficients</t>
  </si>
  <si>
    <t>Z4-203</t>
  </si>
  <si>
    <t>Ag/Open/New Urban</t>
  </si>
  <si>
    <t>Z4-204</t>
  </si>
  <si>
    <t>Old Industrial + Source Areas</t>
  </si>
  <si>
    <t>Z4-205</t>
  </si>
  <si>
    <t>RS-1003</t>
  </si>
  <si>
    <t>y = 0.0301ln(x) + 0.047</t>
  </si>
  <si>
    <t>Old Residential</t>
  </si>
  <si>
    <t>Old Commercial + Old Transportation</t>
  </si>
  <si>
    <t>RS-1004</t>
  </si>
  <si>
    <t>Low estimate (-25% of best)</t>
  </si>
  <si>
    <t>R² = 0.52</t>
  </si>
  <si>
    <t>most like Emeryville Crescent North in terms of Land Use; and possibly Temescal Ck</t>
  </si>
  <si>
    <t>25 events &gt; .2 year return interval</t>
  </si>
  <si>
    <t>max return interval storm = 2.75 yr return</t>
  </si>
  <si>
    <t>Z4LA</t>
  </si>
  <si>
    <t>Range</t>
  </si>
  <si>
    <t>Best Estimate</t>
  </si>
  <si>
    <t>High Estimate (+25% of best)</t>
  </si>
  <si>
    <t>Land Use Runoff Vol</t>
  </si>
  <si>
    <t>17 - 38</t>
  </si>
  <si>
    <t>Avg Annual Precip</t>
  </si>
  <si>
    <t>y = 0.0303ln(x) + 0.052</t>
  </si>
  <si>
    <t>R² = 0.79</t>
  </si>
  <si>
    <t>28 - 73 %</t>
  </si>
  <si>
    <t>13 - 31%</t>
  </si>
  <si>
    <t>14 - 46%</t>
  </si>
  <si>
    <t>Average</t>
  </si>
  <si>
    <t>max return interval storm = 25 yr return</t>
  </si>
  <si>
    <t>N Richmond PS</t>
  </si>
  <si>
    <t>RWSM base loads summary table</t>
  </si>
  <si>
    <t>Watershed Name</t>
  </si>
  <si>
    <t>PCBs Load -Low Estimate (g)</t>
  </si>
  <si>
    <t>PCBs Load -Best Estimate (g)</t>
  </si>
  <si>
    <t>PCBs Load -High Estimate (g)</t>
  </si>
  <si>
    <t>Old Industrial + Dirty SAs</t>
  </si>
  <si>
    <t>Old Comm+Trans</t>
  </si>
  <si>
    <t>Precip Volume on Watershed</t>
  </si>
  <si>
    <t>Runoff Coefficient</t>
  </si>
  <si>
    <t>% Imperviousness</t>
  </si>
  <si>
    <t>y = 0.0313ln(x) + 0.0459</t>
  </si>
  <si>
    <t>R² = 0.76</t>
  </si>
  <si>
    <t>most comparable to Ettie St. PS in terms of land use</t>
  </si>
  <si>
    <t>15 events &gt; 0.25 year return interval</t>
  </si>
  <si>
    <t>max return interval storm = 1 yr return</t>
  </si>
  <si>
    <t>Precip (mm) - 5 inches</t>
  </si>
  <si>
    <t>Watershed</t>
  </si>
  <si>
    <t>Tot. Area (km2)</t>
  </si>
  <si>
    <t>Tot. Runoff Vol. (m3)</t>
  </si>
  <si>
    <t>LU 1.0 Null Tot. Area (km2)</t>
  </si>
  <si>
    <t>LU 1.0 Null Tot. Runoff Vol. (m3)</t>
  </si>
  <si>
    <t>LU 2.0 Open Tot. Area (km2)</t>
  </si>
  <si>
    <t>LU 2.0 Open Tot. Runoff Vol. (m3)</t>
  </si>
  <si>
    <t>LU 3.0 Agriculture Tot. Area (km2)</t>
  </si>
  <si>
    <t>LU 3.0 Agriculture Tot. Runoff Vol. (m3)</t>
  </si>
  <si>
    <t>LU 4.0 Residential Tot. Area (km2)</t>
  </si>
  <si>
    <t>LU 4.0 Residential Tot. Runoff Vol. (m3)</t>
  </si>
  <si>
    <t>LU 5.0 Commercial Tot. Area (km2)</t>
  </si>
  <si>
    <t>LU 5.0 Commercial Tot. Runoff Vol. (m3)</t>
  </si>
  <si>
    <t>LU 6.0 Industrial Tot. Area (km2)</t>
  </si>
  <si>
    <t>LU 6.0 Industrial Tot. Runoff Vol. (m3)</t>
  </si>
  <si>
    <t>LU 7.0 Transportation Tot. Area (km2)</t>
  </si>
  <si>
    <t>LU 7.0 Transportation Tot. Runoff Vol. (m3)</t>
  </si>
  <si>
    <t>LU 8.0 Industrial Tot. Area (km2)</t>
  </si>
  <si>
    <t>LU 8.0 Industrial Tot. Runoff Vol. (m3)</t>
  </si>
  <si>
    <t>LU 9.0 Residential Tot. Area (km2)</t>
  </si>
  <si>
    <t>LU 9.0 Residential Tot. Runoff Vol. (m3)</t>
  </si>
  <si>
    <t>LU 10.0 Commercial Tot. Area (km2)</t>
  </si>
  <si>
    <t>LU 10.0 Commercial Tot. Runoff Vol. (m3)</t>
  </si>
  <si>
    <t>LU 11.0 Transportation Tot. Area (km2)</t>
  </si>
  <si>
    <t>LU 11.0 Transportation Tot. Runoff Vol. (m3)</t>
  </si>
  <si>
    <t>LU 12.0  Tot. Area (km2)</t>
  </si>
  <si>
    <t>LU 12.0  Tot. Runoff Vol. (m3)</t>
  </si>
  <si>
    <t>Atherton Ck</t>
  </si>
  <si>
    <t>Long Term (40 year) Avg Annual Yield (g/km2)</t>
  </si>
  <si>
    <t>Summer and winter non-storm flow PCB load (g) - 6%</t>
  </si>
  <si>
    <t>Load in 1:1 yr storm (g)</t>
  </si>
  <si>
    <t>Load in 1:5 yr storm (g)</t>
  </si>
  <si>
    <t>Load in 1:10 yr storm (g)</t>
  </si>
  <si>
    <t>Low</t>
  </si>
  <si>
    <t>High</t>
  </si>
  <si>
    <t>Bayfront Park</t>
  </si>
  <si>
    <t>Cordilleras Ck</t>
  </si>
  <si>
    <t>Pulgas Ck</t>
  </si>
  <si>
    <t>Redwood Ck &amp; Arroyo Ojo de Agua Ck</t>
  </si>
  <si>
    <r>
      <rPr/>
      <t>Total Area (km</t>
    </r>
    <r>
      <rPr>
        <rFont val="Calibri"/>
        <color rgb="FF000000"/>
        <sz val="11.0"/>
      </rPr>
      <t>2</t>
    </r>
    <r>
      <rPr>
        <rFont val="Calibri"/>
        <color rgb="FF000000"/>
        <sz val="11.0"/>
      </rPr>
      <t>)</t>
    </r>
  </si>
  <si>
    <r>
      <rPr/>
      <t>Total Runoff Volume (Mm</t>
    </r>
    <r>
      <rPr>
        <rFont val="Calibri"/>
        <color rgb="FF000000"/>
        <sz val="11.0"/>
      </rPr>
      <t>3</t>
    </r>
    <r>
      <rPr>
        <rFont val="Calibri"/>
        <color rgb="FF000000"/>
        <sz val="11.0"/>
      </rPr>
      <t>)</t>
    </r>
  </si>
  <si>
    <r>
      <rPr/>
      <t>PCBs Yield -Best Estimate (ug/m</t>
    </r>
    <r>
      <rPr>
        <rFont val="Calibri"/>
        <color rgb="FF000000"/>
        <sz val="11.0"/>
      </rPr>
      <t>2</t>
    </r>
    <r>
      <rPr>
        <rFont val="Calibri"/>
        <color rgb="FF000000"/>
        <sz val="11.0"/>
      </rPr>
      <t>)</t>
    </r>
  </si>
  <si>
    <t>Method</t>
  </si>
  <si>
    <t>Redwood Shores Lagoon</t>
  </si>
  <si>
    <t>Total Precip Volume (Mm3)</t>
  </si>
  <si>
    <t>SMC_unk15</t>
  </si>
  <si>
    <t>RWSM flows and RWSM estimated PCB concentrations using well-sampled watersheds for calibration of PCB model</t>
  </si>
  <si>
    <t>Pulgas Ck minus Pulgas South</t>
  </si>
  <si>
    <t>PulgasCk - PulgasPSSouth</t>
  </si>
  <si>
    <t>PulgasCreekPumpStationSouth</t>
  </si>
  <si>
    <t>PulgasCreekPumpStationNorth</t>
  </si>
  <si>
    <t>IndustrialRdDitch</t>
  </si>
  <si>
    <t>TaylorWaySD</t>
  </si>
  <si>
    <t>OddstadPS</t>
  </si>
  <si>
    <t>Total for Margin Unit</t>
  </si>
  <si>
    <t>VeteransPS</t>
  </si>
  <si>
    <t>Margin Unit Larger Watershed</t>
  </si>
  <si>
    <t>Annual Precip (m) - source RWSM</t>
  </si>
  <si>
    <t>Annual Precip Volume on Catchment (m3)</t>
  </si>
  <si>
    <t>Avg Annual Runoff Volume (m3) - source RWSM</t>
  </si>
  <si>
    <t>Average Annual Runoff Coefficient</t>
  </si>
  <si>
    <t>Est Annual Low Flow Vol (m3) - 13% based on Z4LA</t>
  </si>
  <si>
    <t>Est Annual Low Flow Vol Yield (10^3 m^3 / km2) - 13% based on Z4LA</t>
  </si>
  <si>
    <t>Est Rainfall (mm) of Avg storm event (0.5 yr RI) - source: NOAA Atlas 14</t>
  </si>
  <si>
    <t>Est Avg storm (0.5 yr/24hr  RI) volume (m3)</t>
  </si>
  <si>
    <t>Est 1 yr/24hr storm event (mm) - source: NOAA Atlas 14</t>
  </si>
  <si>
    <t>Est 1yr/24hr storm event volume (m3)</t>
  </si>
  <si>
    <t>Est 5yr/24hr storm event (mm) - source: NOAA Atlas 14</t>
  </si>
  <si>
    <t>Est 5yr/24hr storm event volume (m3)</t>
  </si>
  <si>
    <t>Est 10 yr/24hr storm event (mm) - source: NOAA Atlas 14</t>
  </si>
  <si>
    <t>Est 10yr/24hr storm event volume (m3)</t>
  </si>
  <si>
    <t>Sunnyvale</t>
  </si>
  <si>
    <t xml:space="preserve">Commercial </t>
  </si>
  <si>
    <t>Open</t>
  </si>
  <si>
    <t>Residential</t>
  </si>
  <si>
    <t>Industrial</t>
  </si>
  <si>
    <t>Transportation</t>
  </si>
  <si>
    <t>Total</t>
  </si>
  <si>
    <t>reference only</t>
  </si>
  <si>
    <t>Redwood Shores Lagoon &amp; Bayfront</t>
  </si>
  <si>
    <t>SMC_unk15 &amp; Pulgas &amp; Atherton</t>
  </si>
  <si>
    <t>Cordilleras Ck, Redwood Ck &amp; Arroyo Ojo de Agua Ck</t>
  </si>
  <si>
    <t>Nrichmond</t>
  </si>
  <si>
    <t>Emeryville Crescent North</t>
  </si>
  <si>
    <t>Total PMU</t>
  </si>
  <si>
    <t>Yield</t>
  </si>
  <si>
    <t>AthertonCreek</t>
  </si>
  <si>
    <t>BayfrontPark</t>
  </si>
  <si>
    <t>CordillerasCreek</t>
  </si>
  <si>
    <t>RedwoodCkandArroyoOjodeAguaCk</t>
  </si>
  <si>
    <t>RedwoodShoresLagoonWater</t>
  </si>
  <si>
    <t>Ettie St. Pump Station</t>
  </si>
  <si>
    <t>PulgasCreek</t>
  </si>
  <si>
    <t>Temescal Ck</t>
  </si>
  <si>
    <t>North Richmond (used as reference for Emeryville Crescent North and Ettie St Pump Station)</t>
  </si>
  <si>
    <t>Sunyvale (used as reference for Temescal Ck)</t>
  </si>
  <si>
    <t>Runoff Coefficient as a function of Return Interval</t>
  </si>
  <si>
    <t>yrs</t>
  </si>
  <si>
    <t>USE THIS LOG FUNCTION</t>
  </si>
  <si>
    <t>y = 0.1909ln(x) + 0.5458</t>
  </si>
  <si>
    <t>y = 0.0566ln(x) + 0.4103</t>
  </si>
  <si>
    <t>R² = 0.8855</t>
  </si>
  <si>
    <t>R² = 0.7732</t>
  </si>
  <si>
    <t>select high values only used</t>
  </si>
  <si>
    <t>PCB  FWMC  (ng/L)</t>
  </si>
  <si>
    <t>Intercept</t>
  </si>
  <si>
    <t>% Dissolved</t>
  </si>
  <si>
    <t>% Impervious</t>
  </si>
  <si>
    <t>% Old Industrial</t>
  </si>
  <si>
    <t xml:space="preserve">Estimated % Dissolved based on: </t>
  </si>
  <si>
    <t>Marsh Ck</t>
  </si>
  <si>
    <t>N. Richmond PS</t>
  </si>
  <si>
    <t>Pulgas Ck PS - South</t>
  </si>
  <si>
    <t>Ettie St PS</t>
  </si>
  <si>
    <t>Duane Ct and Ave Triangle SD (SC-049CZC200)</t>
  </si>
  <si>
    <t>Victor Nelo PS Outfall (SC-050GAC190)</t>
  </si>
  <si>
    <t>Forbes Blvd Outfall (SM-319)</t>
  </si>
  <si>
    <t>Taylor Way SD (SM-32)</t>
  </si>
  <si>
    <t>Tunnel Ave Ditch (SM-350/368/more)</t>
  </si>
  <si>
    <t>Annual PCB loads transported during different flow and partitioning characteristics (g)</t>
  </si>
  <si>
    <r>
      <rPr/>
      <t>Total Area (km</t>
    </r>
    <r>
      <rPr>
        <rFont val="Calibri"/>
        <color rgb="FF000000"/>
        <sz val="11.0"/>
      </rPr>
      <t>2</t>
    </r>
    <r>
      <rPr>
        <rFont val="Calibri"/>
        <color rgb="FF000000"/>
        <sz val="11.0"/>
      </rPr>
      <t>)</t>
    </r>
  </si>
  <si>
    <r>
      <rPr/>
      <t>Total Runoff Volume (Mm</t>
    </r>
    <r>
      <rPr>
        <rFont val="Calibri"/>
        <color rgb="FF000000"/>
        <sz val="11.0"/>
      </rPr>
      <t>3</t>
    </r>
    <r>
      <rPr>
        <rFont val="Calibri"/>
        <color rgb="FF000000"/>
        <sz val="11.0"/>
      </rPr>
      <t>)</t>
    </r>
  </si>
  <si>
    <t>Total Annual  Load -Best Estimate</t>
  </si>
  <si>
    <r>
      <rPr>
        <rFont val="Calibri"/>
        <color rgb="FF000000"/>
        <sz val="11.0"/>
      </rPr>
      <t>1</t>
    </r>
    <r>
      <rPr>
        <rFont val="Calibri"/>
        <color rgb="FF000000"/>
        <sz val="11.0"/>
      </rPr>
      <t xml:space="preserve">During storms </t>
    </r>
  </si>
  <si>
    <r>
      <rPr>
        <rFont val="Calibri"/>
        <color rgb="FF000000"/>
        <sz val="11.0"/>
      </rPr>
      <t>2</t>
    </r>
    <r>
      <rPr>
        <rFont val="Calibri"/>
        <color rgb="FF000000"/>
        <sz val="11.0"/>
      </rPr>
      <t>During non-storm flow</t>
    </r>
  </si>
  <si>
    <r>
      <rPr>
        <rFont val="Calibri"/>
        <color rgb="FF000000"/>
        <sz val="11.0"/>
      </rPr>
      <t>3</t>
    </r>
    <r>
      <rPr>
        <rFont val="Calibri"/>
        <color rgb="FF000000"/>
        <sz val="11.0"/>
      </rPr>
      <t>During storms smaller than the 1:1 year event</t>
    </r>
  </si>
  <si>
    <r>
      <rPr>
        <rFont val="Calibri"/>
        <color rgb="FF000000"/>
        <sz val="11.0"/>
      </rPr>
      <t>4</t>
    </r>
    <r>
      <rPr>
        <rFont val="Calibri"/>
        <color rgb="FF000000"/>
        <sz val="11.0"/>
      </rPr>
      <t>1:10 year event</t>
    </r>
  </si>
  <si>
    <r>
      <rPr>
        <rFont val="Calibri"/>
        <color rgb="FF000000"/>
        <sz val="11.0"/>
      </rPr>
      <t>5</t>
    </r>
    <r>
      <rPr>
        <rFont val="Calibri"/>
        <color rgb="FF000000"/>
        <sz val="11.0"/>
      </rPr>
      <t>Dissolved phase during storms</t>
    </r>
  </si>
  <si>
    <r>
      <rPr>
        <rFont val="Calibri"/>
        <color rgb="FF000000"/>
        <sz val="11.0"/>
      </rPr>
      <t>6</t>
    </r>
    <r>
      <rPr>
        <rFont val="Calibri"/>
        <color rgb="FF000000"/>
        <sz val="11.0"/>
      </rPr>
      <t>Assoc. With particles &lt;25 μm during storms</t>
    </r>
  </si>
  <si>
    <r>
      <rPr>
        <rFont val="Calibri"/>
        <color rgb="FF000000"/>
        <sz val="11.0"/>
      </rPr>
      <t>7</t>
    </r>
    <r>
      <rPr>
        <rFont val="Calibri"/>
        <color rgb="FF000000"/>
        <sz val="11.0"/>
      </rPr>
      <t>Assoc. With particles 25-75 μm during storms</t>
    </r>
  </si>
  <si>
    <r>
      <rPr>
        <rFont val="Calibri"/>
        <color rgb="FF000000"/>
        <sz val="11.0"/>
      </rPr>
      <t>8</t>
    </r>
    <r>
      <rPr>
        <rFont val="Calibri"/>
        <color rgb="FF000000"/>
        <sz val="11.0"/>
      </rPr>
      <t>Assoc. With particles &gt;75 μm during storms</t>
    </r>
  </si>
  <si>
    <r>
      <rPr>
        <rFont val="Calibri"/>
        <color rgb="FF000000"/>
        <sz val="11.0"/>
      </rPr>
      <t>9</t>
    </r>
    <r>
      <rPr>
        <rFont val="Calibri"/>
        <color rgb="FF000000"/>
        <sz val="11.0"/>
      </rPr>
      <t>Dissolved phase during non-storm periods</t>
    </r>
  </si>
  <si>
    <t>1:1 Storm</t>
  </si>
  <si>
    <t>1:5 Storm</t>
  </si>
  <si>
    <t>1:10 Storm</t>
  </si>
  <si>
    <t>Watersheds</t>
  </si>
  <si>
    <t>Total Annual  Load Best Estimate (g)</t>
  </si>
  <si>
    <t>Annual Runoff (m3)</t>
  </si>
  <si>
    <t>Load (g)</t>
  </si>
  <si>
    <t>Volume (m3)</t>
  </si>
  <si>
    <t>Duration (h)</t>
  </si>
  <si>
    <t>Flow (m3/s)</t>
  </si>
  <si>
    <r>
      <rPr/>
      <t>Dissolved phase during storms</t>
    </r>
    <r>
      <rPr>
        <rFont val="Calibri"/>
        <color rgb="FF000000"/>
        <sz val="11.0"/>
      </rPr>
      <t>5</t>
    </r>
  </si>
  <si>
    <r>
      <rPr/>
      <t>&lt;25 μm transported during storms</t>
    </r>
    <r>
      <rPr>
        <rFont val="Calibri"/>
        <color rgb="FF000000"/>
        <sz val="11.0"/>
      </rPr>
      <t>6</t>
    </r>
  </si>
  <si>
    <r>
      <rPr/>
      <t>25-75 μm transported during storms</t>
    </r>
    <r>
      <rPr>
        <rFont val="Calibri"/>
        <color rgb="FF000000"/>
        <sz val="11.0"/>
      </rPr>
      <t>7</t>
    </r>
  </si>
  <si>
    <r>
      <rPr/>
      <t xml:space="preserve">&gt;75 </t>
    </r>
    <r>
      <rPr>
        <rFont val="Calibri"/>
        <color rgb="FF000000"/>
        <sz val="11.0"/>
      </rPr>
      <t>μ</t>
    </r>
    <r>
      <rPr>
        <rFont val="Calibri"/>
        <color rgb="FF000000"/>
        <sz val="11.0"/>
      </rPr>
      <t>m transported during storms</t>
    </r>
    <r>
      <rPr>
        <rFont val="Calibri"/>
        <color rgb="FF000000"/>
        <sz val="11.0"/>
      </rPr>
      <t>8</t>
    </r>
  </si>
  <si>
    <t>Copy and pasted the values into this table</t>
  </si>
  <si>
    <r>
      <rPr/>
      <t>Total Area (km</t>
    </r>
    <r>
      <rPr>
        <rFont val="Calibri"/>
        <color rgb="FF000000"/>
        <sz val="11.0"/>
      </rPr>
      <t>2</t>
    </r>
    <r>
      <rPr>
        <rFont val="Calibri"/>
        <color rgb="FF000000"/>
        <sz val="11.0"/>
      </rPr>
      <t>)</t>
    </r>
  </si>
  <si>
    <r>
      <rPr/>
      <t>Total Runoff Volume (Mm</t>
    </r>
    <r>
      <rPr>
        <rFont val="Calibri"/>
        <color rgb="FF000000"/>
        <sz val="11.0"/>
      </rPr>
      <t>3</t>
    </r>
    <r>
      <rPr>
        <rFont val="Calibri"/>
        <color rgb="FF000000"/>
        <sz val="11.0"/>
      </rPr>
      <t>)</t>
    </r>
  </si>
  <si>
    <r>
      <rPr>
        <rFont val="Calibri"/>
        <color rgb="FF000000"/>
        <sz val="11.0"/>
      </rPr>
      <t>1</t>
    </r>
    <r>
      <rPr>
        <rFont val="Calibri"/>
        <color rgb="FF000000"/>
        <sz val="11.0"/>
      </rPr>
      <t xml:space="preserve">During storms </t>
    </r>
  </si>
  <si>
    <r>
      <rPr>
        <rFont val="Calibri"/>
        <color rgb="FF000000"/>
        <sz val="11.0"/>
      </rPr>
      <t>2</t>
    </r>
    <r>
      <rPr>
        <rFont val="Calibri"/>
        <color rgb="FF000000"/>
        <sz val="11.0"/>
      </rPr>
      <t>During non-storm flow</t>
    </r>
  </si>
  <si>
    <r>
      <rPr>
        <rFont val="Calibri"/>
        <color rgb="FF000000"/>
        <sz val="11.0"/>
      </rPr>
      <t>3</t>
    </r>
    <r>
      <rPr>
        <rFont val="Calibri"/>
        <color rgb="FF000000"/>
        <sz val="11.0"/>
      </rPr>
      <t>During storms smaller than the 1:1 year event</t>
    </r>
  </si>
  <si>
    <r>
      <rPr>
        <rFont val="Calibri"/>
        <color rgb="FF000000"/>
        <sz val="11.0"/>
      </rPr>
      <t>4</t>
    </r>
    <r>
      <rPr>
        <rFont val="Calibri"/>
        <color rgb="FF000000"/>
        <sz val="11.0"/>
      </rPr>
      <t>1:10 year event</t>
    </r>
  </si>
  <si>
    <r>
      <rPr>
        <rFont val="Calibri"/>
        <color rgb="FF000000"/>
        <sz val="11.0"/>
      </rPr>
      <t>5</t>
    </r>
    <r>
      <rPr>
        <rFont val="Calibri"/>
        <color rgb="FF000000"/>
        <sz val="11.0"/>
      </rPr>
      <t>Dissolved phase during storms</t>
    </r>
  </si>
  <si>
    <r>
      <rPr>
        <rFont val="Calibri"/>
        <color rgb="FF000000"/>
        <sz val="11.0"/>
      </rPr>
      <t>6</t>
    </r>
    <r>
      <rPr>
        <rFont val="Calibri"/>
        <color rgb="FF000000"/>
        <sz val="11.0"/>
      </rPr>
      <t>Assoc. With particles &lt;25 μm during storms</t>
    </r>
  </si>
  <si>
    <r>
      <rPr>
        <rFont val="Calibri"/>
        <color rgb="FF000000"/>
        <sz val="11.0"/>
      </rPr>
      <t>7</t>
    </r>
    <r>
      <rPr>
        <rFont val="Calibri"/>
        <color rgb="FF000000"/>
        <sz val="11.0"/>
      </rPr>
      <t>Assoc. With particles 25-75 μm during storms</t>
    </r>
  </si>
  <si>
    <r>
      <rPr>
        <rFont val="Calibri"/>
        <color rgb="FF000000"/>
        <sz val="11.0"/>
      </rPr>
      <t>8</t>
    </r>
    <r>
      <rPr>
        <rFont val="Calibri"/>
        <color rgb="FF000000"/>
        <sz val="11.0"/>
      </rPr>
      <t>Assoc. With particles &gt;75 μm during storms</t>
    </r>
  </si>
  <si>
    <r>
      <rPr>
        <rFont val="Calibri"/>
        <color rgb="FF000000"/>
        <sz val="11.0"/>
      </rPr>
      <t>9</t>
    </r>
    <r>
      <rPr>
        <rFont val="Calibri"/>
        <color rgb="FF000000"/>
        <sz val="11.0"/>
      </rPr>
      <t>Dissolved phase during non-storm periods</t>
    </r>
  </si>
  <si>
    <t>a  percentage relative to the average annual load</t>
  </si>
  <si>
    <t>b the percentage dissolved is watershed specific based on Table 4-8</t>
  </si>
  <si>
    <t>c  percentage relative to the total storm-related annual load</t>
  </si>
  <si>
    <t>d  percentage relative to the non-storm-related annual load</t>
  </si>
  <si>
    <t>1  94% of the average annual load; based on the average of storm-related flows measured at Zone 4 Line A and North Richmond Pump Station</t>
  </si>
  <si>
    <t>2  6% of the average annual load; based on the average of summer and winter non-storm flow measured at Zone 4 Line A and North Richmond Pump Station</t>
  </si>
  <si>
    <t>3  92% of the average annual load; based on the continuous loads method</t>
  </si>
  <si>
    <t>4 14% of average annual load; this number is the average of the two methods (the recurrence interval method and the continous loads method) used to estimate the loads delivered to the PMU in different types of storm events.</t>
  </si>
  <si>
    <t xml:space="preserve">5 the percentage dissolved is watershed specific and based on the average estimated by the relationship of the dissolved proportion and imperviousness or old industrial area in six measured Bay Area watersheds. </t>
  </si>
  <si>
    <t>6  48% of the storm-related PCB load; based on the average of six samples collected in Zone 4 Line A and a sampling site in Richmond.</t>
  </si>
  <si>
    <t>7  22% of the storm-related PCB load; based on the average of six samples collected in Zone 4 Line A and a sampling site in Richmond.</t>
  </si>
  <si>
    <t>8  31% of the storm-related PCB load; based on the average of six samples collected in Zone 4 Line A and a sampling site in Richmond.</t>
  </si>
  <si>
    <t>9   81% of the PCB load transported during non-storm periods; based on the average of 10 watersheds discussed in the literature which had distinct storm versus dry weather sampling.</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</si>
</sst>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
    <numFmt numFmtId="166" formatCode="_(* #,##0.00_);_(* \(#,##0.00\);_(* &quot;-&quot;??_);_(@_)"/>
    <numFmt numFmtId="167" formatCode="_(* #,##0_);_(* \(#,##0\);_(* &quot;-&quot;??_);_(@_)"/>
    <numFmt numFmtId="168" formatCode="_(* #,##0.0_);_(* \(#,##0.0\);_(* &quot;-&quot;??_);_(@_)"/>
    <numFmt numFmtId="169" formatCode="0.00000"/>
  </numFmts>
  <fonts count="11">
    <font>
      <sz val="11.0"/>
      <color rgb="FF000000"/>
      <name val="Calibri"/>
    </font>
    <font>
      <sz val="12.0"/>
      <color rgb="FF000000"/>
      <name val="Calibri"/>
    </font>
    <font>
      <sz val="10.0"/>
      <color rgb="FF000000"/>
      <name val="Calibri"/>
    </font>
    <font>
      <b/>
      <sz val="12.0"/>
      <color rgb="FF44546A"/>
      <name val="Calibri"/>
    </font>
    <font>
      <sz val="11.0"/>
      <name val="Calibri"/>
    </font>
    <font/>
    <font>
      <sz val="12.0"/>
      <name val="Calibri"/>
    </font>
    <font>
      <sz val="11.0"/>
      <color rgb="FF006100"/>
      <name val="Calibri"/>
    </font>
    <font>
      <sz val="12.0"/>
      <color rgb="FF000000"/>
      <name val="Cambria"/>
    </font>
    <font>
      <b/>
      <sz val="12.0"/>
      <color rgb="FF000000"/>
      <name val="Calibri"/>
    </font>
    <font>
      <b/>
      <sz val="11.0"/>
      <color rgb="FF000000"/>
      <name val="Calibri"/>
    </font>
  </fonts>
  <fills count="12">
    <fill>
      <patternFill patternType="none"/>
    </fill>
    <fill>
      <patternFill patternType="lightGray"/>
    </fill>
    <fill>
      <patternFill patternType="solid">
        <fgColor rgb="FFF2F2F2"/>
        <bgColor rgb="FFF2F2F2"/>
      </patternFill>
    </fill>
    <fill>
      <patternFill patternType="solid">
        <fgColor rgb="FFFFFFFF"/>
        <bgColor rgb="FFFFFFFF"/>
      </patternFill>
    </fill>
    <fill>
      <patternFill patternType="solid">
        <fgColor rgb="FFF4B083"/>
        <bgColor rgb="FFF4B083"/>
      </patternFill>
    </fill>
    <fill>
      <patternFill patternType="solid">
        <fgColor rgb="FFFFFF00"/>
        <bgColor rgb="FFFFFF00"/>
      </patternFill>
    </fill>
    <fill>
      <patternFill patternType="solid">
        <fgColor rgb="FFA8D08D"/>
        <bgColor rgb="FFA8D08D"/>
      </patternFill>
    </fill>
    <fill>
      <patternFill patternType="solid">
        <fgColor rgb="FFC6EFCE"/>
        <bgColor rgb="FFC6EFCE"/>
      </patternFill>
    </fill>
    <fill>
      <patternFill patternType="solid">
        <fgColor rgb="FFD8D8D8"/>
        <bgColor rgb="FFD8D8D8"/>
      </patternFill>
    </fill>
    <fill>
      <patternFill patternType="solid">
        <fgColor rgb="FFDEEAF6"/>
        <bgColor rgb="FFDEEAF6"/>
      </patternFill>
    </fill>
    <fill>
      <patternFill patternType="solid">
        <fgColor rgb="FFD9E2F3"/>
        <bgColor rgb="FFD9E2F3"/>
      </patternFill>
    </fill>
    <fill>
      <patternFill patternType="solid">
        <fgColor rgb="FFFEF2CB"/>
        <bgColor rgb="FFFEF2CB"/>
      </patternFill>
    </fill>
  </fills>
  <borders count="15">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top style="thin">
        <color rgb="FF000000"/>
      </top>
      <bottom style="thin">
        <color rgb="FF000000"/>
      </bottom>
    </border>
    <border>
      <left/>
      <top/>
      <bottom/>
    </border>
    <border>
      <top/>
      <bottom/>
    </border>
    <border>
      <right/>
      <top/>
      <bottom/>
    </border>
    <border>
      <top style="thin">
        <color rgb="FF000000"/>
      </top>
    </border>
    <border>
      <left/>
      <right/>
      <top style="thin">
        <color rgb="FF000000"/>
      </top>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2" fontId="0" numFmtId="0" xfId="0" applyAlignment="1" applyBorder="1" applyFill="1" applyFont="1">
      <alignment shrinkToFit="0" wrapText="1"/>
    </xf>
    <xf borderId="1" fillId="2" fontId="0" numFmtId="0" xfId="0" applyAlignment="1" applyBorder="1" applyFont="1">
      <alignment horizontal="left" shrinkToFit="0" wrapText="1"/>
    </xf>
    <xf borderId="0" fillId="0" fontId="0" numFmtId="0" xfId="0" applyAlignment="1" applyFont="1">
      <alignment shrinkToFit="0" wrapText="1"/>
    </xf>
    <xf borderId="1" fillId="0" fontId="0" numFmtId="0" xfId="0" applyBorder="1" applyFont="1"/>
    <xf borderId="1" fillId="0" fontId="0" numFmtId="1" xfId="0" applyBorder="1" applyFont="1" applyNumberFormat="1"/>
    <xf borderId="1" fillId="0" fontId="0" numFmtId="164" xfId="0" applyBorder="1" applyFont="1" applyNumberFormat="1"/>
    <xf borderId="1" fillId="2" fontId="1" numFmtId="0" xfId="0" applyBorder="1" applyFont="1"/>
    <xf borderId="2" fillId="3" fontId="0" numFmtId="0" xfId="0" applyBorder="1" applyFill="1" applyFont="1"/>
    <xf borderId="1" fillId="0" fontId="2" numFmtId="0" xfId="0" applyAlignment="1" applyBorder="1" applyFont="1">
      <alignment horizontal="center" readingOrder="1" vertical="center"/>
    </xf>
    <xf borderId="0" fillId="0" fontId="0" numFmtId="0" xfId="0" applyFont="1"/>
    <xf borderId="1" fillId="3" fontId="1" numFmtId="0" xfId="0" applyBorder="1" applyFont="1"/>
    <xf borderId="1" fillId="0" fontId="0" numFmtId="165" xfId="0" applyBorder="1" applyFont="1" applyNumberFormat="1"/>
    <xf borderId="1" fillId="3" fontId="1" numFmtId="0" xfId="0" applyAlignment="1" applyBorder="1" applyFont="1">
      <alignment horizontal="center"/>
    </xf>
    <xf borderId="1" fillId="0" fontId="3" numFmtId="0" xfId="0" applyAlignment="1" applyBorder="1" applyFont="1">
      <alignment shrinkToFit="0" wrapText="1"/>
    </xf>
    <xf borderId="3" fillId="0" fontId="0" numFmtId="0" xfId="0" applyAlignment="1" applyBorder="1" applyFont="1">
      <alignment shrinkToFit="0" wrapText="1"/>
    </xf>
    <xf borderId="1" fillId="0" fontId="0" numFmtId="0" xfId="0" applyAlignment="1" applyBorder="1" applyFont="1">
      <alignment shrinkToFit="0" wrapText="1"/>
    </xf>
    <xf borderId="1" fillId="0" fontId="2" numFmtId="0" xfId="0" applyAlignment="1" applyBorder="1" applyFont="1">
      <alignment horizontal="left" readingOrder="1" vertical="center"/>
    </xf>
    <xf borderId="2" fillId="3" fontId="1" numFmtId="0" xfId="0" applyBorder="1" applyFont="1"/>
    <xf borderId="1" fillId="0" fontId="0" numFmtId="0" xfId="0" applyAlignment="1" applyBorder="1" applyFont="1">
      <alignment horizontal="right" shrinkToFit="0" wrapText="1"/>
    </xf>
    <xf borderId="1" fillId="0" fontId="2" numFmtId="9" xfId="0" applyAlignment="1" applyBorder="1" applyFont="1" applyNumberFormat="1">
      <alignment horizontal="center" readingOrder="1" vertical="center"/>
    </xf>
    <xf borderId="1" fillId="2" fontId="1" numFmtId="0" xfId="0" applyAlignment="1" applyBorder="1" applyFont="1">
      <alignment horizontal="left"/>
    </xf>
    <xf borderId="0" fillId="0" fontId="0" numFmtId="0" xfId="0" applyAlignment="1" applyFont="1">
      <alignment horizontal="center"/>
    </xf>
    <xf borderId="1" fillId="2" fontId="1" numFmtId="0" xfId="0" applyAlignment="1" applyBorder="1" applyFont="1">
      <alignment horizontal="center"/>
    </xf>
    <xf borderId="0" fillId="0" fontId="2" numFmtId="0" xfId="0" applyAlignment="1" applyFont="1">
      <alignment horizontal="center" readingOrder="1" vertical="center"/>
    </xf>
    <xf borderId="2" fillId="4" fontId="0" numFmtId="0" xfId="0" applyAlignment="1" applyBorder="1" applyFill="1" applyFont="1">
      <alignment horizontal="center"/>
    </xf>
    <xf borderId="1" fillId="0" fontId="0" numFmtId="164" xfId="0" applyAlignment="1" applyBorder="1" applyFont="1" applyNumberFormat="1">
      <alignment horizontal="right"/>
    </xf>
    <xf borderId="2" fillId="5" fontId="0" numFmtId="0" xfId="0" applyBorder="1" applyFill="1" applyFont="1"/>
    <xf borderId="2" fillId="5" fontId="0" numFmtId="0" xfId="0" applyAlignment="1" applyBorder="1" applyFont="1">
      <alignment shrinkToFit="0" wrapText="1"/>
    </xf>
    <xf borderId="1" fillId="2" fontId="1" numFmtId="1" xfId="0" applyAlignment="1" applyBorder="1" applyFont="1" applyNumberFormat="1">
      <alignment horizontal="center"/>
    </xf>
    <xf borderId="2" fillId="6" fontId="0" numFmtId="0" xfId="0" applyAlignment="1" applyBorder="1" applyFill="1" applyFont="1">
      <alignment horizontal="center"/>
    </xf>
    <xf borderId="1" fillId="2" fontId="1" numFmtId="0" xfId="0" applyAlignment="1" applyBorder="1" applyFont="1">
      <alignment horizontal="left" shrinkToFit="0" wrapText="1"/>
    </xf>
    <xf borderId="1" fillId="2" fontId="1" numFmtId="0" xfId="0" applyAlignment="1" applyBorder="1" applyFont="1">
      <alignment shrinkToFit="0" wrapText="1"/>
    </xf>
    <xf borderId="0" fillId="0" fontId="4" numFmtId="1" xfId="0" applyFont="1" applyNumberFormat="1"/>
    <xf borderId="4" fillId="2" fontId="1" numFmtId="0" xfId="0" applyAlignment="1" applyBorder="1" applyFont="1">
      <alignment horizontal="center" shrinkToFit="0" wrapText="1"/>
    </xf>
    <xf borderId="5" fillId="0" fontId="5" numFmtId="0" xfId="0" applyBorder="1" applyFont="1"/>
    <xf borderId="1" fillId="2" fontId="1" numFmtId="9" xfId="0" applyAlignment="1" applyBorder="1" applyFont="1" applyNumberFormat="1">
      <alignment horizontal="center"/>
    </xf>
    <xf borderId="0" fillId="0" fontId="0" numFmtId="166" xfId="0" applyFont="1" applyNumberFormat="1"/>
    <xf borderId="0" fillId="0" fontId="0" numFmtId="2" xfId="0" applyFont="1" applyNumberFormat="1"/>
    <xf borderId="0" fillId="0" fontId="0" numFmtId="9" xfId="0" applyFont="1" applyNumberFormat="1"/>
    <xf borderId="0" fillId="0" fontId="0" numFmtId="1" xfId="0" applyFont="1" applyNumberFormat="1"/>
    <xf borderId="2" fillId="5" fontId="0" numFmtId="167" xfId="0" applyBorder="1" applyFont="1" applyNumberFormat="1"/>
    <xf borderId="1" fillId="0" fontId="1" numFmtId="0" xfId="0" applyAlignment="1" applyBorder="1" applyFont="1">
      <alignment shrinkToFit="0" wrapText="1"/>
    </xf>
    <xf borderId="1" fillId="0" fontId="1" numFmtId="0" xfId="0" applyAlignment="1" applyBorder="1" applyFont="1">
      <alignment horizontal="left" shrinkToFit="0" wrapText="1"/>
    </xf>
    <xf borderId="0" fillId="0" fontId="0" numFmtId="11" xfId="0" applyFont="1" applyNumberFormat="1"/>
    <xf borderId="1" fillId="0" fontId="1" numFmtId="0" xfId="0" applyAlignment="1" applyBorder="1" applyFont="1">
      <alignment horizontal="center" shrinkToFit="0" wrapText="1"/>
    </xf>
    <xf borderId="1" fillId="0" fontId="1" numFmtId="1" xfId="0" applyBorder="1" applyFont="1" applyNumberFormat="1"/>
    <xf borderId="1" fillId="0" fontId="1" numFmtId="164" xfId="0" applyBorder="1" applyFont="1" applyNumberFormat="1"/>
    <xf borderId="1" fillId="0" fontId="6" numFmtId="164" xfId="0" applyBorder="1" applyFont="1" applyNumberFormat="1"/>
    <xf borderId="1" fillId="7" fontId="7" numFmtId="0" xfId="0" applyAlignment="1" applyBorder="1" applyFill="1" applyFont="1">
      <alignment shrinkToFit="0" wrapText="1"/>
    </xf>
    <xf borderId="1" fillId="0" fontId="0" numFmtId="168" xfId="0" applyBorder="1" applyFont="1" applyNumberFormat="1"/>
    <xf borderId="1" fillId="0" fontId="0" numFmtId="166" xfId="0" applyBorder="1" applyFont="1" applyNumberFormat="1"/>
    <xf borderId="1" fillId="0" fontId="0" numFmtId="9" xfId="0" applyBorder="1" applyFont="1" applyNumberFormat="1"/>
    <xf borderId="0" fillId="0" fontId="4" numFmtId="164" xfId="0" applyFont="1" applyNumberFormat="1"/>
    <xf borderId="0" fillId="0" fontId="4" numFmtId="0" xfId="0" applyFont="1"/>
    <xf borderId="0" fillId="0" fontId="8" numFmtId="0" xfId="0" applyFont="1"/>
    <xf borderId="1" fillId="2" fontId="1" numFmtId="1" xfId="0" applyBorder="1" applyFont="1" applyNumberFormat="1"/>
    <xf borderId="1" fillId="0" fontId="0" numFmtId="2" xfId="0" applyBorder="1" applyFont="1" applyNumberFormat="1"/>
    <xf borderId="1" fillId="2" fontId="6" numFmtId="164" xfId="0" applyBorder="1" applyFont="1" applyNumberFormat="1"/>
    <xf borderId="1" fillId="8" fontId="0" numFmtId="0" xfId="0" applyAlignment="1" applyBorder="1" applyFill="1" applyFont="1">
      <alignment shrinkToFit="0" wrapText="1"/>
    </xf>
    <xf borderId="1" fillId="8" fontId="0" numFmtId="164" xfId="0" applyBorder="1" applyFont="1" applyNumberFormat="1"/>
    <xf borderId="1" fillId="8" fontId="0" numFmtId="168" xfId="0" applyBorder="1" applyFont="1" applyNumberFormat="1"/>
    <xf borderId="1" fillId="8" fontId="0" numFmtId="167" xfId="0" applyBorder="1" applyFont="1" applyNumberFormat="1"/>
    <xf borderId="0" fillId="0" fontId="0" numFmtId="167" xfId="0" applyFont="1" applyNumberFormat="1"/>
    <xf borderId="1" fillId="8" fontId="0" numFmtId="0" xfId="0" applyBorder="1" applyFont="1"/>
    <xf borderId="1" fillId="8" fontId="0" numFmtId="2" xfId="0" applyBorder="1" applyFont="1" applyNumberFormat="1"/>
    <xf borderId="1" fillId="8" fontId="0" numFmtId="9" xfId="0" applyAlignment="1" applyBorder="1" applyFont="1" applyNumberFormat="1">
      <alignment shrinkToFit="0" wrapText="1"/>
    </xf>
    <xf borderId="2" fillId="5" fontId="0" numFmtId="164" xfId="0" applyBorder="1" applyFont="1" applyNumberFormat="1"/>
    <xf borderId="1" fillId="8" fontId="0" numFmtId="1" xfId="0" applyBorder="1" applyFont="1" applyNumberFormat="1"/>
    <xf borderId="0" fillId="0" fontId="0" numFmtId="164" xfId="0" applyFont="1" applyNumberFormat="1"/>
    <xf borderId="0" fillId="0" fontId="0" numFmtId="169" xfId="0" applyFont="1" applyNumberFormat="1"/>
    <xf borderId="2" fillId="8" fontId="0" numFmtId="0" xfId="0" applyBorder="1" applyFont="1"/>
    <xf borderId="0" fillId="0" fontId="0" numFmtId="0" xfId="0" applyAlignment="1" applyFont="1">
      <alignment horizontal="center" vertical="center"/>
    </xf>
    <xf borderId="1" fillId="9" fontId="0" numFmtId="0" xfId="0" applyBorder="1" applyFill="1" applyFont="1"/>
    <xf borderId="1" fillId="9" fontId="0" numFmtId="2" xfId="0" applyBorder="1" applyFont="1" applyNumberFormat="1"/>
    <xf borderId="2" fillId="5" fontId="0" numFmtId="2" xfId="0" applyBorder="1" applyFont="1" applyNumberFormat="1"/>
    <xf borderId="1" fillId="9" fontId="0" numFmtId="167" xfId="0" applyBorder="1" applyFont="1" applyNumberFormat="1"/>
    <xf borderId="1" fillId="9" fontId="0" numFmtId="1" xfId="0" applyBorder="1" applyFont="1" applyNumberFormat="1"/>
    <xf borderId="1" fillId="0" fontId="0" numFmtId="167" xfId="0" applyBorder="1" applyFont="1" applyNumberFormat="1"/>
    <xf borderId="2" fillId="2" fontId="0" numFmtId="0" xfId="0" applyBorder="1" applyFont="1"/>
    <xf borderId="2" fillId="2" fontId="0" numFmtId="2" xfId="0" applyBorder="1" applyFont="1" applyNumberFormat="1"/>
    <xf borderId="2" fillId="2" fontId="2" numFmtId="0" xfId="0" applyAlignment="1" applyBorder="1" applyFont="1">
      <alignment horizontal="left" readingOrder="1" vertical="center"/>
    </xf>
    <xf borderId="3" fillId="2" fontId="9" numFmtId="0" xfId="0" applyAlignment="1" applyBorder="1" applyFont="1">
      <alignment horizontal="center" shrinkToFit="0" wrapText="1"/>
    </xf>
    <xf borderId="4" fillId="2" fontId="9" numFmtId="0" xfId="0" applyAlignment="1" applyBorder="1" applyFont="1">
      <alignment horizontal="center" shrinkToFit="0" wrapText="1"/>
    </xf>
    <xf borderId="6" fillId="0" fontId="5" numFmtId="0" xfId="0" applyBorder="1" applyFont="1"/>
    <xf borderId="1" fillId="2" fontId="9" numFmtId="0" xfId="0" applyAlignment="1" applyBorder="1" applyFont="1">
      <alignment horizontal="center" shrinkToFit="0" wrapText="1"/>
    </xf>
    <xf borderId="1" fillId="0" fontId="1" numFmtId="0" xfId="0" applyAlignment="1" applyBorder="1" applyFont="1">
      <alignment horizontal="center"/>
    </xf>
    <xf borderId="1" fillId="0" fontId="1" numFmtId="0" xfId="0" applyAlignment="1" applyBorder="1" applyFont="1">
      <alignment horizontal="center" shrinkToFit="0" vertical="center" wrapText="1"/>
    </xf>
    <xf borderId="1" fillId="0" fontId="1" numFmtId="9" xfId="0" applyAlignment="1" applyBorder="1" applyFont="1" applyNumberFormat="1">
      <alignment horizontal="center" shrinkToFit="0" vertical="center" wrapText="1"/>
    </xf>
    <xf borderId="1" fillId="0" fontId="1" numFmtId="164" xfId="0" applyAlignment="1" applyBorder="1" applyFont="1" applyNumberFormat="1">
      <alignment horizontal="center" shrinkToFit="0" vertical="center" wrapText="1"/>
    </xf>
    <xf borderId="1" fillId="2" fontId="1" numFmtId="0" xfId="0" applyAlignment="1" applyBorder="1" applyFont="1">
      <alignment horizontal="center" shrinkToFit="0" wrapText="1"/>
    </xf>
    <xf borderId="1" fillId="2" fontId="1" numFmtId="164" xfId="0" applyAlignment="1" applyBorder="1" applyFont="1" applyNumberFormat="1">
      <alignment horizontal="center" shrinkToFit="0" vertical="center" wrapText="1"/>
    </xf>
    <xf borderId="1" fillId="2" fontId="1" numFmtId="1" xfId="0" applyAlignment="1" applyBorder="1" applyFont="1" applyNumberFormat="1">
      <alignment horizontal="center" shrinkToFit="0" vertical="center" wrapText="1"/>
    </xf>
    <xf borderId="7" fillId="3" fontId="0" numFmtId="0" xfId="0" applyBorder="1" applyFont="1"/>
    <xf borderId="8" fillId="3" fontId="0" numFmtId="0" xfId="0" applyBorder="1" applyFont="1"/>
    <xf borderId="4" fillId="8" fontId="0" numFmtId="0" xfId="0" applyAlignment="1" applyBorder="1" applyFont="1">
      <alignment horizontal="center"/>
    </xf>
    <xf borderId="9" fillId="0" fontId="5" numFmtId="0" xfId="0" applyBorder="1" applyFont="1"/>
    <xf borderId="1" fillId="2" fontId="0" numFmtId="0" xfId="0" applyAlignment="1" applyBorder="1" applyFont="1">
      <alignment horizontal="center" shrinkToFit="0" wrapText="1"/>
    </xf>
    <xf borderId="1" fillId="0" fontId="0" numFmtId="0" xfId="0" applyAlignment="1" applyBorder="1" applyFont="1">
      <alignment horizontal="center" shrinkToFit="0" vertical="center" wrapText="1"/>
    </xf>
    <xf borderId="1" fillId="0" fontId="0" numFmtId="164" xfId="0" applyAlignment="1" applyBorder="1" applyFont="1" applyNumberFormat="1">
      <alignment horizontal="center" vertical="center"/>
    </xf>
    <xf borderId="1" fillId="0" fontId="0" numFmtId="1" xfId="0" applyAlignment="1" applyBorder="1" applyFont="1" applyNumberFormat="1">
      <alignment horizontal="center" vertical="center"/>
    </xf>
    <xf borderId="1" fillId="0" fontId="0" numFmtId="2" xfId="0" applyAlignment="1" applyBorder="1" applyFont="1" applyNumberFormat="1">
      <alignment horizontal="center" vertical="center"/>
    </xf>
    <xf borderId="10" fillId="10" fontId="10" numFmtId="0" xfId="0" applyBorder="1" applyFill="1" applyFont="1"/>
    <xf borderId="11" fillId="0" fontId="5" numFmtId="0" xfId="0" applyBorder="1" applyFont="1"/>
    <xf borderId="12" fillId="0" fontId="5" numFmtId="0" xfId="0" applyBorder="1" applyFont="1"/>
    <xf borderId="10" fillId="11" fontId="10" numFmtId="0" xfId="0" applyAlignment="1" applyBorder="1" applyFill="1" applyFont="1">
      <alignment horizontal="center"/>
    </xf>
    <xf borderId="10" fillId="10" fontId="10" numFmtId="0" xfId="0" applyAlignment="1" applyBorder="1" applyFont="1">
      <alignment horizontal="center"/>
    </xf>
    <xf borderId="0" fillId="0" fontId="10" numFmtId="0" xfId="0" applyFont="1"/>
    <xf borderId="0" fillId="0" fontId="10" numFmtId="0" xfId="0" applyAlignment="1" applyFont="1">
      <alignment shrinkToFit="0" wrapText="1"/>
    </xf>
    <xf borderId="2" fillId="10" fontId="10" numFmtId="0" xfId="0" applyAlignment="1" applyBorder="1" applyFont="1">
      <alignment shrinkToFit="0" wrapText="1"/>
    </xf>
    <xf borderId="2" fillId="11" fontId="10" numFmtId="0" xfId="0" applyAlignment="1" applyBorder="1" applyFont="1">
      <alignment shrinkToFit="0" wrapText="1"/>
    </xf>
    <xf borderId="13" fillId="0" fontId="0" numFmtId="0" xfId="0" applyBorder="1" applyFont="1"/>
    <xf borderId="13" fillId="0" fontId="0" numFmtId="2" xfId="0" applyBorder="1" applyFont="1" applyNumberFormat="1"/>
    <xf borderId="13" fillId="0" fontId="0" numFmtId="3" xfId="0" applyBorder="1" applyFont="1" applyNumberFormat="1"/>
    <xf borderId="14" fillId="10" fontId="0" numFmtId="2" xfId="0" applyBorder="1" applyFont="1" applyNumberFormat="1"/>
    <xf borderId="14" fillId="10" fontId="0" numFmtId="1" xfId="0" applyBorder="1" applyFont="1" applyNumberFormat="1"/>
    <xf borderId="14" fillId="10" fontId="0" numFmtId="164" xfId="0" applyBorder="1" applyFont="1" applyNumberFormat="1"/>
    <xf borderId="14" fillId="11" fontId="0" numFmtId="2" xfId="0" applyBorder="1" applyFont="1" applyNumberFormat="1"/>
    <xf borderId="14" fillId="11" fontId="0" numFmtId="3" xfId="0" applyBorder="1" applyFont="1" applyNumberFormat="1"/>
    <xf borderId="1" fillId="8" fontId="0" numFmtId="0" xfId="0" applyAlignment="1" applyBorder="1" applyFont="1">
      <alignment horizontal="center" shrinkToFit="0" vertical="center" wrapText="1"/>
    </xf>
    <xf borderId="14" fillId="11" fontId="0" numFmtId="0" xfId="0" applyBorder="1" applyFont="1"/>
    <xf borderId="1" fillId="8" fontId="0" numFmtId="164" xfId="0" applyAlignment="1" applyBorder="1" applyFont="1" applyNumberFormat="1">
      <alignment horizontal="center" vertical="center"/>
    </xf>
    <xf borderId="1" fillId="8" fontId="0" numFmtId="167" xfId="0" applyAlignment="1" applyBorder="1" applyFont="1" applyNumberFormat="1">
      <alignment horizontal="center" vertical="center"/>
    </xf>
    <xf borderId="14" fillId="10" fontId="0" numFmtId="3" xfId="0" applyBorder="1" applyFont="1" applyNumberFormat="1"/>
    <xf borderId="1" fillId="8" fontId="0" numFmtId="1" xfId="0" applyAlignment="1" applyBorder="1" applyFont="1" applyNumberFormat="1">
      <alignment horizontal="center" vertical="center"/>
    </xf>
    <xf borderId="0" fillId="0" fontId="0" numFmtId="3" xfId="0" applyFont="1" applyNumberFormat="1"/>
    <xf borderId="2" fillId="10" fontId="0" numFmtId="2" xfId="0" applyBorder="1" applyFont="1" applyNumberFormat="1"/>
    <xf borderId="2" fillId="10" fontId="0" numFmtId="1" xfId="0" applyBorder="1" applyFont="1" applyNumberFormat="1"/>
    <xf borderId="1" fillId="2" fontId="0" numFmtId="9" xfId="0" applyAlignment="1" applyBorder="1" applyFont="1" applyNumberFormat="1">
      <alignment horizontal="center"/>
    </xf>
    <xf borderId="2" fillId="10" fontId="0" numFmtId="164" xfId="0" applyBorder="1" applyFont="1" applyNumberFormat="1"/>
    <xf borderId="2" fillId="11" fontId="0" numFmtId="2" xfId="0" applyBorder="1" applyFont="1" applyNumberFormat="1"/>
    <xf borderId="2" fillId="11" fontId="0" numFmtId="3" xfId="0" applyBorder="1" applyFont="1" applyNumberFormat="1"/>
    <xf borderId="2" fillId="11" fontId="0" numFmtId="0" xfId="0" applyBorder="1" applyFont="1"/>
    <xf borderId="2" fillId="10" fontId="0" numFmtId="3" xfId="0" applyBorder="1" applyFont="1" applyNumberFormat="1"/>
    <xf borderId="1" fillId="8" fontId="0" numFmtId="1"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GrainSize!$C$1</c:f>
            </c:strRef>
          </c:tx>
          <c:spPr>
            <a:ln w="47625">
              <a:noFill/>
            </a:ln>
          </c:spPr>
          <c:marker>
            <c:symbol val="circle"/>
            <c:size val="5"/>
            <c:spPr>
              <a:solidFill>
                <a:srgbClr val="5B9BD5"/>
              </a:solidFill>
              <a:ln cmpd="sng">
                <a:solidFill>
                  <a:srgbClr val="5B9BD5"/>
                </a:solidFill>
              </a:ln>
            </c:spPr>
          </c:marker>
          <c:xVal>
            <c:numRef>
              <c:f>GrainSize!$B$2:$B$7</c:f>
            </c:numRef>
          </c:xVal>
          <c:yVal>
            <c:numRef>
              <c:f>GrainSize!$C$2:$C$7</c:f>
            </c:numRef>
          </c:yVal>
        </c:ser>
        <c:ser>
          <c:idx val="1"/>
          <c:order val="1"/>
          <c:tx>
            <c:strRef>
              <c:f>GrainSize!$D$1</c:f>
            </c:strRef>
          </c:tx>
          <c:spPr>
            <a:ln w="47625">
              <a:noFill/>
            </a:ln>
          </c:spPr>
          <c:marker>
            <c:symbol val="circle"/>
            <c:size val="5"/>
            <c:spPr>
              <a:solidFill>
                <a:srgbClr val="ED7D31"/>
              </a:solidFill>
              <a:ln cmpd="sng">
                <a:solidFill>
                  <a:srgbClr val="ED7D31"/>
                </a:solidFill>
              </a:ln>
            </c:spPr>
          </c:marker>
          <c:xVal>
            <c:numRef>
              <c:f>GrainSize!$B$2:$B$7</c:f>
            </c:numRef>
          </c:xVal>
          <c:yVal>
            <c:numRef>
              <c:f>GrainSize!$D$2:$D$7</c:f>
            </c:numRef>
          </c:yVal>
        </c:ser>
        <c:ser>
          <c:idx val="2"/>
          <c:order val="2"/>
          <c:tx>
            <c:strRef>
              <c:f>GrainSize!$E$1</c:f>
            </c:strRef>
          </c:tx>
          <c:spPr>
            <a:ln w="47625">
              <a:noFill/>
            </a:ln>
          </c:spPr>
          <c:marker>
            <c:symbol val="circle"/>
            <c:size val="5"/>
            <c:spPr>
              <a:solidFill>
                <a:srgbClr val="A5A5A5"/>
              </a:solidFill>
              <a:ln cmpd="sng">
                <a:solidFill>
                  <a:srgbClr val="A5A5A5"/>
                </a:solidFill>
              </a:ln>
            </c:spPr>
          </c:marker>
          <c:xVal>
            <c:numRef>
              <c:f>GrainSize!$B$2:$B$7</c:f>
            </c:numRef>
          </c:xVal>
          <c:yVal>
            <c:numRef>
              <c:f>GrainSize!$E$2:$E$7</c:f>
            </c:numRef>
          </c:yVal>
        </c:ser>
        <c:dLbls>
          <c:showLegendKey val="0"/>
          <c:showVal val="0"/>
          <c:showCatName val="0"/>
          <c:showSerName val="0"/>
          <c:showPercent val="0"/>
          <c:showBubbleSize val="0"/>
        </c:dLbls>
        <c:axId val="746727528"/>
        <c:axId val="771260043"/>
      </c:scatterChart>
      <c:valAx>
        <c:axId val="746727528"/>
        <c:scaling>
          <c:orientation val="minMax"/>
        </c:scaling>
        <c:delete val="0"/>
        <c:axPos val="b"/>
        <c:majorGridlines>
          <c:spPr>
            <a:ln>
              <a:solidFill>
                <a:srgbClr val="FFFFFF"/>
              </a:solidFill>
            </a:ln>
          </c:spPr>
        </c:majorGridlines>
        <c:title>
          <c:tx>
            <c:rich>
              <a:bodyPr/>
              <a:lstStyle/>
              <a:p>
                <a:pPr lvl="0">
                  <a:defRPr b="1" i="0"/>
                </a:pPr>
                <a:r>
                  <a:t>PCBs (ng/L)</a:t>
                </a:r>
              </a:p>
            </c:rich>
          </c:tx>
          <c:overlay val="0"/>
        </c:title>
        <c:numFmt formatCode="General" sourceLinked="1"/>
        <c:tickLblPos val="nextTo"/>
        <c:spPr>
          <a:ln w="47625">
            <a:noFill/>
          </a:ln>
        </c:spPr>
        <c:txPr>
          <a:bodyPr/>
          <a:lstStyle/>
          <a:p>
            <a:pPr lvl="0">
              <a:defRPr b="0" i="0" sz="900">
                <a:solidFill>
                  <a:srgbClr val="595959"/>
                </a:solidFill>
                <a:latin typeface="+mn-lt"/>
              </a:defRPr>
            </a:pPr>
          </a:p>
        </c:txPr>
        <c:crossAx val="771260043"/>
      </c:valAx>
      <c:valAx>
        <c:axId val="771260043"/>
        <c:scaling>
          <c:orientation val="minMax"/>
        </c:scaling>
        <c:delete val="0"/>
        <c:axPos val="l"/>
        <c:majorGridlines>
          <c:spPr>
            <a:ln>
              <a:solidFill>
                <a:srgbClr val="D9D9D9"/>
              </a:solidFill>
            </a:ln>
          </c:spPr>
        </c:majorGridlines>
        <c:title>
          <c:tx>
            <c:rich>
              <a:bodyPr/>
              <a:lstStyle/>
              <a:p>
                <a:pPr lvl="0">
                  <a:defRPr b="1" i="0"/>
                </a:pPr>
                <a:r>
                  <a:t>% of mass in size class</a:t>
                </a:r>
              </a:p>
            </c:rich>
          </c:tx>
          <c:overlay val="0"/>
        </c:title>
        <c:numFmt formatCode="General" sourceLinked="1"/>
        <c:tickLblPos val="nextTo"/>
        <c:spPr>
          <a:ln w="47625">
            <a:noFill/>
          </a:ln>
        </c:spPr>
        <c:txPr>
          <a:bodyPr/>
          <a:lstStyle/>
          <a:p>
            <a:pPr lvl="0">
              <a:defRPr b="0" i="0" sz="900">
                <a:solidFill>
                  <a:srgbClr val="595959"/>
                </a:solidFill>
                <a:latin typeface="+mn-lt"/>
              </a:defRPr>
            </a:pPr>
          </a:p>
        </c:txPr>
        <c:crossAx val="746727528"/>
      </c:valAx>
      <c:spPr>
        <a:solidFill>
          <a:srgbClr val="FFFFFF"/>
        </a:solidFill>
      </c:spPr>
    </c:plotArea>
    <c:legend>
      <c:legendPos val="r"/>
      <c:overlay val="0"/>
    </c:legend>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8789589220886601"/>
          <c:y val="0.052216406902985145"/>
          <c:w val="0.9045373636938226"/>
          <c:h val="0.5077220617692693"/>
        </c:manualLayout>
      </c:layout>
      <c:barChart>
        <c:barDir val="col"/>
        <c:ser>
          <c:idx val="0"/>
          <c:order val="0"/>
          <c:tx>
            <c:strRef>
              <c:f>'RWSM Flow &amp; Annual Loads'!$E$29</c:f>
            </c:strRef>
          </c:tx>
          <c:spPr>
            <a:solidFill>
              <a:srgbClr val="FF0000"/>
            </a:solidFill>
          </c:spPr>
          <c:cat>
            <c:strRef>
              <c:f>'RWSM Flow &amp; Annual Loads'!$A$30:$A$37</c:f>
            </c:strRef>
          </c:cat>
          <c:val>
            <c:numRef>
              <c:f>'RWSM Flow &amp; Annual Loads'!$E$30:$E$37</c:f>
            </c:numRef>
          </c:val>
        </c:ser>
        <c:ser>
          <c:idx val="1"/>
          <c:order val="1"/>
          <c:tx>
            <c:strRef>
              <c:f>'RWSM Flow &amp; Annual Loads'!$F$29</c:f>
            </c:strRef>
          </c:tx>
          <c:spPr>
            <a:solidFill>
              <a:srgbClr val="ED7D31"/>
            </a:solidFill>
          </c:spPr>
          <c:cat>
            <c:strRef>
              <c:f>'RWSM Flow &amp; Annual Loads'!$A$30:$A$37</c:f>
            </c:strRef>
          </c:cat>
          <c:val>
            <c:numRef>
              <c:f>'RWSM Flow &amp; Annual Loads'!$F$30:$F$37</c:f>
            </c:numRef>
          </c:val>
        </c:ser>
        <c:ser>
          <c:idx val="2"/>
          <c:order val="2"/>
          <c:tx>
            <c:strRef>
              <c:f>'RWSM Flow &amp; Annual Loads'!$B$29</c:f>
            </c:strRef>
          </c:tx>
          <c:spPr>
            <a:solidFill>
              <a:srgbClr val="4474A0"/>
            </a:solidFill>
          </c:spPr>
          <c:cat>
            <c:strRef>
              <c:f>'RWSM Flow &amp; Annual Loads'!$A$30:$A$37</c:f>
            </c:strRef>
          </c:cat>
          <c:val>
            <c:numRef>
              <c:f>'RWSM Flow &amp; Annual Loads'!$B$30:$B$37</c:f>
            </c:numRef>
          </c:val>
        </c:ser>
        <c:ser>
          <c:idx val="3"/>
          <c:order val="3"/>
          <c:tx>
            <c:strRef>
              <c:f>'RWSM Flow &amp; Annual Loads'!$D$29</c:f>
            </c:strRef>
          </c:tx>
          <c:spPr>
            <a:solidFill>
              <a:srgbClr val="FFC000"/>
            </a:solidFill>
          </c:spPr>
          <c:cat>
            <c:strRef>
              <c:f>'RWSM Flow &amp; Annual Loads'!$A$30:$A$37</c:f>
            </c:strRef>
          </c:cat>
          <c:val>
            <c:numRef>
              <c:f>'RWSM Flow &amp; Annual Loads'!$D$30:$D$37</c:f>
            </c:numRef>
          </c:val>
        </c:ser>
        <c:ser>
          <c:idx val="4"/>
          <c:order val="4"/>
          <c:tx>
            <c:strRef>
              <c:f>'RWSM Flow &amp; Annual Loads'!$C$29</c:f>
            </c:strRef>
          </c:tx>
          <c:spPr>
            <a:solidFill>
              <a:srgbClr val="548235"/>
            </a:solidFill>
          </c:spPr>
          <c:cat>
            <c:strRef>
              <c:f>'RWSM Flow &amp; Annual Loads'!$A$30:$A$37</c:f>
            </c:strRef>
          </c:cat>
          <c:val>
            <c:numRef>
              <c:f>'RWSM Flow &amp; Annual Loads'!$C$30:$C$37</c:f>
            </c:numRef>
          </c:val>
        </c:ser>
        <c:axId val="852716022"/>
        <c:axId val="584219948"/>
      </c:barChart>
      <c:catAx>
        <c:axId val="852716022"/>
        <c:scaling>
          <c:orientation val="minMax"/>
        </c:scaling>
        <c:delete val="0"/>
        <c:axPos val="b"/>
        <c:title>
          <c:tx>
            <c:rich>
              <a:bodyPr/>
              <a:lstStyle/>
              <a:p>
                <a:pPr lvl="0">
                  <a:defRPr b="1" i="0" sz="1100"/>
                </a:pPr>
                <a:r>
                  <a:t>Drainage Areas</a:t>
                </a:r>
              </a:p>
            </c:rich>
          </c:tx>
          <c:overlay val="0"/>
        </c:title>
        <c:txPr>
          <a:bodyPr/>
          <a:lstStyle/>
          <a:p>
            <a:pPr lvl="0">
              <a:defRPr b="0"/>
            </a:pPr>
          </a:p>
        </c:txPr>
        <c:crossAx val="584219948"/>
      </c:catAx>
      <c:valAx>
        <c:axId val="584219948"/>
        <c:scaling>
          <c:orientation val="minMax"/>
        </c:scaling>
        <c:delete val="0"/>
        <c:axPos val="l"/>
        <c:majorGridlines>
          <c:spPr>
            <a:ln>
              <a:solidFill>
                <a:srgbClr val="FFFFFF"/>
              </a:solidFill>
            </a:ln>
          </c:spPr>
        </c:majorGridlines>
        <c:numFmt formatCode="General" sourceLinked="1"/>
        <c:tickLblPos val="nextTo"/>
        <c:spPr>
          <a:ln w="47625">
            <a:noFill/>
          </a:ln>
        </c:spPr>
        <c:txPr>
          <a:bodyPr/>
          <a:lstStyle/>
          <a:p>
            <a:pPr lvl="0">
              <a:defRPr b="0"/>
            </a:pPr>
          </a:p>
        </c:txPr>
        <c:crossAx val="852716022"/>
      </c:valAx>
      <c:spPr>
        <a:solidFill>
          <a:srgbClr val="FFFFFF"/>
        </a:solidFill>
      </c:spPr>
    </c:plotArea>
    <c:legend>
      <c:legendPos val="b"/>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w="47625">
              <a:noFill/>
            </a:ln>
          </c:spPr>
          <c:marker>
            <c:symbol val="circle"/>
            <c:size val="5"/>
            <c:spPr>
              <a:solidFill>
                <a:srgbClr val="5B9BD5"/>
              </a:solidFill>
              <a:ln cmpd="sng">
                <a:solidFill>
                  <a:srgbClr val="5B9BD5"/>
                </a:solidFill>
              </a:ln>
            </c:spPr>
          </c:marker>
          <c:xVal>
            <c:numRef>
              <c:f>'Load per Storm Recurrence'!$S$22:$S$27</c:f>
            </c:numRef>
          </c:xVal>
          <c:yVal>
            <c:numRef>
              <c:f>'Load per Storm Recurrence'!$V$22:$V$27</c:f>
            </c:numRef>
          </c:yVal>
        </c:ser>
        <c:dLbls>
          <c:showLegendKey val="0"/>
          <c:showVal val="0"/>
          <c:showCatName val="0"/>
          <c:showSerName val="0"/>
          <c:showPercent val="0"/>
          <c:showBubbleSize val="0"/>
        </c:dLbls>
        <c:axId val="1586918260"/>
        <c:axId val="1176643718"/>
      </c:scatterChart>
      <c:valAx>
        <c:axId val="1586918260"/>
        <c:scaling>
          <c:orientation val="minMax"/>
        </c:scaling>
        <c:delete val="0"/>
        <c:axPos val="b"/>
        <c:majorGridlines>
          <c:spPr>
            <a:ln>
              <a:solidFill>
                <a:srgbClr val="D9D9D9"/>
              </a:solidFill>
            </a:ln>
          </c:spPr>
        </c:majorGridlines>
        <c:numFmt formatCode="General" sourceLinked="1"/>
        <c:tickLblPos val="nextTo"/>
        <c:spPr>
          <a:ln w="47625">
            <a:noFill/>
          </a:ln>
        </c:spPr>
        <c:txPr>
          <a:bodyPr/>
          <a:lstStyle/>
          <a:p>
            <a:pPr lvl="0">
              <a:defRPr b="0" i="0" sz="900">
                <a:solidFill>
                  <a:srgbClr val="595959"/>
                </a:solidFill>
                <a:latin typeface="+mn-lt"/>
              </a:defRPr>
            </a:pPr>
          </a:p>
        </c:txPr>
        <c:crossAx val="1176643718"/>
      </c:valAx>
      <c:valAx>
        <c:axId val="1176643718"/>
        <c:scaling>
          <c:orientation val="minMax"/>
        </c:scaling>
        <c:delete val="0"/>
        <c:axPos val="l"/>
        <c:majorGridlines>
          <c:spPr>
            <a:ln>
              <a:solidFill>
                <a:srgbClr val="D9D9D9"/>
              </a:solidFill>
            </a:ln>
          </c:spPr>
        </c:majorGridlines>
        <c:numFmt formatCode="General" sourceLinked="1"/>
        <c:tickLblPos val="nextTo"/>
        <c:spPr>
          <a:ln w="47625">
            <a:noFill/>
          </a:ln>
        </c:spPr>
        <c:txPr>
          <a:bodyPr/>
          <a:lstStyle/>
          <a:p>
            <a:pPr lvl="0">
              <a:defRPr b="0" i="0" sz="900">
                <a:solidFill>
                  <a:srgbClr val="595959"/>
                </a:solidFill>
                <a:latin typeface="+mn-lt"/>
              </a:defRPr>
            </a:pPr>
          </a:p>
        </c:txPr>
        <c:crossAx val="1586918260"/>
      </c:valAx>
      <c:spPr>
        <a:solidFill>
          <a:srgbClr val="FFFFFF"/>
        </a:solidFill>
      </c:spPr>
    </c:plotArea>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w="47625">
              <a:noFill/>
            </a:ln>
          </c:spPr>
          <c:marker>
            <c:symbol val="circle"/>
            <c:size val="7"/>
            <c:spPr>
              <a:solidFill>
                <a:srgbClr val="5B9BD5"/>
              </a:solidFill>
              <a:ln cmpd="sng">
                <a:solidFill>
                  <a:srgbClr val="5B9BD5"/>
                </a:solidFill>
              </a:ln>
            </c:spPr>
          </c:marker>
          <c:trendline>
            <c:name/>
            <c:spPr>
              <a:ln w="9525">
                <a:solidFill>
                  <a:srgbClr val="000000"/>
                </a:solidFill>
              </a:ln>
            </c:spPr>
            <c:trendlineType val="linear"/>
            <c:dispRSqr val="1"/>
            <c:dispEq val="0"/>
          </c:trendline>
          <c:xVal>
            <c:numRef>
              <c:f>'% Dissolved v Land Use'!$E$3:$E$13</c:f>
            </c:numRef>
          </c:xVal>
          <c:yVal>
            <c:numRef>
              <c:f>'% Dissolved v Land Use'!$D$3:$D$13</c:f>
            </c:numRef>
          </c:yVal>
        </c:ser>
        <c:dLbls>
          <c:showLegendKey val="0"/>
          <c:showVal val="0"/>
          <c:showCatName val="0"/>
          <c:showSerName val="0"/>
          <c:showPercent val="0"/>
          <c:showBubbleSize val="0"/>
        </c:dLbls>
        <c:axId val="1455014583"/>
        <c:axId val="1957265783"/>
      </c:scatterChart>
      <c:valAx>
        <c:axId val="1455014583"/>
        <c:scaling>
          <c:orientation val="minMax"/>
        </c:scaling>
        <c:delete val="0"/>
        <c:axPos val="b"/>
        <c:majorGridlines>
          <c:spPr>
            <a:ln>
              <a:solidFill>
                <a:srgbClr val="FFFFFF"/>
              </a:solidFill>
            </a:ln>
          </c:spPr>
        </c:majorGridlines>
        <c:title>
          <c:tx>
            <c:rich>
              <a:bodyPr/>
              <a:lstStyle/>
              <a:p>
                <a:pPr lvl="0">
                  <a:defRPr b="1" i="0"/>
                </a:pPr>
                <a:r>
                  <a:t>% Imperviousness in Watershed</a:t>
                </a:r>
              </a:p>
            </c:rich>
          </c:tx>
          <c:overlay val="0"/>
        </c:title>
        <c:numFmt formatCode="General" sourceLinked="1"/>
        <c:tickLblPos val="nextTo"/>
        <c:spPr>
          <a:ln w="47625">
            <a:noFill/>
          </a:ln>
        </c:spPr>
        <c:txPr>
          <a:bodyPr/>
          <a:lstStyle/>
          <a:p>
            <a:pPr lvl="0">
              <a:defRPr b="0"/>
            </a:pPr>
          </a:p>
        </c:txPr>
        <c:crossAx val="1957265783"/>
      </c:valAx>
      <c:valAx>
        <c:axId val="1957265783"/>
        <c:scaling>
          <c:orientation val="minMax"/>
        </c:scaling>
        <c:delete val="0"/>
        <c:axPos val="l"/>
        <c:majorGridlines>
          <c:spPr>
            <a:ln>
              <a:solidFill>
                <a:srgbClr val="FFFFFF"/>
              </a:solidFill>
            </a:ln>
          </c:spPr>
        </c:majorGridlines>
        <c:title>
          <c:tx>
            <c:rich>
              <a:bodyPr/>
              <a:lstStyle/>
              <a:p>
                <a:pPr lvl="0">
                  <a:defRPr b="1" i="0"/>
                </a:pPr>
                <a:r>
                  <a:t>Estimated % Dissolved</a:t>
                </a:r>
              </a:p>
            </c:rich>
          </c:tx>
          <c:overlay val="0"/>
        </c:title>
        <c:numFmt formatCode="General" sourceLinked="1"/>
        <c:tickLblPos val="nextTo"/>
        <c:spPr>
          <a:ln w="47625">
            <a:noFill/>
          </a:ln>
        </c:spPr>
        <c:txPr>
          <a:bodyPr/>
          <a:lstStyle/>
          <a:p>
            <a:pPr lvl="0">
              <a:defRPr b="0"/>
            </a:pPr>
          </a:p>
        </c:txPr>
        <c:crossAx val="1455014583"/>
      </c:valAx>
      <c:spPr>
        <a:solidFill>
          <a:srgbClr val="FFFFFF"/>
        </a:solidFill>
      </c:spPr>
    </c:plotArea>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w="47625">
              <a:noFill/>
            </a:ln>
          </c:spPr>
          <c:marker>
            <c:symbol val="circle"/>
            <c:size val="7"/>
            <c:spPr>
              <a:solidFill>
                <a:srgbClr val="5B9BD5"/>
              </a:solidFill>
              <a:ln cmpd="sng">
                <a:solidFill>
                  <a:srgbClr val="5B9BD5"/>
                </a:solidFill>
              </a:ln>
            </c:spPr>
          </c:marker>
          <c:trendline>
            <c:name/>
            <c:spPr>
              <a:ln w="9525">
                <a:solidFill>
                  <a:srgbClr val="000000"/>
                </a:solidFill>
              </a:ln>
            </c:spPr>
            <c:trendlineType val="linear"/>
            <c:dispRSqr val="1"/>
            <c:dispEq val="0"/>
          </c:trendline>
          <c:xVal>
            <c:numRef>
              <c:f>'% Dissolved v Land Use'!$F$3:$F$13</c:f>
            </c:numRef>
          </c:xVal>
          <c:yVal>
            <c:numRef>
              <c:f>'% Dissolved v Land Use'!$D$3:$D$13</c:f>
            </c:numRef>
          </c:yVal>
        </c:ser>
        <c:dLbls>
          <c:showLegendKey val="0"/>
          <c:showVal val="0"/>
          <c:showCatName val="0"/>
          <c:showSerName val="0"/>
          <c:showPercent val="0"/>
          <c:showBubbleSize val="0"/>
        </c:dLbls>
        <c:axId val="105500240"/>
        <c:axId val="1885455699"/>
      </c:scatterChart>
      <c:valAx>
        <c:axId val="105500240"/>
        <c:scaling>
          <c:orientation val="minMax"/>
        </c:scaling>
        <c:delete val="0"/>
        <c:axPos val="b"/>
        <c:majorGridlines>
          <c:spPr>
            <a:ln>
              <a:solidFill>
                <a:srgbClr val="FFFFFF"/>
              </a:solidFill>
            </a:ln>
          </c:spPr>
        </c:majorGridlines>
        <c:title>
          <c:tx>
            <c:rich>
              <a:bodyPr/>
              <a:lstStyle/>
              <a:p>
                <a:pPr lvl="0">
                  <a:defRPr b="1" i="0"/>
                </a:pPr>
                <a:r>
                  <a:t>% Old Industrial in Watershed</a:t>
                </a:r>
              </a:p>
            </c:rich>
          </c:tx>
          <c:overlay val="0"/>
        </c:title>
        <c:numFmt formatCode="General" sourceLinked="1"/>
        <c:tickLblPos val="nextTo"/>
        <c:spPr>
          <a:ln w="47625">
            <a:noFill/>
          </a:ln>
        </c:spPr>
        <c:txPr>
          <a:bodyPr/>
          <a:lstStyle/>
          <a:p>
            <a:pPr lvl="0">
              <a:defRPr b="0"/>
            </a:pPr>
          </a:p>
        </c:txPr>
        <c:crossAx val="1885455699"/>
      </c:valAx>
      <c:valAx>
        <c:axId val="1885455699"/>
        <c:scaling>
          <c:orientation val="minMax"/>
        </c:scaling>
        <c:delete val="0"/>
        <c:axPos val="l"/>
        <c:majorGridlines>
          <c:spPr>
            <a:ln>
              <a:solidFill>
                <a:srgbClr val="FFFFFF"/>
              </a:solidFill>
            </a:ln>
          </c:spPr>
        </c:majorGridlines>
        <c:title>
          <c:tx>
            <c:rich>
              <a:bodyPr/>
              <a:lstStyle/>
              <a:p>
                <a:pPr lvl="0">
                  <a:defRPr b="1" i="0"/>
                </a:pPr>
                <a:r>
                  <a:t>Estimated % Dissolved</a:t>
                </a:r>
              </a:p>
            </c:rich>
          </c:tx>
          <c:overlay val="0"/>
        </c:title>
        <c:numFmt formatCode="General" sourceLinked="1"/>
        <c:tickLblPos val="nextTo"/>
        <c:spPr>
          <a:ln w="47625">
            <a:noFill/>
          </a:ln>
        </c:spPr>
        <c:txPr>
          <a:bodyPr/>
          <a:lstStyle/>
          <a:p>
            <a:pPr lvl="0">
              <a:defRPr b="0"/>
            </a:pPr>
          </a:p>
        </c:txPr>
        <c:crossAx val="105500240"/>
      </c:valAx>
      <c:spPr>
        <a:solidFill>
          <a:srgbClr val="FFFFFF"/>
        </a:solidFill>
      </c:spPr>
    </c:plotArea>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6</xdr:col>
      <xdr:colOff>95250</xdr:colOff>
      <xdr:row>0</xdr:row>
      <xdr:rowOff>133350</xdr:rowOff>
    </xdr:from>
    <xdr:to>
      <xdr:col>13</xdr:col>
      <xdr:colOff>514350</xdr:colOff>
      <xdr:row>14</xdr:row>
      <xdr:rowOff>152400</xdr:rowOff>
    </xdr:to>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7</xdr:col>
      <xdr:colOff>295275</xdr:colOff>
      <xdr:row>22</xdr:row>
      <xdr:rowOff>28575</xdr:rowOff>
    </xdr:from>
    <xdr:to>
      <xdr:col>14</xdr:col>
      <xdr:colOff>333375</xdr:colOff>
      <xdr:row>33</xdr:row>
      <xdr:rowOff>142875</xdr:rowOff>
    </xdr:to>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24</xdr:col>
      <xdr:colOff>76200</xdr:colOff>
      <xdr:row>26</xdr:row>
      <xdr:rowOff>19050</xdr:rowOff>
    </xdr:from>
    <xdr:to>
      <xdr:col>31</xdr:col>
      <xdr:colOff>447675</xdr:colOff>
      <xdr:row>48</xdr:row>
      <xdr:rowOff>19050</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10</xdr:col>
      <xdr:colOff>314325</xdr:colOff>
      <xdr:row>3</xdr:row>
      <xdr:rowOff>133350</xdr:rowOff>
    </xdr:from>
    <xdr:to>
      <xdr:col>16</xdr:col>
      <xdr:colOff>523875</xdr:colOff>
      <xdr:row>11</xdr:row>
      <xdr:rowOff>180975</xdr:rowOff>
    </xdr:to>
    <xdr:graphicFrame>
      <xdr:nvGraphicFramePr>
        <xdr:cNvPr id="4" name="Chart 4"/>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17</xdr:col>
      <xdr:colOff>457200</xdr:colOff>
      <xdr:row>1</xdr:row>
      <xdr:rowOff>628650</xdr:rowOff>
    </xdr:from>
    <xdr:to>
      <xdr:col>24</xdr:col>
      <xdr:colOff>66675</xdr:colOff>
      <xdr:row>11</xdr:row>
      <xdr:rowOff>104775</xdr:rowOff>
    </xdr:to>
    <xdr:graphicFrame>
      <xdr:nvGraphicFramePr>
        <xdr:cNvPr id="5" name="Chart 5"/>
        <xdr:cNvGraphicFramePr/>
      </xdr:nvGraphicFramePr>
      <xdr:xfrm>
        <a:off x="0" y="0"/>
        <a:ext cx="0" cy="0"/>
      </xdr:xfrm>
      <a:graphic>
        <a:graphicData uri="http://schemas.openxmlformats.org/drawingml/2006/chart">
          <c:chart r:id="rId2"/>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71"/>
    <col customWidth="1" min="2" max="2" width="12.14"/>
    <col customWidth="1" min="3" max="3" width="25.0"/>
    <col customWidth="1" min="4" max="4" width="16.29"/>
    <col customWidth="1" min="5" max="5" width="14.43"/>
    <col customWidth="1" min="6" max="13" width="8.71"/>
    <col customWidth="1" min="14" max="15" width="12.0"/>
    <col customWidth="1" min="16" max="26" width="8.71"/>
  </cols>
  <sheetData>
    <row r="1">
      <c r="A1" s="7" t="s">
        <v>12</v>
      </c>
      <c r="B1" s="7" t="s">
        <v>15</v>
      </c>
      <c r="C1" s="7" t="s">
        <v>16</v>
      </c>
      <c r="D1" s="7" t="s">
        <v>17</v>
      </c>
      <c r="E1" s="7" t="s">
        <v>18</v>
      </c>
      <c r="F1" s="8"/>
    </row>
    <row r="2">
      <c r="A2" s="11" t="s">
        <v>19</v>
      </c>
      <c r="B2" s="13">
        <v>17.0</v>
      </c>
      <c r="C2" s="13">
        <v>73.0</v>
      </c>
      <c r="D2" s="13">
        <f t="shared" ref="D2:D7" si="1">100-C2-E2</f>
        <v>13</v>
      </c>
      <c r="E2" s="13">
        <v>14.0</v>
      </c>
      <c r="F2" s="8"/>
    </row>
    <row r="3">
      <c r="A3" s="11" t="s">
        <v>22</v>
      </c>
      <c r="B3" s="13">
        <v>30.0</v>
      </c>
      <c r="C3" s="13">
        <v>49.0</v>
      </c>
      <c r="D3" s="13">
        <f t="shared" si="1"/>
        <v>23</v>
      </c>
      <c r="E3" s="13">
        <v>28.0</v>
      </c>
      <c r="F3" s="8"/>
    </row>
    <row r="4">
      <c r="A4" s="11" t="s">
        <v>24</v>
      </c>
      <c r="B4" s="13">
        <v>23.0</v>
      </c>
      <c r="C4" s="13">
        <v>46.0</v>
      </c>
      <c r="D4" s="13">
        <f t="shared" si="1"/>
        <v>21</v>
      </c>
      <c r="E4" s="13">
        <v>33.0</v>
      </c>
      <c r="F4" s="8"/>
    </row>
    <row r="5">
      <c r="A5" s="11" t="s">
        <v>26</v>
      </c>
      <c r="B5" s="13">
        <v>29.0</v>
      </c>
      <c r="C5" s="13">
        <v>38.0</v>
      </c>
      <c r="D5" s="13">
        <f t="shared" si="1"/>
        <v>31</v>
      </c>
      <c r="E5" s="13">
        <v>31.0</v>
      </c>
      <c r="F5" s="8"/>
    </row>
    <row r="6">
      <c r="A6" s="11" t="s">
        <v>27</v>
      </c>
      <c r="B6" s="13">
        <v>38.0</v>
      </c>
      <c r="C6" s="13">
        <v>28.0</v>
      </c>
      <c r="D6" s="13">
        <f t="shared" si="1"/>
        <v>26</v>
      </c>
      <c r="E6" s="13">
        <v>46.0</v>
      </c>
      <c r="F6" s="8"/>
    </row>
    <row r="7">
      <c r="A7" s="11" t="s">
        <v>31</v>
      </c>
      <c r="B7" s="13">
        <v>17.0</v>
      </c>
      <c r="C7" s="13">
        <v>51.0</v>
      </c>
      <c r="D7" s="13">
        <f t="shared" si="1"/>
        <v>16</v>
      </c>
      <c r="E7" s="13">
        <v>33.0</v>
      </c>
      <c r="F7" s="8"/>
    </row>
    <row r="8">
      <c r="A8" s="18"/>
      <c r="B8" s="18"/>
      <c r="C8" s="18"/>
      <c r="D8" s="18"/>
      <c r="E8" s="18"/>
      <c r="F8" s="8"/>
    </row>
    <row r="9">
      <c r="A9" s="21" t="s">
        <v>38</v>
      </c>
      <c r="B9" s="23" t="s">
        <v>42</v>
      </c>
      <c r="C9" s="23" t="s">
        <v>46</v>
      </c>
      <c r="D9" s="23" t="s">
        <v>47</v>
      </c>
      <c r="E9" s="23" t="s">
        <v>48</v>
      </c>
      <c r="F9" s="8"/>
    </row>
    <row r="10">
      <c r="A10" s="7" t="s">
        <v>49</v>
      </c>
      <c r="B10" s="29">
        <f>AVERAGE(B2:B7)</f>
        <v>25.66666667</v>
      </c>
      <c r="C10" s="36">
        <v>0.475</v>
      </c>
      <c r="D10" s="36">
        <v>0.216666666666667</v>
      </c>
      <c r="E10" s="36">
        <v>0.308333333333333</v>
      </c>
      <c r="F10" s="8"/>
    </row>
    <row r="11">
      <c r="A11" s="8"/>
      <c r="B11" s="8"/>
      <c r="C11" s="8"/>
      <c r="D11" s="8"/>
      <c r="E11" s="8"/>
      <c r="F11"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8.86"/>
    <col customWidth="1" min="2" max="2" width="14.43"/>
    <col customWidth="1" min="3" max="3" width="14.14"/>
    <col customWidth="1" min="4" max="4" width="18.71"/>
    <col customWidth="1" min="5" max="5" width="16.14"/>
    <col customWidth="1" min="6" max="6" width="15.71"/>
    <col customWidth="1" min="7" max="7" width="12.71"/>
    <col customWidth="1" min="8" max="8" width="9.14"/>
    <col customWidth="1" min="9" max="9" width="13.14"/>
    <col customWidth="1" min="10" max="10" width="9.14"/>
    <col customWidth="1" min="11" max="12" width="15.0"/>
    <col customWidth="1" min="13" max="13" width="27.43"/>
    <col customWidth="1" min="14" max="14" width="9.14"/>
    <col customWidth="1" min="15" max="15" width="19.71"/>
    <col customWidth="1" min="16" max="33" width="9.14"/>
    <col customWidth="1" min="34" max="34" width="8.71"/>
    <col customWidth="1" min="35" max="35" width="9.14"/>
    <col customWidth="1" min="36" max="39" width="9.0"/>
  </cols>
  <sheetData>
    <row r="1">
      <c r="A1" s="10" t="s">
        <v>13</v>
      </c>
      <c r="B1" s="14" t="s">
        <v>21</v>
      </c>
      <c r="C1" s="15" t="s">
        <v>23</v>
      </c>
      <c r="D1" s="16" t="s">
        <v>25</v>
      </c>
      <c r="E1" s="15" t="s">
        <v>29</v>
      </c>
      <c r="F1" s="16" t="s">
        <v>30</v>
      </c>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row>
    <row r="2">
      <c r="A2" s="10"/>
      <c r="B2" s="19" t="s">
        <v>32</v>
      </c>
      <c r="C2" s="4">
        <v>0.2</v>
      </c>
      <c r="D2" s="4">
        <v>100.0</v>
      </c>
      <c r="E2" s="4">
        <v>4.0</v>
      </c>
      <c r="F2" s="4">
        <v>20.0</v>
      </c>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row>
    <row r="3">
      <c r="A3" s="10"/>
      <c r="B3" s="19" t="s">
        <v>39</v>
      </c>
      <c r="C3" s="4">
        <v>0.2</v>
      </c>
      <c r="D3" s="16">
        <v>201.0</v>
      </c>
      <c r="E3" s="16">
        <v>4.0</v>
      </c>
      <c r="F3" s="16">
        <v>50.0</v>
      </c>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row>
    <row r="4">
      <c r="A4" s="10"/>
      <c r="B4" s="19" t="s">
        <v>40</v>
      </c>
      <c r="C4" s="4">
        <v>0.2</v>
      </c>
      <c r="D4" s="4">
        <v>400.0</v>
      </c>
      <c r="E4" s="4">
        <v>16.0</v>
      </c>
      <c r="F4" s="4">
        <v>70.0</v>
      </c>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row>
    <row r="5">
      <c r="A5" s="10"/>
      <c r="B5" s="10"/>
      <c r="E5" s="22" t="s">
        <v>41</v>
      </c>
      <c r="I5" s="22"/>
      <c r="J5" s="22"/>
      <c r="K5" s="10"/>
      <c r="L5" s="25" t="s">
        <v>43</v>
      </c>
      <c r="M5" s="27" t="s">
        <v>52</v>
      </c>
    </row>
    <row r="6">
      <c r="A6" s="28" t="s">
        <v>53</v>
      </c>
      <c r="B6" s="3" t="s">
        <v>54</v>
      </c>
      <c r="C6" s="3" t="s">
        <v>55</v>
      </c>
      <c r="D6" s="3" t="s">
        <v>56</v>
      </c>
      <c r="E6" s="3" t="s">
        <v>23</v>
      </c>
      <c r="F6" s="10" t="s">
        <v>57</v>
      </c>
      <c r="G6" s="10" t="s">
        <v>29</v>
      </c>
      <c r="H6" s="10" t="s">
        <v>58</v>
      </c>
      <c r="I6" s="10" t="s">
        <v>59</v>
      </c>
      <c r="J6" s="10" t="s">
        <v>60</v>
      </c>
      <c r="K6" s="30" t="s">
        <v>61</v>
      </c>
      <c r="L6" s="10" t="s">
        <v>67</v>
      </c>
      <c r="M6" s="27" t="s">
        <v>68</v>
      </c>
      <c r="N6" s="27" t="s">
        <v>69</v>
      </c>
      <c r="O6" s="27" t="s">
        <v>70</v>
      </c>
      <c r="P6" s="10" t="s">
        <v>71</v>
      </c>
      <c r="Q6" s="10" t="s">
        <v>72</v>
      </c>
      <c r="R6" s="10" t="s">
        <v>73</v>
      </c>
      <c r="S6" s="10" t="s">
        <v>74</v>
      </c>
      <c r="T6" s="10" t="s">
        <v>75</v>
      </c>
      <c r="U6" s="10" t="s">
        <v>76</v>
      </c>
      <c r="V6" s="10" t="s">
        <v>77</v>
      </c>
      <c r="W6" s="10" t="s">
        <v>78</v>
      </c>
      <c r="X6" s="10" t="s">
        <v>79</v>
      </c>
      <c r="Y6" s="10" t="s">
        <v>80</v>
      </c>
      <c r="Z6" s="10" t="s">
        <v>81</v>
      </c>
      <c r="AA6" s="10" t="s">
        <v>82</v>
      </c>
      <c r="AB6" s="10" t="s">
        <v>83</v>
      </c>
      <c r="AC6" s="10" t="s">
        <v>84</v>
      </c>
      <c r="AD6" s="10" t="s">
        <v>85</v>
      </c>
      <c r="AE6" s="10" t="s">
        <v>86</v>
      </c>
      <c r="AF6" s="10" t="s">
        <v>87</v>
      </c>
      <c r="AG6" s="10" t="s">
        <v>88</v>
      </c>
      <c r="AH6" s="10" t="s">
        <v>89</v>
      </c>
      <c r="AI6" s="10" t="s">
        <v>90</v>
      </c>
      <c r="AJ6" s="10" t="s">
        <v>91</v>
      </c>
      <c r="AK6" s="10" t="s">
        <v>92</v>
      </c>
      <c r="AL6" s="10" t="s">
        <v>93</v>
      </c>
      <c r="AM6" s="10" t="s">
        <v>94</v>
      </c>
    </row>
    <row r="7">
      <c r="A7" s="27" t="s">
        <v>95</v>
      </c>
      <c r="B7" s="33">
        <f t="shared" ref="B7:B13" si="1">(E7*C$2+F7*D$2+G7*E$2+H7*F$2)/1000000</f>
        <v>74.00599066</v>
      </c>
      <c r="C7" s="33">
        <f t="shared" ref="C7:C13" si="2">(E7*C$3+F7*D$3+G7*E$3+H7*F$3)/1000000</f>
        <v>160.6910182</v>
      </c>
      <c r="D7" s="33">
        <f t="shared" ref="D7:D13" si="3">(E7*C$4+F7*D$4+G7*E$4+H7*F$4)/1000000</f>
        <v>279.2005107</v>
      </c>
      <c r="E7" s="10">
        <f t="shared" ref="E7:E13" si="4">SUM(Q7,S7,U7,W7,Y7,AA7,AC7)</f>
        <v>469066.4277</v>
      </c>
      <c r="F7" s="10">
        <f t="shared" ref="F7:F13" si="5">AE7+AM7</f>
        <v>366920.7043</v>
      </c>
      <c r="G7" s="10">
        <f t="shared" ref="G7:G13" si="6">AG7</f>
        <v>1034020.675</v>
      </c>
      <c r="H7" s="10">
        <f t="shared" ref="H7:H13" si="7">AI7+AK7</f>
        <v>1654201.212</v>
      </c>
      <c r="I7" s="37">
        <f t="shared" ref="I7:I13" si="8">(L7+5*25.4)*N7*1000</f>
        <v>14903503.43</v>
      </c>
      <c r="J7" s="38">
        <f t="shared" ref="J7:J13" si="9">O7/I7</f>
        <v>0.2364684946</v>
      </c>
      <c r="K7" s="39">
        <v>0.34</v>
      </c>
      <c r="L7" s="40">
        <v>522.0</v>
      </c>
      <c r="M7" s="27" t="s">
        <v>95</v>
      </c>
      <c r="N7" s="27">
        <v>22.9637957274835</v>
      </c>
      <c r="O7" s="41">
        <v>3524209.01921376</v>
      </c>
      <c r="P7" s="10">
        <v>0.0899634584494197</v>
      </c>
      <c r="Q7" s="10">
        <v>355.584996689627</v>
      </c>
      <c r="R7" s="10">
        <v>2.40160670662615</v>
      </c>
      <c r="S7" s="10">
        <v>282481.090769169</v>
      </c>
      <c r="T7" s="10">
        <v>0.0</v>
      </c>
      <c r="U7" s="10">
        <v>0.0</v>
      </c>
      <c r="V7" s="10">
        <v>0.450147192206035</v>
      </c>
      <c r="W7" s="10">
        <v>47235.629365335</v>
      </c>
      <c r="X7" s="10">
        <v>0.00118985076334966</v>
      </c>
      <c r="Y7" s="10">
        <v>202.901812860891</v>
      </c>
      <c r="Z7" s="10">
        <v>0.21980321521188</v>
      </c>
      <c r="AA7" s="10">
        <v>57261.0899809767</v>
      </c>
      <c r="AB7" s="10">
        <v>0.155699424180163</v>
      </c>
      <c r="AC7" s="10">
        <v>81530.1307481222</v>
      </c>
      <c r="AD7" s="27">
        <v>1.12611561516841</v>
      </c>
      <c r="AE7" s="27">
        <v>310760.993279861</v>
      </c>
      <c r="AF7" s="10">
        <v>12.2089111358768</v>
      </c>
      <c r="AG7" s="10">
        <v>1034020.67494425</v>
      </c>
      <c r="AH7" s="10">
        <v>2.35286652632621</v>
      </c>
      <c r="AI7" s="10">
        <v>527185.573423446</v>
      </c>
      <c r="AJ7" s="10">
        <v>3.74289806579085</v>
      </c>
      <c r="AK7" s="10">
        <v>1127015.63885674</v>
      </c>
      <c r="AL7" s="27">
        <v>0.214594536884272</v>
      </c>
      <c r="AM7" s="27">
        <v>56159.7110363104</v>
      </c>
    </row>
    <row r="8">
      <c r="A8" s="27" t="s">
        <v>103</v>
      </c>
      <c r="B8" s="33">
        <f t="shared" si="1"/>
        <v>0.6093515899</v>
      </c>
      <c r="C8" s="33">
        <f t="shared" si="2"/>
        <v>1.507465965</v>
      </c>
      <c r="D8" s="33">
        <f t="shared" si="3"/>
        <v>2.106208881</v>
      </c>
      <c r="E8" s="10">
        <f t="shared" si="4"/>
        <v>53043.36713</v>
      </c>
      <c r="F8" s="10">
        <f t="shared" si="5"/>
        <v>0</v>
      </c>
      <c r="G8" s="10">
        <f t="shared" si="6"/>
        <v>0</v>
      </c>
      <c r="H8" s="10">
        <f t="shared" si="7"/>
        <v>29937.14583</v>
      </c>
      <c r="I8" s="37">
        <f t="shared" si="8"/>
        <v>353300.4194</v>
      </c>
      <c r="J8" s="38">
        <f t="shared" si="9"/>
        <v>0.2348723873</v>
      </c>
      <c r="K8" s="39">
        <v>0.12</v>
      </c>
      <c r="L8" s="40">
        <v>451.0</v>
      </c>
      <c r="M8" s="27" t="s">
        <v>103</v>
      </c>
      <c r="N8" s="27">
        <v>0.611246400422922</v>
      </c>
      <c r="O8" s="41">
        <v>82980.5129567758</v>
      </c>
      <c r="P8" s="44">
        <v>3.78956245432944E-5</v>
      </c>
      <c r="Q8" s="10">
        <v>3.65252031134901</v>
      </c>
      <c r="R8" s="10">
        <v>0.00140800099239234</v>
      </c>
      <c r="S8" s="10">
        <v>62.5551943132734</v>
      </c>
      <c r="T8" s="10">
        <v>0.0</v>
      </c>
      <c r="U8" s="10">
        <v>0.0</v>
      </c>
      <c r="V8" s="10">
        <v>0.0</v>
      </c>
      <c r="W8" s="10">
        <v>0.0</v>
      </c>
      <c r="X8" s="10">
        <v>0.354219371369632</v>
      </c>
      <c r="Y8" s="10">
        <v>46374.378365614</v>
      </c>
      <c r="Z8" s="10">
        <v>0.0260906259616092</v>
      </c>
      <c r="AA8" s="10">
        <v>6602.78105115189</v>
      </c>
      <c r="AB8" s="10">
        <v>0.0</v>
      </c>
      <c r="AC8" s="10">
        <v>0.0</v>
      </c>
      <c r="AD8" s="10">
        <v>0.0</v>
      </c>
      <c r="AE8" s="10">
        <v>0.0</v>
      </c>
      <c r="AF8" s="10">
        <v>0.0</v>
      </c>
      <c r="AG8" s="10">
        <v>0.0</v>
      </c>
      <c r="AH8" s="10">
        <v>0.229490506474745</v>
      </c>
      <c r="AI8" s="10">
        <v>29937.1458253852</v>
      </c>
      <c r="AJ8" s="10">
        <v>0.0</v>
      </c>
      <c r="AK8" s="10">
        <v>0.0</v>
      </c>
      <c r="AL8" s="10">
        <v>0.0</v>
      </c>
      <c r="AM8" s="10">
        <v>0.0</v>
      </c>
    </row>
    <row r="9">
      <c r="A9" s="27" t="s">
        <v>104</v>
      </c>
      <c r="B9" s="33">
        <f t="shared" si="1"/>
        <v>30.24100579</v>
      </c>
      <c r="C9" s="33">
        <f t="shared" si="2"/>
        <v>71.22597496</v>
      </c>
      <c r="D9" s="33">
        <f t="shared" si="3"/>
        <v>107.6698445</v>
      </c>
      <c r="E9" s="10">
        <f t="shared" si="4"/>
        <v>329246.7793</v>
      </c>
      <c r="F9" s="10">
        <f t="shared" si="5"/>
        <v>16782.94435</v>
      </c>
      <c r="G9" s="10">
        <f t="shared" si="6"/>
        <v>575900.1986</v>
      </c>
      <c r="H9" s="10">
        <f t="shared" si="7"/>
        <v>1309663.06</v>
      </c>
      <c r="I9" s="37">
        <f t="shared" si="8"/>
        <v>7158391.659</v>
      </c>
      <c r="J9" s="38">
        <f t="shared" si="9"/>
        <v>0.3117450244</v>
      </c>
      <c r="K9" s="39">
        <v>0.22</v>
      </c>
      <c r="L9" s="40">
        <v>637.0</v>
      </c>
      <c r="M9" s="27" t="s">
        <v>104</v>
      </c>
      <c r="N9" s="27">
        <v>9.36962259012977</v>
      </c>
      <c r="O9" s="41">
        <v>2231592.98225403</v>
      </c>
      <c r="P9" s="10">
        <v>5.00348205218809E-4</v>
      </c>
      <c r="Q9" s="10">
        <v>145.562339891208</v>
      </c>
      <c r="R9" s="10">
        <v>2.07654072205586</v>
      </c>
      <c r="S9" s="10">
        <v>328414.539709546</v>
      </c>
      <c r="T9" s="10">
        <v>0.0</v>
      </c>
      <c r="U9" s="10">
        <v>0.0</v>
      </c>
      <c r="V9" s="10">
        <v>0.0</v>
      </c>
      <c r="W9" s="10">
        <v>0.0</v>
      </c>
      <c r="X9" s="10">
        <v>0.0</v>
      </c>
      <c r="Y9" s="10">
        <v>0.0</v>
      </c>
      <c r="Z9" s="10">
        <v>4.0726375114969E-4</v>
      </c>
      <c r="AA9" s="10">
        <v>152.032902176942</v>
      </c>
      <c r="AB9" s="10">
        <v>0.00171453244565097</v>
      </c>
      <c r="AC9" s="10">
        <v>534.64434571185</v>
      </c>
      <c r="AD9" s="10">
        <v>0.0377181266301936</v>
      </c>
      <c r="AE9" s="10">
        <v>11069.8171064329</v>
      </c>
      <c r="AF9" s="10">
        <v>4.51016440319303</v>
      </c>
      <c r="AG9" s="10">
        <v>575900.198624408</v>
      </c>
      <c r="AH9" s="10">
        <v>0.19554908085885</v>
      </c>
      <c r="AI9" s="10">
        <v>53602.3835640292</v>
      </c>
      <c r="AJ9" s="10">
        <v>2.52772330618837</v>
      </c>
      <c r="AK9" s="10">
        <v>1256060.67641505</v>
      </c>
      <c r="AL9" s="10">
        <v>0.0193048068014382</v>
      </c>
      <c r="AM9" s="10">
        <v>5713.1272467868</v>
      </c>
    </row>
    <row r="10">
      <c r="A10" s="27" t="s">
        <v>105</v>
      </c>
      <c r="B10" s="33">
        <f t="shared" si="1"/>
        <v>51.98941654</v>
      </c>
      <c r="C10" s="33">
        <f t="shared" si="2"/>
        <v>110.9710997</v>
      </c>
      <c r="D10" s="33">
        <f t="shared" si="3"/>
        <v>198.3341135</v>
      </c>
      <c r="E10" s="10">
        <f t="shared" si="4"/>
        <v>190346.6599</v>
      </c>
      <c r="F10" s="10">
        <f t="shared" si="5"/>
        <v>301521.2801</v>
      </c>
      <c r="G10" s="10">
        <f t="shared" si="6"/>
        <v>695132.4814</v>
      </c>
      <c r="H10" s="10">
        <f t="shared" si="7"/>
        <v>950934.4636</v>
      </c>
      <c r="I10" s="37">
        <f t="shared" si="8"/>
        <v>6630890.255</v>
      </c>
      <c r="J10" s="38">
        <f t="shared" si="9"/>
        <v>0.32242049</v>
      </c>
      <c r="K10" s="39">
        <v>0.4</v>
      </c>
      <c r="L10" s="40">
        <v>594.0</v>
      </c>
      <c r="M10" s="27" t="s">
        <v>105</v>
      </c>
      <c r="N10" s="27">
        <v>9.19679646959769</v>
      </c>
      <c r="O10" s="41">
        <v>2137934.88502517</v>
      </c>
      <c r="P10" s="10">
        <v>0.0</v>
      </c>
      <c r="Q10" s="10">
        <v>0.0</v>
      </c>
      <c r="R10" s="10">
        <v>0.664763707234952</v>
      </c>
      <c r="S10" s="10">
        <v>109774.549139094</v>
      </c>
      <c r="T10" s="10">
        <v>0.011382993456704</v>
      </c>
      <c r="U10" s="10">
        <v>4359.90699033691</v>
      </c>
      <c r="V10" s="10">
        <v>0.0</v>
      </c>
      <c r="W10" s="10">
        <v>0.0</v>
      </c>
      <c r="X10" s="10">
        <v>3.19968719674861E-4</v>
      </c>
      <c r="Y10" s="10">
        <v>56.3884701457338</v>
      </c>
      <c r="Z10" s="10">
        <v>0.138133779904007</v>
      </c>
      <c r="AA10" s="10">
        <v>57500.3267034879</v>
      </c>
      <c r="AB10" s="10">
        <v>0.0598256407107652</v>
      </c>
      <c r="AC10" s="10">
        <v>18655.4886235793</v>
      </c>
      <c r="AD10" s="10">
        <v>0.552192050621269</v>
      </c>
      <c r="AE10" s="10">
        <v>166487.119332644</v>
      </c>
      <c r="AF10" s="10">
        <v>4.81278179201725</v>
      </c>
      <c r="AG10" s="10">
        <v>695132.481357676</v>
      </c>
      <c r="AH10" s="10">
        <v>0.666965441916121</v>
      </c>
      <c r="AI10" s="10">
        <v>178701.68701667</v>
      </c>
      <c r="AJ10" s="10">
        <v>1.82678153956298</v>
      </c>
      <c r="AK10" s="10">
        <v>772232.776574984</v>
      </c>
      <c r="AL10" s="10">
        <v>0.463649555453966</v>
      </c>
      <c r="AM10" s="10">
        <v>135034.160816555</v>
      </c>
    </row>
    <row r="11">
      <c r="A11" s="27" t="s">
        <v>106</v>
      </c>
      <c r="B11" s="33">
        <f t="shared" si="1"/>
        <v>77.65936886</v>
      </c>
      <c r="C11" s="33">
        <f t="shared" si="2"/>
        <v>175.2499612</v>
      </c>
      <c r="D11" s="33">
        <f t="shared" si="3"/>
        <v>282.1507026</v>
      </c>
      <c r="E11" s="10">
        <f t="shared" si="4"/>
        <v>971374.5958</v>
      </c>
      <c r="F11" s="10">
        <f t="shared" si="5"/>
        <v>137413.3479</v>
      </c>
      <c r="G11" s="10">
        <f t="shared" si="6"/>
        <v>1978965.757</v>
      </c>
      <c r="H11" s="10">
        <f t="shared" si="7"/>
        <v>2790394.806</v>
      </c>
      <c r="I11" s="37">
        <f t="shared" si="8"/>
        <v>21404371.74</v>
      </c>
      <c r="J11" s="38">
        <f t="shared" si="9"/>
        <v>0.2746237348</v>
      </c>
      <c r="K11" s="39">
        <v>0.39</v>
      </c>
      <c r="L11" s="40">
        <v>561.0</v>
      </c>
      <c r="M11" s="27" t="s">
        <v>106</v>
      </c>
      <c r="N11" s="27">
        <v>31.1110054298013</v>
      </c>
      <c r="O11" s="41">
        <v>5878148.50727378</v>
      </c>
      <c r="P11" s="10">
        <v>0.101616067885172</v>
      </c>
      <c r="Q11" s="10">
        <v>5242.3660921513</v>
      </c>
      <c r="R11" s="10">
        <v>2.03185608140174</v>
      </c>
      <c r="S11" s="10">
        <v>329392.255808557</v>
      </c>
      <c r="T11" s="10">
        <v>0.0</v>
      </c>
      <c r="U11" s="10">
        <v>0.0</v>
      </c>
      <c r="V11" s="10">
        <v>0.500769546527786</v>
      </c>
      <c r="W11" s="10">
        <v>54052.1886863268</v>
      </c>
      <c r="X11" s="10">
        <v>1.03265901268136</v>
      </c>
      <c r="Y11" s="10">
        <v>244134.201526617</v>
      </c>
      <c r="Z11" s="10">
        <v>0.427103711826739</v>
      </c>
      <c r="AA11" s="10">
        <v>120039.055878566</v>
      </c>
      <c r="AB11" s="10">
        <v>0.597205805203195</v>
      </c>
      <c r="AC11" s="10">
        <v>218514.527837428</v>
      </c>
      <c r="AD11" s="10">
        <v>0.323504781203336</v>
      </c>
      <c r="AE11" s="10">
        <v>98877.7284968689</v>
      </c>
      <c r="AF11" s="10">
        <v>17.4928199893903</v>
      </c>
      <c r="AG11" s="10">
        <v>1978965.75737549</v>
      </c>
      <c r="AH11" s="10">
        <v>2.49389800948322</v>
      </c>
      <c r="AI11" s="10">
        <v>651721.092462653</v>
      </c>
      <c r="AJ11" s="10">
        <v>5.97077941360738</v>
      </c>
      <c r="AK11" s="10">
        <v>2138673.71369622</v>
      </c>
      <c r="AL11" s="10">
        <v>0.138793010591177</v>
      </c>
      <c r="AM11" s="10">
        <v>38535.6194128869</v>
      </c>
    </row>
    <row r="12">
      <c r="A12" s="27" t="s">
        <v>111</v>
      </c>
      <c r="B12" s="33">
        <f t="shared" si="1"/>
        <v>2.14412324</v>
      </c>
      <c r="C12" s="33">
        <f t="shared" si="2"/>
        <v>4.748378355</v>
      </c>
      <c r="D12" s="33">
        <f t="shared" si="3"/>
        <v>7.384873038</v>
      </c>
      <c r="E12" s="10">
        <f t="shared" si="4"/>
        <v>670128.8216</v>
      </c>
      <c r="F12" s="10">
        <f t="shared" si="5"/>
        <v>2332.942858</v>
      </c>
      <c r="G12" s="10">
        <f t="shared" si="6"/>
        <v>49429.48308</v>
      </c>
      <c r="H12" s="10">
        <f t="shared" si="7"/>
        <v>78954.26287</v>
      </c>
      <c r="I12" s="37">
        <f t="shared" si="8"/>
        <v>2791549.065</v>
      </c>
      <c r="J12" s="38">
        <f t="shared" si="9"/>
        <v>0.2868821188</v>
      </c>
      <c r="K12" s="39">
        <v>0.43</v>
      </c>
      <c r="L12" s="40">
        <v>488.0</v>
      </c>
      <c r="M12" s="27" t="s">
        <v>111</v>
      </c>
      <c r="N12" s="27">
        <v>4.53910417030862</v>
      </c>
      <c r="O12" s="41">
        <v>800845.510386904</v>
      </c>
      <c r="P12" s="10">
        <v>0.314259069902764</v>
      </c>
      <c r="Q12" s="10">
        <v>196.595019087179</v>
      </c>
      <c r="R12" s="10">
        <v>0.542633911329062</v>
      </c>
      <c r="S12" s="10">
        <v>54166.9771418858</v>
      </c>
      <c r="T12" s="10">
        <v>0.0195014956026863</v>
      </c>
      <c r="U12" s="10">
        <v>2390.98021976239</v>
      </c>
      <c r="V12" s="10">
        <v>1.55351084696936</v>
      </c>
      <c r="W12" s="10">
        <v>231588.438320976</v>
      </c>
      <c r="X12" s="10">
        <v>0.576236260291076</v>
      </c>
      <c r="Y12" s="10">
        <v>142613.707754731</v>
      </c>
      <c r="Z12" s="10">
        <v>0.268736934381444</v>
      </c>
      <c r="AA12" s="10">
        <v>76905.7847522842</v>
      </c>
      <c r="AB12" s="10">
        <v>0.525426640567417</v>
      </c>
      <c r="AC12" s="10">
        <v>162266.338375982</v>
      </c>
      <c r="AD12" s="10">
        <v>0.0</v>
      </c>
      <c r="AE12" s="10">
        <v>0.0</v>
      </c>
      <c r="AF12" s="10">
        <v>0.473004182575395</v>
      </c>
      <c r="AG12" s="10">
        <v>49429.4830750705</v>
      </c>
      <c r="AH12" s="10">
        <v>0.00958398239531714</v>
      </c>
      <c r="AI12" s="10">
        <v>1896.68469707582</v>
      </c>
      <c r="AJ12" s="10">
        <v>0.247912536083347</v>
      </c>
      <c r="AK12" s="10">
        <v>77057.5781720431</v>
      </c>
      <c r="AL12" s="10">
        <v>0.00829831021074024</v>
      </c>
      <c r="AM12" s="10">
        <v>2332.94285800429</v>
      </c>
    </row>
    <row r="13">
      <c r="A13" s="27" t="s">
        <v>113</v>
      </c>
      <c r="B13" s="33">
        <f t="shared" si="1"/>
        <v>49.89588154</v>
      </c>
      <c r="C13" s="33">
        <f t="shared" si="2"/>
        <v>101.3033082</v>
      </c>
      <c r="D13" s="33">
        <f t="shared" si="3"/>
        <v>198.2062625</v>
      </c>
      <c r="E13" s="10">
        <f t="shared" si="4"/>
        <v>91375.80989</v>
      </c>
      <c r="F13" s="10">
        <f t="shared" si="5"/>
        <v>469704.0792</v>
      </c>
      <c r="G13" s="10">
        <f t="shared" si="6"/>
        <v>65580.50876</v>
      </c>
      <c r="H13" s="10">
        <f t="shared" si="7"/>
        <v>132243.8211</v>
      </c>
      <c r="I13" s="37">
        <f t="shared" si="8"/>
        <v>1770048.001</v>
      </c>
      <c r="J13" s="38">
        <f t="shared" si="9"/>
        <v>0.4287478185</v>
      </c>
      <c r="K13" s="39">
        <v>0.66</v>
      </c>
      <c r="L13" s="40">
        <v>509.0</v>
      </c>
      <c r="M13" s="27" t="s">
        <v>113</v>
      </c>
      <c r="N13" s="27">
        <v>2.78309434078997</v>
      </c>
      <c r="O13" s="41">
        <v>758904.218923659</v>
      </c>
      <c r="P13" s="10">
        <v>0.00787292785189072</v>
      </c>
      <c r="Q13" s="10">
        <v>0.0</v>
      </c>
      <c r="R13" s="10">
        <v>0.0472376109686481</v>
      </c>
      <c r="S13" s="10">
        <v>5161.08318652967</v>
      </c>
      <c r="T13" s="10">
        <v>0.0</v>
      </c>
      <c r="U13" s="10">
        <v>0.0</v>
      </c>
      <c r="V13" s="10">
        <v>0.0160658244896033</v>
      </c>
      <c r="W13" s="10">
        <v>1326.33632675674</v>
      </c>
      <c r="X13" s="10">
        <v>0.207936101288604</v>
      </c>
      <c r="Y13" s="10">
        <v>57381.3780165359</v>
      </c>
      <c r="Z13" s="10">
        <v>0.0393470022518936</v>
      </c>
      <c r="AA13" s="10">
        <v>11871.9505434867</v>
      </c>
      <c r="AB13" s="10">
        <v>0.0499175190572983</v>
      </c>
      <c r="AC13" s="10">
        <v>15635.0618152476</v>
      </c>
      <c r="AD13" s="10">
        <v>0.296012236711227</v>
      </c>
      <c r="AE13" s="10">
        <v>91355.8304518414</v>
      </c>
      <c r="AF13" s="10">
        <v>0.403651324342091</v>
      </c>
      <c r="AG13" s="10">
        <v>65580.5087620821</v>
      </c>
      <c r="AH13" s="10">
        <v>0.120681827655105</v>
      </c>
      <c r="AI13" s="10">
        <v>37953.2394505763</v>
      </c>
      <c r="AJ13" s="10">
        <v>0.275871084420065</v>
      </c>
      <c r="AK13" s="10">
        <v>94290.5816274891</v>
      </c>
      <c r="AL13" s="10">
        <v>1.31850088175354</v>
      </c>
      <c r="AM13" s="10">
        <v>378348.248743113</v>
      </c>
    </row>
    <row r="14">
      <c r="A14" s="27"/>
      <c r="B14" s="33"/>
      <c r="C14" s="33"/>
      <c r="D14" s="33"/>
      <c r="E14" s="10"/>
      <c r="F14" s="10"/>
      <c r="G14" s="10"/>
      <c r="H14" s="10"/>
      <c r="I14" s="37"/>
      <c r="J14" s="38"/>
      <c r="K14" s="39"/>
      <c r="L14" s="40"/>
      <c r="M14" s="27"/>
      <c r="N14" s="27"/>
      <c r="O14" s="41"/>
      <c r="P14" s="10"/>
      <c r="Q14" s="10"/>
      <c r="R14" s="10"/>
      <c r="S14" s="10"/>
      <c r="T14" s="10"/>
      <c r="U14" s="10"/>
      <c r="V14" s="10"/>
      <c r="W14" s="10"/>
      <c r="X14" s="10"/>
      <c r="Y14" s="10"/>
      <c r="Z14" s="10"/>
      <c r="AA14" s="10"/>
      <c r="AB14" s="10"/>
      <c r="AC14" s="10"/>
      <c r="AD14" s="10"/>
      <c r="AE14" s="10"/>
      <c r="AF14" s="10"/>
      <c r="AG14" s="10"/>
      <c r="AH14" s="10"/>
      <c r="AI14" s="10"/>
      <c r="AJ14" s="10"/>
      <c r="AK14" s="10"/>
      <c r="AL14" s="10"/>
      <c r="AM14" s="10"/>
    </row>
    <row r="15">
      <c r="A15" s="27" t="s">
        <v>115</v>
      </c>
      <c r="B15" s="33">
        <f t="shared" ref="B15:B17" si="10">(E15*C$2+F15*D$2+G15*E$2+H15*F$2)/1000000</f>
        <v>40.72792835</v>
      </c>
      <c r="C15" s="33">
        <f t="shared" ref="C15:C16" si="11">(E15*C$3+F15*D$3+G15*E$3+H15*F$3)/1000000</f>
        <v>87.55842799</v>
      </c>
      <c r="D15" s="33">
        <f t="shared" ref="D15:D17" si="12">(E15*C$4+F15*D$4+G15*E$4+H15*F$4)/1000000</f>
        <v>154.0841046</v>
      </c>
      <c r="E15" s="10">
        <f t="shared" ref="E15:E17" si="13">SUM(Q15,S15,U15,W15,Y15,AA15,AC15)</f>
        <v>186682.5284</v>
      </c>
      <c r="F15" s="10">
        <f t="shared" ref="F15:F17" si="14">AE15+AM15</f>
        <v>204789.1268</v>
      </c>
      <c r="G15" s="10">
        <f t="shared" ref="G15:G17" si="15">AG15</f>
        <v>695120.1524</v>
      </c>
      <c r="H15" s="10">
        <f t="shared" ref="H15:H17" si="16">AI15+AK15</f>
        <v>871559.9275</v>
      </c>
      <c r="I15" s="37">
        <f t="shared" ref="I15:I17" si="17">(L15+5*25.4)*N15*1000</f>
        <v>6143844.431</v>
      </c>
      <c r="J15" s="38">
        <f t="shared" ref="J15:J17" si="18">O15/I15</f>
        <v>0.3187176624</v>
      </c>
      <c r="K15" s="39">
        <v>0.37</v>
      </c>
      <c r="L15" s="40">
        <v>588.0</v>
      </c>
      <c r="M15" s="27" t="s">
        <v>116</v>
      </c>
      <c r="N15" s="27">
        <v>8.592789414564564</v>
      </c>
      <c r="O15" s="41">
        <v>1958151.7351438561</v>
      </c>
      <c r="P15" s="10">
        <v>0.0</v>
      </c>
      <c r="Q15" s="10">
        <v>0.0</v>
      </c>
      <c r="R15" s="10">
        <v>0.6639291336582107</v>
      </c>
      <c r="S15" s="10">
        <v>109670.66379628833</v>
      </c>
      <c r="T15" s="10">
        <v>0.011382993456704</v>
      </c>
      <c r="U15" s="10">
        <v>4359.90699033691</v>
      </c>
      <c r="V15" s="10">
        <v>0.0</v>
      </c>
      <c r="W15" s="10">
        <v>0.0</v>
      </c>
      <c r="X15" s="10">
        <v>3.19968719674861E-4</v>
      </c>
      <c r="Y15" s="10">
        <v>56.3884701457338</v>
      </c>
      <c r="Z15" s="10">
        <v>0.1265612342196737</v>
      </c>
      <c r="AA15" s="10">
        <v>54037.505667655285</v>
      </c>
      <c r="AB15" s="10">
        <v>0.059519960465800485</v>
      </c>
      <c r="AC15" s="10">
        <v>18558.063440845333</v>
      </c>
      <c r="AD15" s="10">
        <v>0.23175057962438095</v>
      </c>
      <c r="AE15" s="10">
        <v>70602.3507668576</v>
      </c>
      <c r="AF15" s="10">
        <v>4.8126915631036065</v>
      </c>
      <c r="AG15" s="10">
        <v>695120.1523874105</v>
      </c>
      <c r="AH15" s="10">
        <v>0.48978819026564996</v>
      </c>
      <c r="AI15" s="10">
        <v>128480.6680073298</v>
      </c>
      <c r="AJ15" s="10">
        <v>1.7361960174419113</v>
      </c>
      <c r="AK15" s="10">
        <v>743079.2595353974</v>
      </c>
      <c r="AL15" s="10">
        <v>0.4606497736089509</v>
      </c>
      <c r="AM15" s="10">
        <v>134186.77608159202</v>
      </c>
    </row>
    <row r="16">
      <c r="A16" s="27" t="s">
        <v>117</v>
      </c>
      <c r="B16" s="33">
        <f t="shared" si="10"/>
        <v>11.26148819</v>
      </c>
      <c r="C16" s="53">
        <f t="shared" si="11"/>
        <v>23.41267176</v>
      </c>
      <c r="D16" s="33">
        <f t="shared" si="12"/>
        <v>44.25000893</v>
      </c>
      <c r="E16" s="10">
        <f t="shared" si="13"/>
        <v>3664.131561</v>
      </c>
      <c r="F16" s="10">
        <f t="shared" si="14"/>
        <v>96732.1533</v>
      </c>
      <c r="G16" s="10">
        <f t="shared" si="15"/>
        <v>12.32897027</v>
      </c>
      <c r="H16" s="10">
        <f t="shared" si="16"/>
        <v>79374.53605</v>
      </c>
      <c r="I16" s="37">
        <f t="shared" si="17"/>
        <v>382336.4658</v>
      </c>
      <c r="J16" s="38">
        <f t="shared" si="18"/>
        <v>0.4702223459</v>
      </c>
      <c r="K16" s="39">
        <v>0.86</v>
      </c>
      <c r="L16" s="40">
        <v>506.0</v>
      </c>
      <c r="M16" s="27" t="s">
        <v>117</v>
      </c>
      <c r="N16" s="27">
        <v>0.604007055033126</v>
      </c>
      <c r="O16" s="41">
        <v>179783.149881314</v>
      </c>
      <c r="P16" s="10">
        <v>0.0</v>
      </c>
      <c r="Q16" s="10">
        <v>0.0</v>
      </c>
      <c r="R16" s="10">
        <v>8.34573576741308E-4</v>
      </c>
      <c r="S16" s="10">
        <v>103.88534280568</v>
      </c>
      <c r="T16" s="10">
        <v>0.0</v>
      </c>
      <c r="U16" s="10">
        <v>0.0</v>
      </c>
      <c r="V16" s="10">
        <v>0.0</v>
      </c>
      <c r="W16" s="10">
        <v>0.0</v>
      </c>
      <c r="X16" s="10">
        <v>0.0</v>
      </c>
      <c r="Y16" s="10">
        <v>0.0</v>
      </c>
      <c r="Z16" s="10">
        <v>0.0115725456843333</v>
      </c>
      <c r="AA16" s="10">
        <v>3462.82103583262</v>
      </c>
      <c r="AB16" s="10">
        <v>3.0568024496472E-4</v>
      </c>
      <c r="AC16" s="10">
        <v>97.4251827339641</v>
      </c>
      <c r="AD16" s="10">
        <v>0.320441470996888</v>
      </c>
      <c r="AE16" s="10">
        <v>95884.7685657864</v>
      </c>
      <c r="AF16" s="44">
        <v>9.02289136440702E-5</v>
      </c>
      <c r="AG16" s="10">
        <v>12.328970265443</v>
      </c>
      <c r="AH16" s="10">
        <v>0.177177251650471</v>
      </c>
      <c r="AI16" s="10">
        <v>50221.0190093402</v>
      </c>
      <c r="AJ16" s="10">
        <v>0.0905855221210688</v>
      </c>
      <c r="AK16" s="10">
        <v>29153.5170395865</v>
      </c>
      <c r="AL16" s="10">
        <v>0.00299978184501517</v>
      </c>
      <c r="AM16" s="10">
        <v>847.384734962979</v>
      </c>
    </row>
    <row r="17">
      <c r="A17" s="27" t="s">
        <v>118</v>
      </c>
      <c r="B17" s="33">
        <f t="shared" si="10"/>
        <v>12.46934172</v>
      </c>
      <c r="C17" s="33">
        <v>25.0</v>
      </c>
      <c r="D17" s="33">
        <f t="shared" si="12"/>
        <v>49.57452772</v>
      </c>
      <c r="E17" s="10">
        <f t="shared" si="13"/>
        <v>14505.06524</v>
      </c>
      <c r="F17" s="10">
        <f t="shared" si="14"/>
        <v>118426.5801</v>
      </c>
      <c r="G17" s="10">
        <f t="shared" si="15"/>
        <v>8877.611975</v>
      </c>
      <c r="H17" s="10">
        <f t="shared" si="16"/>
        <v>29413.61239</v>
      </c>
      <c r="I17" s="37">
        <f t="shared" si="17"/>
        <v>376274.2775</v>
      </c>
      <c r="J17" s="38">
        <f t="shared" si="18"/>
        <v>0.4550480326</v>
      </c>
      <c r="K17" s="39">
        <v>0.83</v>
      </c>
      <c r="L17" s="40">
        <v>513.0</v>
      </c>
      <c r="M17" s="27" t="s">
        <v>118</v>
      </c>
      <c r="N17" s="27">
        <v>0.587928558641897</v>
      </c>
      <c r="O17" s="41">
        <v>171222.869725862</v>
      </c>
      <c r="P17" s="10">
        <v>0.0</v>
      </c>
      <c r="Q17" s="10">
        <v>0.0</v>
      </c>
      <c r="R17" s="10">
        <v>9.04381357993231E-4</v>
      </c>
      <c r="S17" s="10">
        <v>128.197843868112</v>
      </c>
      <c r="T17" s="10">
        <v>0.0</v>
      </c>
      <c r="U17" s="10">
        <v>0.0</v>
      </c>
      <c r="V17" s="10">
        <v>0.0</v>
      </c>
      <c r="W17" s="10">
        <v>0.0</v>
      </c>
      <c r="X17" s="10">
        <v>0.0</v>
      </c>
      <c r="Y17" s="10">
        <v>0.0</v>
      </c>
      <c r="Z17" s="10">
        <v>0.047901571041554</v>
      </c>
      <c r="AA17" s="10">
        <v>14376.8673956057</v>
      </c>
      <c r="AB17" s="10">
        <v>0.0</v>
      </c>
      <c r="AC17" s="10">
        <v>0.0</v>
      </c>
      <c r="AD17" s="10">
        <v>0.223011190175641</v>
      </c>
      <c r="AE17" s="10">
        <v>67425.266205907</v>
      </c>
      <c r="AF17" s="10">
        <v>0.0469977007696618</v>
      </c>
      <c r="AG17" s="10">
        <v>8877.61197480074</v>
      </c>
      <c r="AH17" s="10">
        <v>0.0234587991471199</v>
      </c>
      <c r="AI17" s="10">
        <v>6738.70526732514</v>
      </c>
      <c r="AJ17" s="10">
        <v>0.069994923174779</v>
      </c>
      <c r="AK17" s="10">
        <v>22674.9071208778</v>
      </c>
      <c r="AL17" s="10">
        <v>0.175659992975147</v>
      </c>
      <c r="AM17" s="10">
        <v>51001.3139174779</v>
      </c>
    </row>
    <row r="18">
      <c r="A18" s="10"/>
      <c r="B18" s="54"/>
      <c r="I18" s="10"/>
      <c r="J18" s="10"/>
      <c r="K18" s="10"/>
      <c r="L18" s="10"/>
    </row>
    <row r="19">
      <c r="A19" s="28" t="s">
        <v>53</v>
      </c>
      <c r="B19" s="3" t="s">
        <v>54</v>
      </c>
      <c r="C19" s="3" t="s">
        <v>55</v>
      </c>
      <c r="D19" s="3" t="s">
        <v>56</v>
      </c>
      <c r="E19" s="3" t="s">
        <v>23</v>
      </c>
      <c r="F19" s="10" t="s">
        <v>57</v>
      </c>
      <c r="G19" s="10" t="s">
        <v>29</v>
      </c>
      <c r="H19" s="10" t="s">
        <v>58</v>
      </c>
      <c r="I19" s="10" t="s">
        <v>59</v>
      </c>
      <c r="J19" s="10" t="s">
        <v>60</v>
      </c>
      <c r="K19" s="30" t="s">
        <v>61</v>
      </c>
      <c r="L19" s="10" t="s">
        <v>67</v>
      </c>
      <c r="M19" s="10" t="s">
        <v>68</v>
      </c>
      <c r="N19" s="10" t="s">
        <v>69</v>
      </c>
      <c r="O19" s="10" t="s">
        <v>70</v>
      </c>
      <c r="P19" s="10" t="s">
        <v>71</v>
      </c>
      <c r="Q19" s="10" t="s">
        <v>72</v>
      </c>
      <c r="R19" s="10" t="s">
        <v>73</v>
      </c>
      <c r="S19" s="10" t="s">
        <v>74</v>
      </c>
      <c r="T19" s="10" t="s">
        <v>75</v>
      </c>
      <c r="U19" s="10" t="s">
        <v>76</v>
      </c>
      <c r="V19" s="10" t="s">
        <v>77</v>
      </c>
      <c r="W19" s="10" t="s">
        <v>78</v>
      </c>
      <c r="X19" s="10" t="s">
        <v>79</v>
      </c>
      <c r="Y19" s="10" t="s">
        <v>80</v>
      </c>
      <c r="Z19" s="10" t="s">
        <v>81</v>
      </c>
      <c r="AA19" s="10" t="s">
        <v>82</v>
      </c>
      <c r="AB19" s="10" t="s">
        <v>83</v>
      </c>
      <c r="AC19" s="10" t="s">
        <v>84</v>
      </c>
      <c r="AD19" s="10" t="s">
        <v>85</v>
      </c>
      <c r="AE19" s="10" t="s">
        <v>86</v>
      </c>
      <c r="AF19" s="10" t="s">
        <v>87</v>
      </c>
      <c r="AG19" s="10" t="s">
        <v>88</v>
      </c>
      <c r="AH19" s="10" t="s">
        <v>89</v>
      </c>
      <c r="AI19" s="10" t="s">
        <v>90</v>
      </c>
      <c r="AJ19" s="10" t="s">
        <v>91</v>
      </c>
      <c r="AK19" s="10" t="s">
        <v>92</v>
      </c>
      <c r="AL19" s="10" t="s">
        <v>93</v>
      </c>
      <c r="AM19" s="10" t="s">
        <v>94</v>
      </c>
    </row>
    <row r="20">
      <c r="A20" s="10" t="s">
        <v>119</v>
      </c>
      <c r="B20" s="33">
        <f t="shared" ref="B20:B25" si="19">(E20*C$2+F20*D$2+G20*E$2+H20*F$2)/1000000</f>
        <v>6.082948351</v>
      </c>
      <c r="C20" s="33">
        <f t="shared" ref="C20:C25" si="20">(E20*C$3+F20*D$3+G20*E$3+H20*F$3)/1000000</f>
        <v>12.3476582</v>
      </c>
      <c r="D20" s="33">
        <f t="shared" ref="D20:D25" si="21">(E20*C$4+F20*D$4+G20*E$4+H20*F$4)/1000000</f>
        <v>24.20810926</v>
      </c>
      <c r="E20" s="10">
        <f t="shared" ref="E20:E25" si="22">SUM(Q20,S20,U20,W20,Y20,AA20,AC20)</f>
        <v>352.4698327</v>
      </c>
      <c r="F20" s="10">
        <f t="shared" ref="F20:F25" si="23">AE20+AM20</f>
        <v>58359.32526</v>
      </c>
      <c r="G20" s="10">
        <f t="shared" ref="G20:G25" si="24">AG20</f>
        <v>0</v>
      </c>
      <c r="H20" s="10">
        <f t="shared" ref="H20:H25" si="25">AI20+AK20</f>
        <v>12347.26659</v>
      </c>
      <c r="I20" s="37">
        <f t="shared" ref="I20:I25" si="26">(L20+5*25.4)*N20*1000</f>
        <v>28893.41614</v>
      </c>
      <c r="J20" s="38">
        <f t="shared" ref="J20:J25" si="27">O20/I20</f>
        <v>2.459351339</v>
      </c>
      <c r="K20" s="39"/>
      <c r="L20" s="40"/>
      <c r="M20" s="10" t="s">
        <v>119</v>
      </c>
      <c r="N20" s="10">
        <v>0.227507213711364</v>
      </c>
      <c r="O20" s="10">
        <v>71059.0616835398</v>
      </c>
      <c r="P20" s="10">
        <v>0.0</v>
      </c>
      <c r="Q20" s="10">
        <v>0.0</v>
      </c>
      <c r="R20" s="10">
        <v>1.99616139397857E-4</v>
      </c>
      <c r="S20" s="10">
        <v>15.4862210691739</v>
      </c>
      <c r="T20" s="10">
        <v>0.0</v>
      </c>
      <c r="U20" s="10">
        <v>0.0</v>
      </c>
      <c r="V20" s="10">
        <v>0.0</v>
      </c>
      <c r="W20" s="10">
        <v>0.0</v>
      </c>
      <c r="X20" s="10">
        <v>0.0</v>
      </c>
      <c r="Y20" s="10">
        <v>0.0</v>
      </c>
      <c r="Z20" s="10">
        <v>0.00108277918808226</v>
      </c>
      <c r="AA20" s="10">
        <v>336.983611623632</v>
      </c>
      <c r="AB20" s="10">
        <v>0.0</v>
      </c>
      <c r="AC20" s="10">
        <v>0.0</v>
      </c>
      <c r="AD20" s="10">
        <v>0.170224823642126</v>
      </c>
      <c r="AE20" s="10">
        <v>52824.1705973282</v>
      </c>
      <c r="AF20" s="10">
        <v>0.0</v>
      </c>
      <c r="AG20" s="10">
        <v>0.0</v>
      </c>
      <c r="AH20" s="10">
        <v>0.00564855633978315</v>
      </c>
      <c r="AI20" s="10">
        <v>1855.87669941415</v>
      </c>
      <c r="AJ20" s="10">
        <v>0.0318195691283856</v>
      </c>
      <c r="AK20" s="10">
        <v>10491.3898954838</v>
      </c>
      <c r="AL20" s="10">
        <v>0.0185318692735887</v>
      </c>
      <c r="AM20" s="10">
        <v>5535.15465862072</v>
      </c>
    </row>
    <row r="21">
      <c r="A21" s="10" t="s">
        <v>120</v>
      </c>
      <c r="B21" s="33">
        <f t="shared" si="19"/>
        <v>2.335276275</v>
      </c>
      <c r="C21" s="33">
        <f t="shared" si="20"/>
        <v>5.038409026</v>
      </c>
      <c r="D21" s="33">
        <f t="shared" si="21"/>
        <v>8.91796769</v>
      </c>
      <c r="E21" s="10">
        <f t="shared" si="22"/>
        <v>449.3727696</v>
      </c>
      <c r="F21" s="10">
        <f t="shared" si="23"/>
        <v>14203.26127</v>
      </c>
      <c r="G21" s="10">
        <f t="shared" si="24"/>
        <v>17281.1747</v>
      </c>
      <c r="H21" s="10">
        <f t="shared" si="25"/>
        <v>42286.77875</v>
      </c>
      <c r="I21" s="37">
        <f t="shared" si="26"/>
        <v>34414.28093</v>
      </c>
      <c r="J21" s="38">
        <f t="shared" si="27"/>
        <v>2.156679886</v>
      </c>
      <c r="K21" s="10"/>
      <c r="L21" s="10"/>
      <c r="M21" s="10" t="s">
        <v>120</v>
      </c>
      <c r="N21" s="10">
        <v>0.27097859002961</v>
      </c>
      <c r="O21" s="10">
        <v>74220.5874850316</v>
      </c>
      <c r="P21" s="10">
        <v>0.0</v>
      </c>
      <c r="Q21" s="10">
        <v>0.0</v>
      </c>
      <c r="R21" s="10">
        <v>0.00111125046771039</v>
      </c>
      <c r="S21" s="10">
        <v>167.993468990758</v>
      </c>
      <c r="T21" s="10">
        <v>0.0</v>
      </c>
      <c r="U21" s="10">
        <v>0.0</v>
      </c>
      <c r="V21" s="10">
        <v>0.0</v>
      </c>
      <c r="W21" s="10">
        <v>0.0</v>
      </c>
      <c r="X21" s="10">
        <v>0.0</v>
      </c>
      <c r="Y21" s="10">
        <v>0.0</v>
      </c>
      <c r="Z21" s="10">
        <v>8.87675633614231E-4</v>
      </c>
      <c r="AA21" s="10">
        <v>281.379300571397</v>
      </c>
      <c r="AB21" s="10">
        <v>0.0</v>
      </c>
      <c r="AC21" s="10">
        <v>0.0</v>
      </c>
      <c r="AD21" s="10">
        <v>0.030667594786348</v>
      </c>
      <c r="AE21" s="10">
        <v>9516.76861307598</v>
      </c>
      <c r="AF21" s="10">
        <v>0.103490960077461</v>
      </c>
      <c r="AG21" s="10">
        <v>17281.1746983263</v>
      </c>
      <c r="AH21" s="10">
        <v>0.0499860342345761</v>
      </c>
      <c r="AI21" s="10">
        <v>15976.5713618214</v>
      </c>
      <c r="AJ21" s="10">
        <v>0.0691445522293145</v>
      </c>
      <c r="AK21" s="10">
        <v>26310.2073853715</v>
      </c>
      <c r="AL21" s="10">
        <v>0.0156905226005858</v>
      </c>
      <c r="AM21" s="10">
        <v>4686.49265687421</v>
      </c>
    </row>
    <row r="22">
      <c r="A22" s="10" t="s">
        <v>121</v>
      </c>
      <c r="B22" s="33">
        <f t="shared" si="19"/>
        <v>1.814311406</v>
      </c>
      <c r="C22" s="33">
        <f t="shared" si="20"/>
        <v>4.036527789</v>
      </c>
      <c r="D22" s="33">
        <f t="shared" si="21"/>
        <v>6.832708252</v>
      </c>
      <c r="E22" s="10">
        <f t="shared" si="22"/>
        <v>25120.99463</v>
      </c>
      <c r="F22" s="10">
        <f t="shared" si="23"/>
        <v>9839.822394</v>
      </c>
      <c r="G22" s="10">
        <f t="shared" si="24"/>
        <v>1593.854914</v>
      </c>
      <c r="H22" s="10">
        <f t="shared" si="25"/>
        <v>40946.47738</v>
      </c>
      <c r="I22" s="37">
        <f t="shared" si="26"/>
        <v>35610.48544</v>
      </c>
      <c r="J22" s="38">
        <f t="shared" si="27"/>
        <v>2.176357563</v>
      </c>
      <c r="K22" s="10"/>
      <c r="L22" s="10"/>
      <c r="M22" s="10" t="s">
        <v>121</v>
      </c>
      <c r="N22" s="10">
        <v>0.280397523177812</v>
      </c>
      <c r="O22" s="10">
        <v>77501.1493208461</v>
      </c>
      <c r="P22" s="10">
        <v>0.0</v>
      </c>
      <c r="Q22" s="10">
        <v>0.0</v>
      </c>
      <c r="R22" s="10">
        <v>0.01138468919153</v>
      </c>
      <c r="S22" s="10">
        <v>1498.66454146613</v>
      </c>
      <c r="T22" s="10">
        <v>0.0</v>
      </c>
      <c r="U22" s="10">
        <v>0.0</v>
      </c>
      <c r="V22" s="10">
        <v>0.0</v>
      </c>
      <c r="W22" s="10">
        <v>0.0</v>
      </c>
      <c r="X22" s="10">
        <v>0.0676257558984732</v>
      </c>
      <c r="Y22" s="10">
        <v>18526.116340276</v>
      </c>
      <c r="Z22" s="10">
        <v>0.00785932965900648</v>
      </c>
      <c r="AA22" s="10">
        <v>2336.20466877944</v>
      </c>
      <c r="AB22" s="10">
        <v>0.00903668218169765</v>
      </c>
      <c r="AC22" s="10">
        <v>2760.00908429694</v>
      </c>
      <c r="AD22" s="10">
        <v>0.0316776345853132</v>
      </c>
      <c r="AE22" s="10">
        <v>9016.21503527502</v>
      </c>
      <c r="AF22" s="10">
        <v>0.00895977806448038</v>
      </c>
      <c r="AG22" s="10">
        <v>1593.8549144218</v>
      </c>
      <c r="AH22" s="10">
        <v>0.0649311923573642</v>
      </c>
      <c r="AI22" s="10">
        <v>17988.4757016081</v>
      </c>
      <c r="AJ22" s="10">
        <v>0.0759160529257343</v>
      </c>
      <c r="AK22" s="10">
        <v>22958.0016760248</v>
      </c>
      <c r="AL22" s="10">
        <v>0.0030064083142128</v>
      </c>
      <c r="AM22" s="10">
        <v>823.607358697739</v>
      </c>
    </row>
    <row r="23">
      <c r="A23" s="10" t="s">
        <v>118</v>
      </c>
      <c r="B23" s="33">
        <f t="shared" si="19"/>
        <v>11.87233977</v>
      </c>
      <c r="C23" s="33">
        <f t="shared" si="20"/>
        <v>24.10030193</v>
      </c>
      <c r="D23" s="33">
        <f t="shared" si="21"/>
        <v>47.20780001</v>
      </c>
      <c r="E23" s="10">
        <f t="shared" si="22"/>
        <v>14491.95545</v>
      </c>
      <c r="F23" s="10">
        <f t="shared" si="23"/>
        <v>112964.0646</v>
      </c>
      <c r="G23" s="10">
        <f t="shared" si="24"/>
        <v>6826.788273</v>
      </c>
      <c r="H23" s="10">
        <f t="shared" si="25"/>
        <v>27286.3879</v>
      </c>
      <c r="I23" s="37">
        <f t="shared" si="26"/>
        <v>70057.13485</v>
      </c>
      <c r="J23" s="38">
        <f t="shared" si="27"/>
        <v>2.306248987</v>
      </c>
      <c r="K23" s="10"/>
      <c r="L23" s="10"/>
      <c r="M23" s="10" t="s">
        <v>118</v>
      </c>
      <c r="N23" s="10">
        <v>0.551630983036532</v>
      </c>
      <c r="O23" s="10">
        <v>161569.196263114</v>
      </c>
      <c r="P23" s="10">
        <v>0.0</v>
      </c>
      <c r="Q23" s="10">
        <v>0.0</v>
      </c>
      <c r="R23" s="10">
        <v>8.12577093682519E-4</v>
      </c>
      <c r="S23" s="10">
        <v>115.088056803502</v>
      </c>
      <c r="T23" s="10">
        <v>0.0</v>
      </c>
      <c r="U23" s="10">
        <v>0.0</v>
      </c>
      <c r="V23" s="10">
        <v>0.0</v>
      </c>
      <c r="W23" s="10">
        <v>0.0</v>
      </c>
      <c r="X23" s="10">
        <v>0.0</v>
      </c>
      <c r="Y23" s="10">
        <v>0.0</v>
      </c>
      <c r="Z23" s="10">
        <v>0.0479015710494695</v>
      </c>
      <c r="AA23" s="10">
        <v>14376.8673979801</v>
      </c>
      <c r="AB23" s="10">
        <v>0.0</v>
      </c>
      <c r="AC23" s="10">
        <v>0.0</v>
      </c>
      <c r="AD23" s="10">
        <v>0.221580514081302</v>
      </c>
      <c r="AE23" s="10">
        <v>66983.5306373151</v>
      </c>
      <c r="AF23" s="10">
        <v>0.0360820945746427</v>
      </c>
      <c r="AG23" s="10">
        <v>6826.78827288317</v>
      </c>
      <c r="AH23" s="10">
        <v>0.0233574029118426</v>
      </c>
      <c r="AI23" s="10">
        <v>6708.57217643935</v>
      </c>
      <c r="AJ23" s="10">
        <v>0.0636024726745562</v>
      </c>
      <c r="AK23" s="10">
        <v>20577.8157224626</v>
      </c>
      <c r="AL23" s="10">
        <v>0.158294350651036</v>
      </c>
      <c r="AM23" s="10">
        <v>45980.5339992304</v>
      </c>
    </row>
    <row r="24">
      <c r="A24" s="10" t="s">
        <v>117</v>
      </c>
      <c r="B24" s="33">
        <f t="shared" si="19"/>
        <v>10.98182668</v>
      </c>
      <c r="C24" s="33">
        <f t="shared" si="20"/>
        <v>22.81436509</v>
      </c>
      <c r="D24" s="33">
        <f t="shared" si="21"/>
        <v>43.1683458</v>
      </c>
      <c r="E24" s="10">
        <f t="shared" si="22"/>
        <v>3592.926038</v>
      </c>
      <c r="F24" s="10">
        <f t="shared" si="23"/>
        <v>94674.48471</v>
      </c>
      <c r="G24" s="10">
        <f t="shared" si="24"/>
        <v>12.32897027</v>
      </c>
      <c r="H24" s="10">
        <f t="shared" si="25"/>
        <v>75680.51522</v>
      </c>
      <c r="I24" s="37">
        <f t="shared" si="26"/>
        <v>74130.70838</v>
      </c>
      <c r="J24" s="38">
        <f t="shared" si="27"/>
        <v>2.346669265</v>
      </c>
      <c r="K24" s="10"/>
      <c r="L24" s="10"/>
      <c r="M24" s="10" t="s">
        <v>117</v>
      </c>
      <c r="N24" s="10">
        <v>0.583706365229866</v>
      </c>
      <c r="O24" s="10">
        <v>173960.254946727</v>
      </c>
      <c r="P24" s="10">
        <v>0.0</v>
      </c>
      <c r="Q24" s="10">
        <v>0.0</v>
      </c>
      <c r="R24" s="10">
        <v>8.34573576741308E-4</v>
      </c>
      <c r="S24" s="10">
        <v>103.88534280568</v>
      </c>
      <c r="T24" s="10">
        <v>0.0</v>
      </c>
      <c r="U24" s="10">
        <v>0.0</v>
      </c>
      <c r="V24" s="10">
        <v>0.0</v>
      </c>
      <c r="W24" s="10">
        <v>0.0</v>
      </c>
      <c r="X24" s="10">
        <v>0.0</v>
      </c>
      <c r="Y24" s="10">
        <v>0.0</v>
      </c>
      <c r="Z24" s="10">
        <v>0.0113337447421245</v>
      </c>
      <c r="AA24" s="10">
        <v>3391.61551249094</v>
      </c>
      <c r="AB24" s="10">
        <v>3.0568024496472E-4</v>
      </c>
      <c r="AC24" s="10">
        <v>97.4251827339641</v>
      </c>
      <c r="AD24" s="10">
        <v>0.313667674061977</v>
      </c>
      <c r="AE24" s="10">
        <v>93827.2218445741</v>
      </c>
      <c r="AF24" s="44">
        <v>9.02289136440702E-5</v>
      </c>
      <c r="AG24" s="10">
        <v>12.328970265443</v>
      </c>
      <c r="AH24" s="10">
        <v>0.170533216139659</v>
      </c>
      <c r="AI24" s="10">
        <v>48665.1532042996</v>
      </c>
      <c r="AJ24" s="10">
        <v>0.0839418978447466</v>
      </c>
      <c r="AK24" s="10">
        <v>27015.3620198653</v>
      </c>
      <c r="AL24" s="10">
        <v>0.00299934970600844</v>
      </c>
      <c r="AM24" s="10">
        <v>847.262869692063</v>
      </c>
    </row>
    <row r="25">
      <c r="A25" s="10" t="s">
        <v>123</v>
      </c>
      <c r="B25" s="33">
        <f t="shared" si="19"/>
        <v>3.289302053</v>
      </c>
      <c r="C25" s="33">
        <f t="shared" si="20"/>
        <v>7.297645683</v>
      </c>
      <c r="D25" s="33">
        <f t="shared" si="21"/>
        <v>12.32964848</v>
      </c>
      <c r="E25" s="10">
        <f t="shared" si="22"/>
        <v>2529.612598</v>
      </c>
      <c r="F25" s="10">
        <f t="shared" si="23"/>
        <v>15150.67058</v>
      </c>
      <c r="G25" s="10">
        <f t="shared" si="24"/>
        <v>30411.28467</v>
      </c>
      <c r="H25" s="10">
        <f t="shared" si="25"/>
        <v>82604.19671</v>
      </c>
      <c r="I25" s="37">
        <f t="shared" si="26"/>
        <v>66333.73325</v>
      </c>
      <c r="J25" s="38">
        <f t="shared" si="27"/>
        <v>1.970276029</v>
      </c>
      <c r="K25" s="10"/>
      <c r="L25" s="10"/>
      <c r="M25" s="10" t="s">
        <v>123</v>
      </c>
      <c r="N25" s="10">
        <v>0.522312860272444</v>
      </c>
      <c r="O25" s="10">
        <v>130695.764561551</v>
      </c>
      <c r="P25" s="10">
        <v>0.0</v>
      </c>
      <c r="Q25" s="10">
        <v>0.0</v>
      </c>
      <c r="R25" s="10">
        <v>0.0159807342596504</v>
      </c>
      <c r="S25" s="10">
        <v>2157.46649188322</v>
      </c>
      <c r="T25" s="10">
        <v>0.0</v>
      </c>
      <c r="U25" s="10">
        <v>0.0</v>
      </c>
      <c r="V25" s="10">
        <v>0.0</v>
      </c>
      <c r="W25" s="10">
        <v>0.0</v>
      </c>
      <c r="X25" s="10">
        <v>0.0</v>
      </c>
      <c r="Y25" s="10">
        <v>0.0</v>
      </c>
      <c r="Z25" s="10">
        <v>0.00127503459626317</v>
      </c>
      <c r="AA25" s="10">
        <v>372.14610656656</v>
      </c>
      <c r="AB25" s="10">
        <v>0.0</v>
      </c>
      <c r="AC25" s="10">
        <v>0.0</v>
      </c>
      <c r="AD25" s="10">
        <v>0.0379287915567325</v>
      </c>
      <c r="AE25" s="10">
        <v>10990.5738117833</v>
      </c>
      <c r="AF25" s="10">
        <v>0.17792401298909</v>
      </c>
      <c r="AG25" s="10">
        <v>30411.2846747721</v>
      </c>
      <c r="AH25" s="10">
        <v>0.0885047927857584</v>
      </c>
      <c r="AI25" s="10">
        <v>24717.9576819582</v>
      </c>
      <c r="AJ25" s="10">
        <v>0.185947628587074</v>
      </c>
      <c r="AK25" s="10">
        <v>57886.23902616</v>
      </c>
      <c r="AL25" s="10">
        <v>0.0147518654978753</v>
      </c>
      <c r="AM25" s="10">
        <v>4160.09676842813</v>
      </c>
    </row>
    <row r="26">
      <c r="A26" s="10"/>
      <c r="B26" s="54"/>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row>
    <row r="27">
      <c r="A27" s="10"/>
      <c r="C27" s="40"/>
      <c r="I27" s="10"/>
      <c r="J27" s="10"/>
      <c r="K27" s="39"/>
      <c r="L27" s="10"/>
      <c r="M27" s="10"/>
      <c r="N27" s="10"/>
      <c r="O27" s="63"/>
      <c r="P27" s="10"/>
    </row>
    <row r="28">
      <c r="A28" s="10"/>
      <c r="I28" s="10"/>
      <c r="J28" s="10"/>
      <c r="K28" s="39"/>
      <c r="L28" s="10"/>
      <c r="M28" s="10"/>
      <c r="N28" s="10"/>
      <c r="O28" s="10"/>
      <c r="P28" s="10"/>
      <c r="AD28" s="10"/>
      <c r="AL28">
        <f>SUM(AL7:AL17)</f>
        <v>2.80245065</v>
      </c>
    </row>
    <row r="29">
      <c r="A29" s="10" t="s">
        <v>68</v>
      </c>
      <c r="B29" s="10" t="s">
        <v>140</v>
      </c>
      <c r="C29" s="10" t="s">
        <v>141</v>
      </c>
      <c r="D29" s="10" t="s">
        <v>142</v>
      </c>
      <c r="E29" s="10" t="s">
        <v>143</v>
      </c>
      <c r="F29" s="10" t="s">
        <v>144</v>
      </c>
      <c r="G29" t="s">
        <v>145</v>
      </c>
      <c r="H29" s="10"/>
      <c r="I29" s="10"/>
      <c r="J29" s="10"/>
      <c r="K29" s="39"/>
      <c r="L29" s="10"/>
      <c r="M29" s="10"/>
      <c r="N29" s="10"/>
      <c r="O29" s="10"/>
      <c r="P29" s="10"/>
    </row>
    <row r="30">
      <c r="A30" s="27" t="s">
        <v>95</v>
      </c>
      <c r="B30" s="38">
        <f t="shared" ref="B30:B36" si="28">SUM(X7,AH7)</f>
        <v>2.354056377</v>
      </c>
      <c r="C30" s="38">
        <f t="shared" ref="C30:C36" si="29">SUM(P7,R7,T7)</f>
        <v>2.491570165</v>
      </c>
      <c r="D30" s="38">
        <f t="shared" ref="D30:D36" si="30">SUM(V7,AF7)</f>
        <v>12.65905833</v>
      </c>
      <c r="E30" s="67">
        <f t="shared" ref="E30:E36" si="31">SUM(Z7,AD7,AL7)</f>
        <v>1.560513367</v>
      </c>
      <c r="F30" s="38">
        <f t="shared" ref="F30:F36" si="32">SUM(AB7,AJ7)</f>
        <v>3.89859749</v>
      </c>
      <c r="G30" s="69">
        <f t="shared" ref="G30:G36" si="33">SUM(B30:F30)</f>
        <v>22.96379573</v>
      </c>
      <c r="H30" s="10"/>
      <c r="I30" s="10"/>
      <c r="J30" s="10"/>
      <c r="K30" s="10"/>
    </row>
    <row r="31">
      <c r="A31" s="27" t="s">
        <v>103</v>
      </c>
      <c r="B31" s="38">
        <f t="shared" si="28"/>
        <v>0.5837098778</v>
      </c>
      <c r="C31" s="70">
        <f t="shared" si="29"/>
        <v>0.001445896617</v>
      </c>
      <c r="D31" s="38">
        <f t="shared" si="30"/>
        <v>0</v>
      </c>
      <c r="E31" s="67">
        <f t="shared" si="31"/>
        <v>0.02609062596</v>
      </c>
      <c r="F31" s="38">
        <f t="shared" si="32"/>
        <v>0</v>
      </c>
      <c r="G31" s="69">
        <f t="shared" si="33"/>
        <v>0.6112464004</v>
      </c>
      <c r="H31" s="10"/>
      <c r="I31" s="10"/>
      <c r="J31" s="10"/>
      <c r="K31" s="10"/>
    </row>
    <row r="32">
      <c r="A32" s="27" t="s">
        <v>104</v>
      </c>
      <c r="B32" s="38">
        <f t="shared" si="28"/>
        <v>0.1955490809</v>
      </c>
      <c r="C32" s="38">
        <f t="shared" si="29"/>
        <v>2.07704107</v>
      </c>
      <c r="D32" s="38">
        <f t="shared" si="30"/>
        <v>4.510164403</v>
      </c>
      <c r="E32" s="67">
        <f t="shared" si="31"/>
        <v>0.05743019718</v>
      </c>
      <c r="F32" s="38">
        <f t="shared" si="32"/>
        <v>2.529437839</v>
      </c>
      <c r="G32" s="69">
        <f t="shared" si="33"/>
        <v>9.36962259</v>
      </c>
      <c r="H32" s="10"/>
      <c r="I32" s="10"/>
      <c r="J32" s="10"/>
      <c r="K32" s="10"/>
    </row>
    <row r="33">
      <c r="A33" s="27" t="s">
        <v>105</v>
      </c>
      <c r="B33" s="38">
        <f t="shared" si="28"/>
        <v>0.6672854106</v>
      </c>
      <c r="C33" s="38">
        <f t="shared" si="29"/>
        <v>0.6761467007</v>
      </c>
      <c r="D33" s="38">
        <f t="shared" si="30"/>
        <v>4.812781792</v>
      </c>
      <c r="E33" s="67">
        <f t="shared" si="31"/>
        <v>1.153975386</v>
      </c>
      <c r="F33" s="38">
        <f t="shared" si="32"/>
        <v>1.88660718</v>
      </c>
      <c r="G33" s="69">
        <f t="shared" si="33"/>
        <v>9.19679647</v>
      </c>
      <c r="H33" s="10"/>
      <c r="I33" s="10"/>
      <c r="J33" s="10"/>
      <c r="K33" s="10"/>
    </row>
    <row r="34">
      <c r="A34" s="27" t="s">
        <v>106</v>
      </c>
      <c r="B34" s="38">
        <f t="shared" si="28"/>
        <v>3.526557022</v>
      </c>
      <c r="C34" s="38">
        <f t="shared" si="29"/>
        <v>2.133472149</v>
      </c>
      <c r="D34" s="38">
        <f t="shared" si="30"/>
        <v>17.99358954</v>
      </c>
      <c r="E34" s="67">
        <f t="shared" si="31"/>
        <v>0.8894015036</v>
      </c>
      <c r="F34" s="38">
        <f t="shared" si="32"/>
        <v>6.567985219</v>
      </c>
      <c r="G34" s="69">
        <f t="shared" si="33"/>
        <v>31.11100543</v>
      </c>
      <c r="I34" s="10"/>
      <c r="J34" s="10"/>
      <c r="K34" s="10"/>
      <c r="L34" s="10"/>
      <c r="M34" s="10"/>
      <c r="N34" s="10"/>
    </row>
    <row r="35">
      <c r="A35" s="27" t="s">
        <v>111</v>
      </c>
      <c r="B35" s="38">
        <f t="shared" si="28"/>
        <v>0.5858202427</v>
      </c>
      <c r="C35" s="38">
        <f t="shared" si="29"/>
        <v>0.8763944768</v>
      </c>
      <c r="D35" s="38">
        <f t="shared" si="30"/>
        <v>2.02651503</v>
      </c>
      <c r="E35" s="67">
        <f t="shared" si="31"/>
        <v>0.2770352446</v>
      </c>
      <c r="F35" s="38">
        <f t="shared" si="32"/>
        <v>0.7733391767</v>
      </c>
      <c r="G35" s="69">
        <f t="shared" si="33"/>
        <v>4.53910417</v>
      </c>
      <c r="I35" s="10"/>
      <c r="J35" s="10"/>
      <c r="K35" s="10"/>
      <c r="L35" s="10"/>
      <c r="M35" s="10"/>
      <c r="N35" s="10"/>
    </row>
    <row r="36">
      <c r="A36" s="27" t="s">
        <v>113</v>
      </c>
      <c r="B36" s="38">
        <f t="shared" si="28"/>
        <v>0.3286179289</v>
      </c>
      <c r="C36" s="38">
        <f t="shared" si="29"/>
        <v>0.05511053882</v>
      </c>
      <c r="D36" s="38">
        <f t="shared" si="30"/>
        <v>0.4197171488</v>
      </c>
      <c r="E36" s="67">
        <f t="shared" si="31"/>
        <v>1.653860121</v>
      </c>
      <c r="F36" s="38">
        <f t="shared" si="32"/>
        <v>0.3257886035</v>
      </c>
      <c r="G36" s="69">
        <f t="shared" si="33"/>
        <v>2.783094341</v>
      </c>
      <c r="I36" s="10"/>
      <c r="J36" s="72"/>
      <c r="K36" s="72"/>
      <c r="L36" s="72"/>
      <c r="M36" s="72"/>
      <c r="N36" s="10"/>
    </row>
    <row r="37">
      <c r="A37" s="27" t="s">
        <v>152</v>
      </c>
      <c r="B37" s="38">
        <f t="shared" ref="B37:G37" si="34">SUM(B30:B36)</f>
        <v>8.24159594</v>
      </c>
      <c r="C37" s="38">
        <f t="shared" si="34"/>
        <v>8.311180998</v>
      </c>
      <c r="D37" s="38">
        <f t="shared" si="34"/>
        <v>42.42182624</v>
      </c>
      <c r="E37" s="75">
        <f t="shared" si="34"/>
        <v>5.618306445</v>
      </c>
      <c r="F37" s="38">
        <f t="shared" si="34"/>
        <v>15.98175551</v>
      </c>
      <c r="G37" s="38">
        <f t="shared" si="34"/>
        <v>80.57466513</v>
      </c>
      <c r="I37" s="10"/>
      <c r="J37" s="72"/>
      <c r="K37" s="72"/>
      <c r="L37" s="72"/>
      <c r="M37" s="72"/>
      <c r="N37" s="10"/>
    </row>
    <row r="38">
      <c r="A38" s="10"/>
      <c r="D38" t="s">
        <v>153</v>
      </c>
      <c r="I38" s="10"/>
      <c r="J38" s="72"/>
      <c r="K38" s="72"/>
      <c r="L38" s="72"/>
      <c r="M38" s="72"/>
      <c r="N38" s="10"/>
    </row>
    <row r="39">
      <c r="A39" s="10"/>
      <c r="C39" s="27" t="s">
        <v>154</v>
      </c>
      <c r="D39" s="69">
        <f t="shared" ref="D39:D41" si="35">C7/N7</f>
        <v>6.997580891</v>
      </c>
      <c r="I39" s="10"/>
      <c r="J39" s="10"/>
      <c r="K39" s="10"/>
      <c r="L39" s="10"/>
      <c r="M39" s="10"/>
      <c r="N39" s="10"/>
    </row>
    <row r="40">
      <c r="A40" s="10"/>
      <c r="C40" s="27" t="s">
        <v>155</v>
      </c>
      <c r="D40" s="69">
        <f t="shared" si="35"/>
        <v>2.46621651</v>
      </c>
      <c r="F40">
        <f>111-48</f>
        <v>63</v>
      </c>
      <c r="I40" s="10"/>
      <c r="J40" s="39"/>
      <c r="K40" s="39"/>
      <c r="L40" s="39"/>
      <c r="M40" s="39"/>
      <c r="N40" s="10"/>
    </row>
    <row r="41">
      <c r="A41" s="10"/>
      <c r="C41" s="27" t="s">
        <v>156</v>
      </c>
      <c r="D41" s="69">
        <f t="shared" si="35"/>
        <v>7.601797648</v>
      </c>
      <c r="F41">
        <f>N10-N17-N16</f>
        <v>8.004860856</v>
      </c>
      <c r="I41" s="10"/>
      <c r="J41" s="10"/>
      <c r="K41" s="10"/>
      <c r="L41" s="10"/>
      <c r="M41" s="10"/>
      <c r="N41" s="10"/>
    </row>
    <row r="42">
      <c r="A42" s="10"/>
      <c r="C42" s="27" t="s">
        <v>157</v>
      </c>
      <c r="D42" s="69">
        <f t="shared" ref="D42:D44" si="36">C11/N11</f>
        <v>5.633053602</v>
      </c>
      <c r="I42" s="10"/>
      <c r="J42" s="10"/>
      <c r="K42" s="10"/>
      <c r="L42" s="10"/>
      <c r="M42" s="10"/>
      <c r="N42" s="10"/>
    </row>
    <row r="43">
      <c r="A43" s="10"/>
      <c r="C43" s="27" t="s">
        <v>158</v>
      </c>
      <c r="D43" s="69">
        <f t="shared" si="36"/>
        <v>1.046104733</v>
      </c>
      <c r="F43">
        <f>F40/F41</f>
        <v>7.870218001</v>
      </c>
      <c r="I43" s="10"/>
      <c r="J43" s="10"/>
      <c r="K43" s="10"/>
      <c r="L43" s="10"/>
    </row>
    <row r="44">
      <c r="A44" s="10"/>
      <c r="C44" s="27" t="s">
        <v>113</v>
      </c>
      <c r="D44" s="69">
        <f t="shared" si="36"/>
        <v>36.39952361</v>
      </c>
      <c r="I44" s="10"/>
      <c r="J44" s="10"/>
      <c r="K44" s="10"/>
      <c r="L44" s="10"/>
    </row>
    <row r="45">
      <c r="A45" s="10"/>
      <c r="C45" s="27" t="s">
        <v>116</v>
      </c>
      <c r="D45" s="69">
        <f t="shared" ref="D45:D46" si="37">C15/N15</f>
        <v>10.18975606</v>
      </c>
      <c r="I45" s="10"/>
      <c r="J45" s="10"/>
      <c r="K45" s="10"/>
      <c r="L45" s="10"/>
    </row>
    <row r="46">
      <c r="A46" s="10"/>
      <c r="C46" s="27" t="s">
        <v>117</v>
      </c>
      <c r="D46" s="69">
        <f t="shared" si="37"/>
        <v>38.76224882</v>
      </c>
      <c r="I46" s="10"/>
      <c r="J46" s="10"/>
      <c r="K46" s="10"/>
      <c r="L46" s="10"/>
    </row>
    <row r="47">
      <c r="A47" s="10"/>
      <c r="C47" s="27"/>
      <c r="D47" s="69"/>
      <c r="I47" s="10"/>
      <c r="J47" s="10"/>
      <c r="K47" s="10"/>
      <c r="L47" s="10"/>
    </row>
    <row r="48">
      <c r="A48" s="10"/>
      <c r="C48" s="27" t="s">
        <v>160</v>
      </c>
      <c r="D48" s="69">
        <f>C10/N10</f>
        <v>12.06627766</v>
      </c>
      <c r="I48" s="10"/>
      <c r="J48" s="10"/>
      <c r="K48" s="10"/>
      <c r="L48" s="10"/>
    </row>
    <row r="49">
      <c r="A49" s="10"/>
      <c r="C49" s="27" t="s">
        <v>118</v>
      </c>
      <c r="D49" s="69">
        <f>C17/N17</f>
        <v>42.5221732</v>
      </c>
      <c r="I49" s="10"/>
      <c r="J49" s="10"/>
      <c r="K49" s="10"/>
      <c r="L49" s="10"/>
    </row>
    <row r="50">
      <c r="A50" s="10"/>
      <c r="I50" s="10"/>
      <c r="J50" s="10"/>
      <c r="K50" s="10"/>
      <c r="L50" s="10"/>
    </row>
    <row r="51">
      <c r="A51" s="10"/>
      <c r="I51" s="10"/>
      <c r="J51" s="10"/>
      <c r="K51" s="10"/>
      <c r="L51" s="10"/>
    </row>
    <row r="52">
      <c r="A52" s="10"/>
      <c r="I52" s="10"/>
      <c r="J52" s="10"/>
      <c r="K52" s="10"/>
      <c r="L52" s="10"/>
    </row>
    <row r="53">
      <c r="A53" s="10"/>
      <c r="I53" s="10"/>
      <c r="J53" s="10"/>
      <c r="K53" s="10"/>
      <c r="L53" s="10"/>
    </row>
    <row r="54">
      <c r="A54" s="10"/>
      <c r="I54" s="10"/>
      <c r="J54" s="10"/>
      <c r="K54" s="10"/>
      <c r="L54" s="10"/>
    </row>
    <row r="55">
      <c r="A55" s="10"/>
      <c r="I55" s="10"/>
      <c r="J55" s="10"/>
      <c r="K55" s="10"/>
      <c r="L55" s="10"/>
    </row>
    <row r="56">
      <c r="A56" s="10"/>
      <c r="I56" s="10"/>
      <c r="J56" s="10"/>
      <c r="K56" s="10"/>
      <c r="L56" s="10"/>
    </row>
    <row r="57">
      <c r="A57" s="10"/>
      <c r="I57" s="10"/>
      <c r="J57" s="10"/>
      <c r="K57" s="10"/>
      <c r="L57" s="10"/>
    </row>
    <row r="58">
      <c r="A58" s="10"/>
      <c r="I58" s="10"/>
      <c r="J58" s="10"/>
      <c r="K58" s="10"/>
      <c r="L58" s="10"/>
    </row>
    <row r="59">
      <c r="A59" s="10"/>
      <c r="I59" s="10"/>
      <c r="J59" s="10"/>
      <c r="K59" s="10"/>
      <c r="L59" s="10"/>
    </row>
    <row r="60">
      <c r="A60" s="10"/>
      <c r="I60" s="10"/>
      <c r="J60" s="10"/>
      <c r="K60" s="10"/>
      <c r="L60" s="10"/>
    </row>
    <row r="61">
      <c r="A61" s="10"/>
      <c r="I61" s="10"/>
      <c r="J61" s="10"/>
      <c r="K61" s="10"/>
      <c r="L61" s="10"/>
    </row>
    <row r="62">
      <c r="A62" s="10"/>
      <c r="I62" s="10"/>
      <c r="J62" s="10"/>
      <c r="K62" s="10"/>
      <c r="L62" s="10"/>
    </row>
    <row r="63">
      <c r="A63" s="10"/>
      <c r="I63" s="10"/>
      <c r="J63" s="10"/>
      <c r="K63" s="10"/>
      <c r="L63" s="10"/>
    </row>
    <row r="64">
      <c r="A64" s="10"/>
      <c r="I64" s="10"/>
      <c r="J64" s="10"/>
      <c r="K64" s="10"/>
      <c r="L64" s="10"/>
    </row>
    <row r="65">
      <c r="A65" s="10"/>
      <c r="I65" s="10"/>
      <c r="J65" s="10"/>
      <c r="K65" s="10"/>
      <c r="L65" s="10"/>
    </row>
    <row r="66">
      <c r="A66" s="10"/>
      <c r="I66" s="10"/>
      <c r="J66" s="10"/>
      <c r="K66" s="10"/>
      <c r="L66" s="10"/>
    </row>
    <row r="67">
      <c r="A67" s="10"/>
      <c r="I67" s="10"/>
      <c r="J67" s="10"/>
      <c r="K67" s="10"/>
      <c r="L67" s="10"/>
    </row>
    <row r="68">
      <c r="A68" s="10"/>
      <c r="I68" s="10"/>
      <c r="J68" s="10"/>
      <c r="K68" s="10"/>
      <c r="L68" s="10"/>
    </row>
    <row r="69">
      <c r="A69" s="10"/>
      <c r="I69" s="10"/>
      <c r="J69" s="10"/>
      <c r="K69" s="10"/>
      <c r="L69" s="10"/>
    </row>
    <row r="70">
      <c r="A70" s="10"/>
      <c r="I70" s="10"/>
      <c r="J70" s="10"/>
      <c r="K70" s="10"/>
      <c r="L70" s="10"/>
    </row>
    <row r="71">
      <c r="A71" s="10"/>
      <c r="I71" s="10"/>
      <c r="J71" s="10"/>
      <c r="K71" s="10"/>
      <c r="L71" s="10"/>
    </row>
    <row r="72">
      <c r="A72" s="10"/>
      <c r="I72" s="10"/>
      <c r="J72" s="10"/>
      <c r="K72" s="10"/>
      <c r="L72" s="10"/>
    </row>
    <row r="73">
      <c r="A73" s="10"/>
      <c r="I73" s="10"/>
      <c r="J73" s="10"/>
      <c r="K73" s="10"/>
      <c r="L73" s="10"/>
    </row>
    <row r="74">
      <c r="A74" s="10"/>
      <c r="I74" s="10"/>
      <c r="J74" s="10"/>
      <c r="K74" s="10"/>
      <c r="L74" s="10"/>
    </row>
    <row r="75">
      <c r="A75" s="10"/>
      <c r="I75" s="10"/>
      <c r="J75" s="10"/>
      <c r="K75" s="10"/>
      <c r="L75" s="10"/>
    </row>
    <row r="76">
      <c r="A76" s="10"/>
      <c r="I76" s="10"/>
      <c r="J76" s="10"/>
      <c r="K76" s="10"/>
      <c r="L76" s="10"/>
    </row>
    <row r="77">
      <c r="A77" s="10"/>
      <c r="I77" s="10"/>
      <c r="J77" s="10"/>
      <c r="K77" s="10"/>
      <c r="L77" s="10"/>
    </row>
    <row r="78">
      <c r="A78" s="10"/>
      <c r="I78" s="10"/>
      <c r="J78" s="10"/>
      <c r="K78" s="10"/>
      <c r="L78" s="10"/>
    </row>
    <row r="79">
      <c r="A79" s="10"/>
      <c r="I79" s="10"/>
      <c r="J79" s="10"/>
      <c r="K79" s="10"/>
      <c r="L79" s="10"/>
    </row>
    <row r="80">
      <c r="A80" s="10"/>
      <c r="I80" s="10"/>
      <c r="J80" s="10"/>
      <c r="K80" s="10"/>
      <c r="L80" s="10"/>
    </row>
    <row r="81">
      <c r="A81" s="10"/>
      <c r="I81" s="10"/>
      <c r="J81" s="10"/>
      <c r="K81" s="10"/>
      <c r="L81" s="10"/>
    </row>
    <row r="82">
      <c r="A82" s="10"/>
      <c r="I82" s="10"/>
      <c r="J82" s="10"/>
      <c r="K82" s="10"/>
      <c r="L82" s="10"/>
    </row>
    <row r="83">
      <c r="A83" s="10"/>
      <c r="I83" s="10"/>
      <c r="J83" s="10"/>
      <c r="K83" s="10"/>
      <c r="L83" s="10"/>
    </row>
    <row r="84">
      <c r="A84" s="10"/>
      <c r="I84" s="10"/>
      <c r="J84" s="10"/>
      <c r="K84" s="10"/>
      <c r="L84" s="10"/>
    </row>
    <row r="85">
      <c r="A85" s="10"/>
      <c r="I85" s="10"/>
      <c r="J85" s="10"/>
      <c r="K85" s="10"/>
      <c r="L85" s="10"/>
    </row>
    <row r="86">
      <c r="A86" s="10"/>
      <c r="I86" s="10"/>
      <c r="J86" s="10"/>
      <c r="K86" s="10"/>
      <c r="L86" s="10"/>
    </row>
    <row r="87">
      <c r="A87" s="10"/>
      <c r="I87" s="10"/>
      <c r="J87" s="10"/>
      <c r="K87" s="10"/>
      <c r="L87" s="10"/>
    </row>
    <row r="88">
      <c r="A88" s="10"/>
      <c r="I88" s="10"/>
      <c r="J88" s="10"/>
      <c r="K88" s="10"/>
      <c r="L88" s="10"/>
    </row>
    <row r="89">
      <c r="A89" s="10"/>
      <c r="I89" s="10"/>
      <c r="J89" s="10"/>
      <c r="K89" s="10"/>
      <c r="L89" s="10"/>
    </row>
    <row r="90">
      <c r="A90" s="10"/>
      <c r="I90" s="10"/>
      <c r="J90" s="10"/>
      <c r="K90" s="10"/>
      <c r="L90" s="10"/>
    </row>
    <row r="91">
      <c r="A91" s="10"/>
      <c r="I91" s="10"/>
      <c r="J91" s="10"/>
      <c r="K91" s="10"/>
      <c r="L91" s="10"/>
    </row>
    <row r="92">
      <c r="A92" s="10"/>
      <c r="I92" s="10"/>
      <c r="J92" s="10"/>
      <c r="K92" s="10"/>
      <c r="L92" s="10"/>
    </row>
    <row r="93">
      <c r="A93" s="10"/>
      <c r="I93" s="10"/>
      <c r="J93" s="10"/>
      <c r="K93" s="10"/>
      <c r="L93" s="10"/>
    </row>
    <row r="94">
      <c r="A94" s="10"/>
      <c r="I94" s="10"/>
      <c r="J94" s="10"/>
      <c r="K94" s="10"/>
      <c r="L94" s="10"/>
    </row>
    <row r="95">
      <c r="A95" s="10"/>
      <c r="I95" s="10"/>
      <c r="J95" s="10"/>
      <c r="K95" s="10"/>
      <c r="L95" s="10"/>
    </row>
    <row r="96">
      <c r="A96" s="10"/>
      <c r="I96" s="10"/>
      <c r="J96" s="10"/>
      <c r="K96" s="10"/>
      <c r="L96" s="10"/>
    </row>
    <row r="97">
      <c r="A97" s="10"/>
      <c r="I97" s="10"/>
      <c r="J97" s="10"/>
      <c r="K97" s="10"/>
      <c r="L97" s="10"/>
    </row>
    <row r="98">
      <c r="A98" s="10"/>
      <c r="I98" s="10"/>
      <c r="J98" s="10"/>
      <c r="K98" s="10"/>
      <c r="L98" s="10"/>
    </row>
    <row r="99">
      <c r="A99" s="10"/>
      <c r="I99" s="10"/>
      <c r="J99" s="10"/>
      <c r="K99" s="10"/>
      <c r="L99" s="10"/>
    </row>
    <row r="100">
      <c r="A100" s="10"/>
      <c r="I100" s="10"/>
      <c r="J100" s="10"/>
      <c r="K100" s="10"/>
      <c r="L100" s="10"/>
    </row>
    <row r="101">
      <c r="A101" s="10"/>
      <c r="I101" s="10"/>
      <c r="J101" s="10"/>
      <c r="K101" s="10"/>
      <c r="L101" s="10"/>
    </row>
    <row r="102">
      <c r="A102" s="10"/>
      <c r="I102" s="10"/>
      <c r="J102" s="10"/>
      <c r="K102" s="10"/>
      <c r="L102" s="10"/>
    </row>
    <row r="103">
      <c r="A103" s="10"/>
      <c r="I103" s="10"/>
      <c r="J103" s="10"/>
      <c r="K103" s="10"/>
      <c r="L103" s="10"/>
    </row>
    <row r="104">
      <c r="A104" s="10"/>
      <c r="I104" s="10"/>
      <c r="J104" s="10"/>
      <c r="K104" s="10"/>
      <c r="L104" s="10"/>
    </row>
    <row r="105">
      <c r="A105" s="10"/>
      <c r="I105" s="10"/>
      <c r="J105" s="10"/>
      <c r="K105" s="10"/>
      <c r="L105" s="10"/>
    </row>
    <row r="106">
      <c r="A106" s="10"/>
      <c r="I106" s="10"/>
      <c r="J106" s="10"/>
      <c r="K106" s="10"/>
      <c r="L106" s="10"/>
    </row>
    <row r="107">
      <c r="A107" s="10"/>
      <c r="I107" s="10"/>
      <c r="J107" s="10"/>
      <c r="K107" s="10"/>
      <c r="L107" s="10"/>
    </row>
    <row r="108">
      <c r="A108" s="10"/>
      <c r="I108" s="10"/>
      <c r="J108" s="10"/>
      <c r="K108" s="10"/>
      <c r="L108" s="10"/>
    </row>
    <row r="109">
      <c r="A109" s="10"/>
      <c r="I109" s="10"/>
      <c r="J109" s="10"/>
      <c r="K109" s="10"/>
      <c r="L109" s="10"/>
    </row>
    <row r="110">
      <c r="A110" s="10"/>
      <c r="I110" s="10"/>
      <c r="J110" s="10"/>
      <c r="K110" s="10"/>
      <c r="L110" s="10"/>
    </row>
    <row r="111">
      <c r="A111" s="10"/>
      <c r="I111" s="10"/>
      <c r="J111" s="10"/>
      <c r="K111" s="10"/>
      <c r="L111" s="10"/>
    </row>
    <row r="112">
      <c r="A112" s="10"/>
      <c r="I112" s="10"/>
      <c r="J112" s="10"/>
      <c r="K112" s="10"/>
      <c r="L112" s="10"/>
    </row>
    <row r="113">
      <c r="A113" s="10"/>
      <c r="I113" s="10"/>
      <c r="J113" s="10"/>
      <c r="K113" s="10"/>
      <c r="L113" s="10"/>
    </row>
    <row r="114">
      <c r="A114" s="10"/>
      <c r="I114" s="10"/>
      <c r="J114" s="10"/>
      <c r="K114" s="10"/>
      <c r="L114" s="10"/>
    </row>
    <row r="115">
      <c r="A115" s="10"/>
      <c r="I115" s="10"/>
      <c r="J115" s="10"/>
      <c r="K115" s="10"/>
      <c r="L115" s="10"/>
    </row>
    <row r="116">
      <c r="A116" s="10"/>
      <c r="I116" s="10"/>
      <c r="J116" s="10"/>
      <c r="K116" s="10"/>
      <c r="L116" s="10"/>
    </row>
    <row r="117">
      <c r="A117" s="10"/>
      <c r="I117" s="10"/>
      <c r="J117" s="10"/>
      <c r="K117" s="10"/>
      <c r="L117" s="10"/>
    </row>
    <row r="118">
      <c r="A118" s="10"/>
      <c r="I118" s="10"/>
      <c r="J118" s="10"/>
      <c r="K118" s="10"/>
      <c r="L118" s="10"/>
    </row>
    <row r="119">
      <c r="A119" s="10"/>
      <c r="I119" s="10"/>
      <c r="J119" s="10"/>
      <c r="K119" s="10"/>
      <c r="L119" s="10"/>
    </row>
    <row r="120">
      <c r="A120" s="10"/>
      <c r="I120" s="10"/>
      <c r="J120" s="10"/>
      <c r="K120" s="10"/>
      <c r="L120" s="10"/>
    </row>
    <row r="121">
      <c r="A121" s="10"/>
      <c r="I121" s="10"/>
      <c r="J121" s="10"/>
      <c r="K121" s="10"/>
      <c r="L121" s="10"/>
    </row>
    <row r="122">
      <c r="A122" s="10"/>
      <c r="I122" s="10"/>
      <c r="J122" s="10"/>
      <c r="K122" s="10"/>
      <c r="L122" s="10"/>
    </row>
    <row r="123">
      <c r="A123" s="10"/>
      <c r="I123" s="10"/>
      <c r="J123" s="10"/>
      <c r="K123" s="10"/>
      <c r="L123" s="10"/>
    </row>
    <row r="124">
      <c r="A124" s="10"/>
      <c r="I124" s="10"/>
      <c r="J124" s="10"/>
      <c r="K124" s="10"/>
      <c r="L124" s="10"/>
    </row>
    <row r="125">
      <c r="A125" s="10"/>
      <c r="I125" s="10"/>
      <c r="J125" s="10"/>
      <c r="K125" s="10"/>
      <c r="L125" s="10"/>
    </row>
    <row r="126">
      <c r="A126" s="10"/>
      <c r="I126" s="10"/>
      <c r="J126" s="10"/>
      <c r="K126" s="10"/>
      <c r="L126" s="10"/>
    </row>
    <row r="127">
      <c r="A127" s="10"/>
      <c r="I127" s="10"/>
      <c r="J127" s="10"/>
      <c r="K127" s="10"/>
      <c r="L127" s="10"/>
    </row>
    <row r="128">
      <c r="A128" s="10"/>
      <c r="I128" s="10"/>
      <c r="J128" s="10"/>
      <c r="K128" s="10"/>
      <c r="L128" s="10"/>
    </row>
    <row r="129">
      <c r="A129" s="10"/>
      <c r="I129" s="10"/>
      <c r="J129" s="10"/>
      <c r="K129" s="10"/>
      <c r="L129" s="10"/>
    </row>
    <row r="130">
      <c r="A130" s="10"/>
      <c r="I130" s="10"/>
      <c r="J130" s="10"/>
      <c r="K130" s="10"/>
      <c r="L130" s="10"/>
    </row>
    <row r="131">
      <c r="A131" s="10"/>
      <c r="I131" s="10"/>
      <c r="J131" s="10"/>
      <c r="K131" s="10"/>
      <c r="L131" s="10"/>
    </row>
    <row r="132">
      <c r="A132" s="10"/>
      <c r="I132" s="10"/>
      <c r="J132" s="10"/>
      <c r="K132" s="10"/>
      <c r="L132" s="10"/>
    </row>
    <row r="133">
      <c r="A133" s="10"/>
      <c r="I133" s="10"/>
      <c r="J133" s="10"/>
      <c r="K133" s="10"/>
      <c r="L133" s="10"/>
    </row>
    <row r="134">
      <c r="A134" s="10"/>
      <c r="I134" s="10"/>
      <c r="J134" s="10"/>
      <c r="K134" s="10"/>
      <c r="L134" s="10"/>
    </row>
    <row r="135">
      <c r="A135" s="10"/>
      <c r="I135" s="10"/>
      <c r="J135" s="10"/>
      <c r="K135" s="10"/>
      <c r="L135" s="10"/>
    </row>
    <row r="136">
      <c r="A136" s="10"/>
      <c r="I136" s="10"/>
      <c r="J136" s="10"/>
      <c r="K136" s="10"/>
      <c r="L136" s="10"/>
    </row>
    <row r="137">
      <c r="A137" s="10"/>
      <c r="I137" s="10"/>
      <c r="J137" s="10"/>
      <c r="K137" s="10"/>
      <c r="L137" s="10"/>
    </row>
    <row r="138">
      <c r="A138" s="10"/>
      <c r="I138" s="10"/>
      <c r="J138" s="10"/>
      <c r="K138" s="10"/>
      <c r="L138" s="10"/>
    </row>
    <row r="139">
      <c r="A139" s="10"/>
      <c r="I139" s="10"/>
      <c r="J139" s="10"/>
      <c r="K139" s="10"/>
      <c r="L139" s="10"/>
    </row>
    <row r="140">
      <c r="A140" s="10"/>
      <c r="I140" s="10"/>
      <c r="J140" s="10"/>
      <c r="K140" s="10"/>
      <c r="L140" s="10"/>
    </row>
    <row r="141">
      <c r="A141" s="10"/>
      <c r="I141" s="10"/>
      <c r="J141" s="10"/>
      <c r="K141" s="10"/>
      <c r="L141" s="10"/>
    </row>
    <row r="142">
      <c r="A142" s="10"/>
      <c r="I142" s="10"/>
      <c r="J142" s="10"/>
      <c r="K142" s="10"/>
      <c r="L142" s="10"/>
    </row>
    <row r="143">
      <c r="A143" s="10"/>
      <c r="I143" s="10"/>
      <c r="J143" s="10"/>
      <c r="K143" s="10"/>
      <c r="L143" s="10"/>
    </row>
    <row r="144">
      <c r="A144" s="10"/>
      <c r="I144" s="10"/>
      <c r="J144" s="10"/>
      <c r="K144" s="10"/>
      <c r="L144" s="10"/>
    </row>
    <row r="145">
      <c r="A145" s="10"/>
      <c r="I145" s="10"/>
      <c r="J145" s="10"/>
      <c r="K145" s="10"/>
      <c r="L145" s="10"/>
    </row>
    <row r="146">
      <c r="A146" s="10"/>
      <c r="I146" s="10"/>
      <c r="J146" s="10"/>
      <c r="K146" s="10"/>
      <c r="L146" s="10"/>
    </row>
    <row r="147">
      <c r="A147" s="10"/>
      <c r="I147" s="10"/>
      <c r="J147" s="10"/>
      <c r="K147" s="10"/>
      <c r="L147" s="10"/>
    </row>
    <row r="148">
      <c r="A148" s="10"/>
      <c r="I148" s="10"/>
      <c r="J148" s="10"/>
      <c r="K148" s="10"/>
      <c r="L148" s="10"/>
    </row>
    <row r="149">
      <c r="A149" s="10"/>
      <c r="I149" s="10"/>
      <c r="J149" s="10"/>
      <c r="K149" s="10"/>
      <c r="L149" s="10"/>
    </row>
    <row r="150">
      <c r="A150" s="10"/>
      <c r="I150" s="10"/>
      <c r="J150" s="10"/>
      <c r="K150" s="10"/>
      <c r="L150" s="10"/>
    </row>
    <row r="151">
      <c r="A151" s="10"/>
      <c r="I151" s="10"/>
      <c r="J151" s="10"/>
      <c r="K151" s="10"/>
      <c r="L151" s="10"/>
    </row>
    <row r="152">
      <c r="A152" s="10"/>
      <c r="I152" s="10"/>
      <c r="J152" s="10"/>
      <c r="K152" s="10"/>
      <c r="L152" s="10"/>
    </row>
    <row r="153">
      <c r="A153" s="10"/>
      <c r="I153" s="10"/>
      <c r="J153" s="10"/>
      <c r="K153" s="10"/>
      <c r="L153" s="10"/>
    </row>
    <row r="154">
      <c r="A154" s="10"/>
      <c r="I154" s="10"/>
      <c r="J154" s="10"/>
      <c r="K154" s="10"/>
      <c r="L154" s="10"/>
    </row>
    <row r="155">
      <c r="A155" s="10"/>
      <c r="I155" s="10"/>
      <c r="J155" s="10"/>
      <c r="K155" s="10"/>
      <c r="L155" s="10"/>
    </row>
    <row r="156">
      <c r="A156" s="10"/>
      <c r="I156" s="10"/>
      <c r="J156" s="10"/>
      <c r="K156" s="10"/>
      <c r="L156" s="10"/>
    </row>
    <row r="157">
      <c r="A157" s="10"/>
      <c r="I157" s="10"/>
      <c r="J157" s="10"/>
      <c r="K157" s="10"/>
      <c r="L157" s="10"/>
    </row>
    <row r="158">
      <c r="A158" s="10"/>
      <c r="I158" s="10"/>
      <c r="J158" s="10"/>
      <c r="K158" s="10"/>
      <c r="L158" s="10"/>
    </row>
    <row r="159">
      <c r="A159" s="10"/>
      <c r="I159" s="10"/>
      <c r="J159" s="10"/>
      <c r="K159" s="10"/>
      <c r="L159" s="10"/>
    </row>
    <row r="160">
      <c r="A160" s="10"/>
      <c r="I160" s="10"/>
      <c r="J160" s="10"/>
      <c r="K160" s="10"/>
      <c r="L160" s="10"/>
    </row>
    <row r="161">
      <c r="A161" s="10"/>
      <c r="I161" s="10"/>
      <c r="J161" s="10"/>
      <c r="K161" s="10"/>
      <c r="L161" s="10"/>
    </row>
    <row r="162">
      <c r="A162" s="10"/>
      <c r="I162" s="10"/>
      <c r="J162" s="10"/>
      <c r="K162" s="10"/>
      <c r="L162" s="10"/>
    </row>
    <row r="163">
      <c r="A163" s="10"/>
      <c r="I163" s="10"/>
      <c r="J163" s="10"/>
      <c r="K163" s="10"/>
      <c r="L163" s="10"/>
    </row>
    <row r="164">
      <c r="A164" s="10"/>
      <c r="I164" s="10"/>
      <c r="J164" s="10"/>
      <c r="K164" s="10"/>
      <c r="L164" s="10"/>
    </row>
    <row r="165">
      <c r="A165" s="10"/>
      <c r="I165" s="10"/>
      <c r="J165" s="10"/>
      <c r="K165" s="10"/>
      <c r="L165" s="10"/>
    </row>
    <row r="166">
      <c r="A166" s="10"/>
      <c r="I166" s="10"/>
      <c r="J166" s="10"/>
      <c r="K166" s="10"/>
      <c r="L166" s="10"/>
    </row>
    <row r="167">
      <c r="A167" s="10"/>
      <c r="I167" s="10"/>
      <c r="J167" s="10"/>
      <c r="K167" s="10"/>
      <c r="L167" s="10"/>
    </row>
    <row r="168">
      <c r="A168" s="10"/>
      <c r="I168" s="10"/>
      <c r="J168" s="10"/>
      <c r="K168" s="10"/>
      <c r="L168" s="10"/>
    </row>
    <row r="169">
      <c r="A169" s="10"/>
      <c r="I169" s="10"/>
      <c r="J169" s="10"/>
      <c r="K169" s="10"/>
      <c r="L169" s="10"/>
    </row>
    <row r="170">
      <c r="A170" s="10"/>
      <c r="I170" s="10"/>
      <c r="J170" s="10"/>
      <c r="K170" s="10"/>
      <c r="L170" s="10"/>
    </row>
    <row r="171">
      <c r="A171" s="10"/>
      <c r="I171" s="10"/>
      <c r="J171" s="10"/>
      <c r="K171" s="10"/>
      <c r="L171" s="10"/>
    </row>
    <row r="172">
      <c r="A172" s="10"/>
      <c r="I172" s="10"/>
      <c r="J172" s="10"/>
      <c r="K172" s="10"/>
      <c r="L172" s="10"/>
    </row>
    <row r="173">
      <c r="A173" s="10"/>
      <c r="I173" s="10"/>
      <c r="J173" s="10"/>
      <c r="K173" s="10"/>
      <c r="L173" s="10"/>
    </row>
    <row r="174">
      <c r="A174" s="10"/>
      <c r="I174" s="10"/>
      <c r="J174" s="10"/>
      <c r="K174" s="10"/>
      <c r="L174" s="10"/>
    </row>
    <row r="175">
      <c r="A175" s="10"/>
      <c r="I175" s="10"/>
      <c r="J175" s="10"/>
      <c r="K175" s="10"/>
      <c r="L175" s="10"/>
    </row>
    <row r="176">
      <c r="A176" s="10"/>
      <c r="I176" s="10"/>
      <c r="J176" s="10"/>
      <c r="K176" s="10"/>
      <c r="L176" s="10"/>
    </row>
    <row r="177">
      <c r="A177" s="10"/>
      <c r="I177" s="10"/>
      <c r="J177" s="10"/>
      <c r="K177" s="10"/>
      <c r="L177" s="10"/>
    </row>
    <row r="178">
      <c r="A178" s="10"/>
      <c r="I178" s="10"/>
      <c r="J178" s="10"/>
      <c r="K178" s="10"/>
      <c r="L178" s="10"/>
    </row>
    <row r="179">
      <c r="A179" s="10"/>
      <c r="I179" s="10"/>
      <c r="J179" s="10"/>
      <c r="K179" s="10"/>
      <c r="L179" s="10"/>
    </row>
    <row r="180">
      <c r="A180" s="10"/>
      <c r="I180" s="10"/>
      <c r="J180" s="10"/>
      <c r="K180" s="10"/>
      <c r="L180" s="10"/>
    </row>
    <row r="181">
      <c r="A181" s="10"/>
      <c r="I181" s="10"/>
      <c r="J181" s="10"/>
      <c r="K181" s="10"/>
      <c r="L181" s="10"/>
    </row>
    <row r="182">
      <c r="A182" s="10"/>
      <c r="I182" s="10"/>
      <c r="J182" s="10"/>
      <c r="K182" s="10"/>
      <c r="L182" s="10"/>
    </row>
    <row r="183">
      <c r="A183" s="10"/>
      <c r="I183" s="10"/>
      <c r="J183" s="10"/>
      <c r="K183" s="10"/>
      <c r="L183" s="10"/>
    </row>
    <row r="184">
      <c r="A184" s="10"/>
      <c r="I184" s="10"/>
      <c r="J184" s="10"/>
      <c r="K184" s="10"/>
      <c r="L184" s="10"/>
    </row>
    <row r="185">
      <c r="A185" s="10"/>
      <c r="I185" s="10"/>
      <c r="J185" s="10"/>
      <c r="K185" s="10"/>
      <c r="L185" s="10"/>
    </row>
    <row r="186">
      <c r="A186" s="10"/>
      <c r="I186" s="10"/>
      <c r="J186" s="10"/>
      <c r="K186" s="10"/>
      <c r="L186" s="10"/>
    </row>
    <row r="187">
      <c r="A187" s="10"/>
      <c r="I187" s="10"/>
      <c r="J187" s="10"/>
      <c r="K187" s="10"/>
      <c r="L187" s="10"/>
    </row>
    <row r="188">
      <c r="A188" s="10"/>
      <c r="I188" s="10"/>
      <c r="J188" s="10"/>
      <c r="K188" s="10"/>
      <c r="L188" s="10"/>
    </row>
    <row r="189">
      <c r="A189" s="10"/>
      <c r="I189" s="10"/>
      <c r="J189" s="10"/>
      <c r="K189" s="10"/>
      <c r="L189" s="10"/>
    </row>
    <row r="190">
      <c r="A190" s="10"/>
      <c r="I190" s="10"/>
      <c r="J190" s="10"/>
      <c r="K190" s="10"/>
      <c r="L190" s="10"/>
    </row>
    <row r="191">
      <c r="A191" s="10"/>
      <c r="I191" s="10"/>
      <c r="J191" s="10"/>
      <c r="K191" s="10"/>
      <c r="L191" s="10"/>
    </row>
    <row r="192">
      <c r="A192" s="10"/>
      <c r="I192" s="10"/>
      <c r="J192" s="10"/>
      <c r="K192" s="10"/>
      <c r="L192" s="10"/>
    </row>
    <row r="193">
      <c r="A193" s="10"/>
      <c r="I193" s="10"/>
      <c r="J193" s="10"/>
      <c r="K193" s="10"/>
      <c r="L193" s="10"/>
    </row>
    <row r="194">
      <c r="A194" s="10"/>
      <c r="I194" s="10"/>
      <c r="J194" s="10"/>
      <c r="K194" s="10"/>
      <c r="L194" s="10"/>
    </row>
    <row r="195">
      <c r="A195" s="10"/>
      <c r="I195" s="10"/>
      <c r="J195" s="10"/>
      <c r="K195" s="10"/>
      <c r="L195" s="10"/>
    </row>
    <row r="196">
      <c r="A196" s="10"/>
      <c r="I196" s="10"/>
      <c r="J196" s="10"/>
      <c r="K196" s="10"/>
      <c r="L196" s="10"/>
    </row>
    <row r="197">
      <c r="A197" s="10"/>
      <c r="I197" s="10"/>
      <c r="J197" s="10"/>
      <c r="K197" s="10"/>
      <c r="L197" s="10"/>
    </row>
    <row r="198">
      <c r="A198" s="10"/>
      <c r="I198" s="10"/>
      <c r="J198" s="10"/>
      <c r="K198" s="10"/>
      <c r="L198" s="10"/>
    </row>
    <row r="199">
      <c r="A199" s="10"/>
      <c r="I199" s="10"/>
      <c r="J199" s="10"/>
      <c r="K199" s="10"/>
      <c r="L199" s="10"/>
    </row>
    <row r="200">
      <c r="A200" s="10"/>
      <c r="I200" s="10"/>
      <c r="J200" s="10"/>
      <c r="K200" s="10"/>
      <c r="L200" s="10"/>
    </row>
    <row r="201">
      <c r="A201" s="10"/>
      <c r="I201" s="10"/>
      <c r="J201" s="10"/>
      <c r="K201" s="10"/>
      <c r="L201" s="10"/>
    </row>
    <row r="202">
      <c r="A202" s="10"/>
      <c r="I202" s="10"/>
      <c r="J202" s="10"/>
      <c r="K202" s="10"/>
      <c r="L202" s="10"/>
    </row>
    <row r="203">
      <c r="A203" s="10"/>
      <c r="I203" s="10"/>
      <c r="J203" s="10"/>
      <c r="K203" s="10"/>
      <c r="L203" s="10"/>
    </row>
    <row r="204">
      <c r="A204" s="10"/>
      <c r="I204" s="10"/>
      <c r="J204" s="10"/>
      <c r="K204" s="10"/>
      <c r="L204" s="10"/>
    </row>
    <row r="205">
      <c r="A205" s="10"/>
      <c r="I205" s="10"/>
      <c r="J205" s="10"/>
      <c r="K205" s="10"/>
      <c r="L205" s="10"/>
    </row>
    <row r="206">
      <c r="A206" s="10"/>
      <c r="I206" s="10"/>
      <c r="J206" s="10"/>
      <c r="K206" s="10"/>
      <c r="L206" s="10"/>
    </row>
    <row r="207">
      <c r="A207" s="10"/>
      <c r="I207" s="10"/>
      <c r="J207" s="10"/>
      <c r="K207" s="10"/>
      <c r="L207" s="10"/>
    </row>
    <row r="208">
      <c r="A208" s="10"/>
      <c r="I208" s="10"/>
      <c r="J208" s="10"/>
      <c r="K208" s="10"/>
      <c r="L208" s="10"/>
    </row>
    <row r="209">
      <c r="A209" s="10"/>
      <c r="I209" s="10"/>
      <c r="J209" s="10"/>
      <c r="K209" s="10"/>
      <c r="L209" s="10"/>
    </row>
    <row r="210">
      <c r="A210" s="10"/>
      <c r="I210" s="10"/>
      <c r="J210" s="10"/>
      <c r="K210" s="10"/>
      <c r="L210" s="10"/>
    </row>
    <row r="211">
      <c r="A211" s="10"/>
      <c r="I211" s="10"/>
      <c r="J211" s="10"/>
      <c r="K211" s="10"/>
      <c r="L211" s="10"/>
    </row>
    <row r="212">
      <c r="A212" s="10"/>
      <c r="I212" s="10"/>
      <c r="J212" s="10"/>
      <c r="K212" s="10"/>
      <c r="L212" s="10"/>
    </row>
    <row r="213">
      <c r="A213" s="10"/>
      <c r="I213" s="10"/>
      <c r="J213" s="10"/>
      <c r="K213" s="10"/>
      <c r="L213" s="10"/>
    </row>
    <row r="214">
      <c r="A214" s="10"/>
      <c r="I214" s="10"/>
      <c r="J214" s="10"/>
      <c r="K214" s="10"/>
      <c r="L214" s="10"/>
    </row>
    <row r="215">
      <c r="A215" s="10"/>
      <c r="I215" s="10"/>
      <c r="J215" s="10"/>
      <c r="K215" s="10"/>
      <c r="L215" s="10"/>
    </row>
    <row r="216">
      <c r="A216" s="10"/>
      <c r="I216" s="10"/>
      <c r="J216" s="10"/>
      <c r="K216" s="10"/>
      <c r="L216" s="10"/>
    </row>
    <row r="217">
      <c r="A217" s="10"/>
      <c r="I217" s="10"/>
      <c r="J217" s="10"/>
      <c r="K217" s="10"/>
      <c r="L217" s="10"/>
    </row>
    <row r="218">
      <c r="A218" s="10"/>
      <c r="I218" s="10"/>
      <c r="J218" s="10"/>
      <c r="K218" s="10"/>
      <c r="L218" s="10"/>
    </row>
    <row r="219">
      <c r="A219" s="10"/>
      <c r="I219" s="10"/>
      <c r="J219" s="10"/>
      <c r="K219" s="10"/>
      <c r="L219" s="10"/>
    </row>
    <row r="220">
      <c r="A220" s="10"/>
      <c r="I220" s="10"/>
      <c r="J220" s="10"/>
      <c r="K220" s="10"/>
      <c r="L220" s="10"/>
    </row>
    <row r="221">
      <c r="A221" s="10"/>
      <c r="I221" s="10"/>
      <c r="J221" s="10"/>
      <c r="K221" s="10"/>
      <c r="L221" s="10"/>
    </row>
    <row r="222">
      <c r="A222" s="10"/>
      <c r="I222" s="10"/>
      <c r="J222" s="10"/>
      <c r="K222" s="10"/>
      <c r="L222" s="10"/>
    </row>
    <row r="223">
      <c r="A223" s="10"/>
      <c r="I223" s="10"/>
      <c r="J223" s="10"/>
      <c r="K223" s="10"/>
      <c r="L223" s="10"/>
    </row>
    <row r="224">
      <c r="A224" s="10"/>
      <c r="I224" s="10"/>
      <c r="J224" s="10"/>
      <c r="K224" s="10"/>
      <c r="L224" s="10"/>
    </row>
    <row r="225">
      <c r="A225" s="10"/>
      <c r="I225" s="10"/>
      <c r="J225" s="10"/>
      <c r="K225" s="10"/>
      <c r="L225" s="10"/>
    </row>
    <row r="226">
      <c r="A226" s="10"/>
      <c r="I226" s="10"/>
      <c r="J226" s="10"/>
      <c r="K226" s="10"/>
      <c r="L226" s="10"/>
    </row>
    <row r="227">
      <c r="A227" s="10"/>
      <c r="I227" s="10"/>
      <c r="J227" s="10"/>
      <c r="K227" s="10"/>
      <c r="L227" s="10"/>
    </row>
    <row r="228">
      <c r="A228" s="10"/>
      <c r="I228" s="10"/>
      <c r="J228" s="10"/>
      <c r="K228" s="10"/>
      <c r="L228" s="10"/>
    </row>
    <row r="229">
      <c r="A229" s="10"/>
      <c r="I229" s="10"/>
      <c r="J229" s="10"/>
      <c r="K229" s="10"/>
      <c r="L229" s="10"/>
    </row>
    <row r="230">
      <c r="A230" s="10"/>
      <c r="I230" s="10"/>
      <c r="J230" s="10"/>
      <c r="K230" s="10"/>
      <c r="L230" s="10"/>
    </row>
    <row r="231">
      <c r="A231" s="10"/>
      <c r="I231" s="10"/>
      <c r="J231" s="10"/>
      <c r="K231" s="10"/>
      <c r="L231" s="10"/>
    </row>
    <row r="232">
      <c r="A232" s="10"/>
      <c r="I232" s="10"/>
      <c r="J232" s="10"/>
      <c r="K232" s="10"/>
      <c r="L232" s="10"/>
    </row>
    <row r="233">
      <c r="A233" s="10"/>
      <c r="I233" s="10"/>
      <c r="J233" s="10"/>
      <c r="K233" s="10"/>
      <c r="L233" s="10"/>
    </row>
    <row r="234">
      <c r="A234" s="10"/>
      <c r="I234" s="10"/>
      <c r="J234" s="10"/>
      <c r="K234" s="10"/>
      <c r="L234" s="10"/>
    </row>
    <row r="235">
      <c r="A235" s="10"/>
      <c r="I235" s="10"/>
      <c r="J235" s="10"/>
      <c r="K235" s="10"/>
      <c r="L235" s="10"/>
    </row>
    <row r="236">
      <c r="A236" s="10"/>
      <c r="I236" s="10"/>
      <c r="J236" s="10"/>
      <c r="K236" s="10"/>
      <c r="L236" s="10"/>
    </row>
    <row r="237">
      <c r="A237" s="10"/>
      <c r="I237" s="10"/>
      <c r="J237" s="10"/>
      <c r="K237" s="10"/>
      <c r="L237" s="10"/>
    </row>
    <row r="238">
      <c r="A238" s="10"/>
      <c r="I238" s="10"/>
      <c r="J238" s="10"/>
      <c r="K238" s="10"/>
      <c r="L238" s="10"/>
    </row>
    <row r="239">
      <c r="A239" s="10"/>
      <c r="I239" s="10"/>
      <c r="J239" s="10"/>
      <c r="K239" s="10"/>
      <c r="L239" s="10"/>
    </row>
    <row r="240">
      <c r="A240" s="10"/>
      <c r="I240" s="10"/>
      <c r="J240" s="10"/>
      <c r="K240" s="10"/>
      <c r="L240" s="10"/>
    </row>
    <row r="241">
      <c r="A241" s="10"/>
      <c r="I241" s="10"/>
      <c r="J241" s="10"/>
      <c r="K241" s="10"/>
      <c r="L241" s="10"/>
    </row>
    <row r="242">
      <c r="A242" s="10"/>
      <c r="I242" s="10"/>
      <c r="J242" s="10"/>
      <c r="K242" s="10"/>
      <c r="L242" s="10"/>
    </row>
    <row r="243">
      <c r="A243" s="10"/>
      <c r="I243" s="10"/>
      <c r="J243" s="10"/>
      <c r="K243" s="10"/>
      <c r="L243" s="10"/>
    </row>
    <row r="244">
      <c r="A244" s="10"/>
      <c r="I244" s="10"/>
      <c r="J244" s="10"/>
      <c r="K244" s="10"/>
      <c r="L244" s="10"/>
    </row>
    <row r="245">
      <c r="A245" s="10"/>
      <c r="I245" s="10"/>
      <c r="J245" s="10"/>
      <c r="K245" s="10"/>
      <c r="L245" s="10"/>
    </row>
    <row r="246">
      <c r="A246" s="10"/>
      <c r="I246" s="10"/>
      <c r="J246" s="10"/>
      <c r="K246" s="10"/>
      <c r="L246" s="10"/>
    </row>
    <row r="247">
      <c r="A247" s="10"/>
      <c r="I247" s="10"/>
      <c r="J247" s="10"/>
      <c r="K247" s="10"/>
      <c r="L247" s="10"/>
    </row>
    <row r="248">
      <c r="A248" s="10"/>
      <c r="I248" s="10"/>
      <c r="J248" s="10"/>
      <c r="K248" s="10"/>
      <c r="L248" s="10"/>
    </row>
    <row r="249">
      <c r="A249" s="10"/>
      <c r="I249" s="10"/>
      <c r="J249" s="10"/>
      <c r="K249" s="10"/>
      <c r="L249" s="10"/>
    </row>
    <row r="250">
      <c r="A250" s="10"/>
      <c r="I250" s="10"/>
      <c r="J250" s="10"/>
      <c r="K250" s="10"/>
      <c r="L250" s="10"/>
    </row>
    <row r="251">
      <c r="A251" s="10"/>
      <c r="I251" s="10"/>
      <c r="J251" s="10"/>
      <c r="K251" s="10"/>
      <c r="L251" s="10"/>
    </row>
    <row r="252">
      <c r="A252" s="10"/>
      <c r="I252" s="10"/>
      <c r="J252" s="10"/>
      <c r="K252" s="10"/>
      <c r="L252" s="10"/>
    </row>
    <row r="253">
      <c r="A253" s="10"/>
      <c r="I253" s="10"/>
      <c r="J253" s="10"/>
      <c r="K253" s="10"/>
      <c r="L253" s="10"/>
    </row>
    <row r="254">
      <c r="A254" s="10"/>
      <c r="I254" s="10"/>
      <c r="J254" s="10"/>
      <c r="K254" s="10"/>
      <c r="L254" s="10"/>
    </row>
    <row r="255">
      <c r="A255" s="10"/>
      <c r="I255" s="10"/>
      <c r="J255" s="10"/>
      <c r="K255" s="10"/>
      <c r="L255" s="10"/>
    </row>
    <row r="256">
      <c r="A256" s="10"/>
      <c r="I256" s="10"/>
      <c r="J256" s="10"/>
      <c r="K256" s="10"/>
      <c r="L256" s="10"/>
    </row>
    <row r="257">
      <c r="A257" s="10"/>
      <c r="I257" s="10"/>
      <c r="J257" s="10"/>
      <c r="K257" s="10"/>
      <c r="L257" s="10"/>
    </row>
    <row r="258">
      <c r="A258" s="10"/>
      <c r="I258" s="10"/>
      <c r="J258" s="10"/>
      <c r="K258" s="10"/>
      <c r="L258" s="10"/>
    </row>
    <row r="259">
      <c r="A259" s="10"/>
      <c r="I259" s="10"/>
      <c r="J259" s="10"/>
      <c r="K259" s="10"/>
      <c r="L259" s="10"/>
    </row>
    <row r="260">
      <c r="A260" s="10"/>
      <c r="I260" s="10"/>
      <c r="J260" s="10"/>
      <c r="K260" s="10"/>
      <c r="L260" s="10"/>
    </row>
    <row r="261">
      <c r="A261" s="10"/>
      <c r="I261" s="10"/>
      <c r="J261" s="10"/>
      <c r="K261" s="10"/>
      <c r="L261" s="10"/>
    </row>
    <row r="262">
      <c r="A262" s="10"/>
      <c r="I262" s="10"/>
      <c r="J262" s="10"/>
      <c r="K262" s="10"/>
      <c r="L262" s="10"/>
    </row>
    <row r="263">
      <c r="A263" s="10"/>
      <c r="I263" s="10"/>
      <c r="J263" s="10"/>
      <c r="K263" s="10"/>
      <c r="L263" s="10"/>
    </row>
    <row r="264">
      <c r="A264" s="10"/>
      <c r="I264" s="10"/>
      <c r="J264" s="10"/>
      <c r="K264" s="10"/>
      <c r="L264" s="10"/>
    </row>
    <row r="265">
      <c r="A265" s="10"/>
      <c r="I265" s="10"/>
      <c r="J265" s="10"/>
      <c r="K265" s="10"/>
      <c r="L265" s="10"/>
    </row>
    <row r="266">
      <c r="A266" s="10"/>
      <c r="I266" s="10"/>
      <c r="J266" s="10"/>
      <c r="K266" s="10"/>
      <c r="L266" s="10"/>
    </row>
    <row r="267">
      <c r="A267" s="10"/>
      <c r="I267" s="10"/>
      <c r="J267" s="10"/>
      <c r="K267" s="10"/>
      <c r="L267" s="10"/>
    </row>
    <row r="268">
      <c r="A268" s="10"/>
      <c r="I268" s="10"/>
      <c r="J268" s="10"/>
      <c r="K268" s="10"/>
      <c r="L268" s="10"/>
    </row>
    <row r="269">
      <c r="A269" s="10"/>
      <c r="I269" s="10"/>
      <c r="J269" s="10"/>
      <c r="K269" s="10"/>
      <c r="L269" s="10"/>
    </row>
    <row r="270">
      <c r="A270" s="10"/>
      <c r="I270" s="10"/>
      <c r="J270" s="10"/>
      <c r="K270" s="10"/>
      <c r="L270" s="10"/>
    </row>
    <row r="271">
      <c r="A271" s="10"/>
      <c r="I271" s="10"/>
      <c r="J271" s="10"/>
      <c r="K271" s="10"/>
      <c r="L271" s="10"/>
    </row>
    <row r="272">
      <c r="A272" s="10"/>
      <c r="I272" s="10"/>
      <c r="J272" s="10"/>
      <c r="K272" s="10"/>
      <c r="L272" s="10"/>
    </row>
    <row r="273">
      <c r="A273" s="10"/>
      <c r="I273" s="10"/>
      <c r="J273" s="10"/>
      <c r="K273" s="10"/>
      <c r="L273" s="10"/>
    </row>
    <row r="274">
      <c r="A274" s="10"/>
      <c r="I274" s="10"/>
      <c r="J274" s="10"/>
      <c r="K274" s="10"/>
      <c r="L274" s="10"/>
    </row>
    <row r="275">
      <c r="A275" s="10"/>
      <c r="I275" s="10"/>
      <c r="J275" s="10"/>
      <c r="K275" s="10"/>
      <c r="L275" s="10"/>
    </row>
    <row r="276">
      <c r="A276" s="10"/>
      <c r="I276" s="10"/>
      <c r="J276" s="10"/>
      <c r="K276" s="10"/>
      <c r="L276" s="10"/>
    </row>
    <row r="277">
      <c r="A277" s="10"/>
      <c r="I277" s="10"/>
      <c r="J277" s="10"/>
      <c r="K277" s="10"/>
      <c r="L277" s="10"/>
    </row>
    <row r="278">
      <c r="A278" s="10"/>
      <c r="I278" s="10"/>
      <c r="J278" s="10"/>
      <c r="K278" s="10"/>
      <c r="L278" s="10"/>
    </row>
    <row r="279">
      <c r="A279" s="10"/>
      <c r="I279" s="10"/>
      <c r="J279" s="10"/>
      <c r="K279" s="10"/>
      <c r="L279" s="10"/>
    </row>
    <row r="280">
      <c r="A280" s="10"/>
      <c r="I280" s="10"/>
      <c r="J280" s="10"/>
      <c r="K280" s="10"/>
      <c r="L280" s="10"/>
    </row>
    <row r="281">
      <c r="A281" s="10"/>
      <c r="I281" s="10"/>
      <c r="J281" s="10"/>
      <c r="K281" s="10"/>
      <c r="L281" s="10"/>
    </row>
    <row r="282">
      <c r="A282" s="10"/>
      <c r="I282" s="10"/>
      <c r="J282" s="10"/>
      <c r="K282" s="10"/>
      <c r="L282" s="10"/>
    </row>
    <row r="283">
      <c r="A283" s="10"/>
      <c r="I283" s="10"/>
      <c r="J283" s="10"/>
      <c r="K283" s="10"/>
      <c r="L283" s="10"/>
    </row>
    <row r="284">
      <c r="A284" s="10"/>
      <c r="I284" s="10"/>
      <c r="J284" s="10"/>
      <c r="K284" s="10"/>
      <c r="L284" s="10"/>
    </row>
    <row r="285">
      <c r="A285" s="10"/>
      <c r="I285" s="10"/>
      <c r="J285" s="10"/>
      <c r="K285" s="10"/>
      <c r="L285" s="10"/>
    </row>
    <row r="286">
      <c r="A286" s="10"/>
      <c r="I286" s="10"/>
      <c r="J286" s="10"/>
      <c r="K286" s="10"/>
      <c r="L286" s="10"/>
    </row>
    <row r="287">
      <c r="A287" s="10"/>
      <c r="I287" s="10"/>
      <c r="J287" s="10"/>
      <c r="K287" s="10"/>
      <c r="L287" s="10"/>
    </row>
    <row r="288">
      <c r="A288" s="10"/>
      <c r="I288" s="10"/>
      <c r="J288" s="10"/>
      <c r="K288" s="10"/>
      <c r="L288" s="10"/>
    </row>
    <row r="289">
      <c r="A289" s="10"/>
      <c r="I289" s="10"/>
      <c r="J289" s="10"/>
      <c r="K289" s="10"/>
      <c r="L289" s="10"/>
    </row>
    <row r="290">
      <c r="A290" s="10"/>
      <c r="I290" s="10"/>
      <c r="J290" s="10"/>
      <c r="K290" s="10"/>
      <c r="L290" s="10"/>
    </row>
    <row r="291">
      <c r="A291" s="10"/>
      <c r="I291" s="10"/>
      <c r="J291" s="10"/>
      <c r="K291" s="10"/>
      <c r="L291" s="10"/>
    </row>
    <row r="292">
      <c r="A292" s="10"/>
      <c r="I292" s="10"/>
      <c r="J292" s="10"/>
      <c r="K292" s="10"/>
      <c r="L292" s="10"/>
    </row>
    <row r="293">
      <c r="A293" s="10"/>
      <c r="I293" s="10"/>
      <c r="J293" s="10"/>
      <c r="K293" s="10"/>
      <c r="L293" s="10"/>
    </row>
    <row r="294">
      <c r="A294" s="10"/>
      <c r="I294" s="10"/>
      <c r="J294" s="10"/>
      <c r="K294" s="10"/>
      <c r="L294" s="10"/>
    </row>
    <row r="295">
      <c r="A295" s="10"/>
      <c r="I295" s="10"/>
      <c r="J295" s="10"/>
      <c r="K295" s="10"/>
      <c r="L295" s="10"/>
    </row>
    <row r="296">
      <c r="A296" s="10"/>
      <c r="I296" s="10"/>
      <c r="J296" s="10"/>
      <c r="K296" s="10"/>
      <c r="L296" s="10"/>
    </row>
    <row r="297">
      <c r="A297" s="10"/>
      <c r="I297" s="10"/>
      <c r="J297" s="10"/>
      <c r="K297" s="10"/>
      <c r="L297" s="10"/>
    </row>
    <row r="298">
      <c r="A298" s="10"/>
      <c r="I298" s="10"/>
      <c r="J298" s="10"/>
      <c r="K298" s="10"/>
      <c r="L298" s="10"/>
    </row>
    <row r="299">
      <c r="A299" s="10"/>
      <c r="I299" s="10"/>
      <c r="J299" s="10"/>
      <c r="K299" s="10"/>
      <c r="L299" s="10"/>
    </row>
    <row r="300">
      <c r="A300" s="10"/>
      <c r="I300" s="10"/>
      <c r="J300" s="10"/>
      <c r="K300" s="10"/>
      <c r="L300" s="10"/>
    </row>
    <row r="301">
      <c r="A301" s="10"/>
      <c r="I301" s="10"/>
      <c r="J301" s="10"/>
      <c r="K301" s="10"/>
      <c r="L301" s="10"/>
    </row>
    <row r="302">
      <c r="A302" s="10"/>
      <c r="I302" s="10"/>
      <c r="J302" s="10"/>
      <c r="K302" s="10"/>
      <c r="L302" s="10"/>
    </row>
    <row r="303">
      <c r="A303" s="10"/>
      <c r="I303" s="10"/>
      <c r="J303" s="10"/>
      <c r="K303" s="10"/>
      <c r="L303" s="10"/>
    </row>
    <row r="304">
      <c r="A304" s="10"/>
      <c r="I304" s="10"/>
      <c r="J304" s="10"/>
      <c r="K304" s="10"/>
      <c r="L304" s="10"/>
    </row>
    <row r="305">
      <c r="A305" s="10"/>
      <c r="I305" s="10"/>
      <c r="J305" s="10"/>
      <c r="K305" s="10"/>
      <c r="L305" s="10"/>
    </row>
    <row r="306">
      <c r="A306" s="10"/>
      <c r="I306" s="10"/>
      <c r="J306" s="10"/>
      <c r="K306" s="10"/>
      <c r="L306" s="10"/>
    </row>
    <row r="307">
      <c r="A307" s="10"/>
      <c r="I307" s="10"/>
      <c r="J307" s="10"/>
      <c r="K307" s="10"/>
      <c r="L307" s="10"/>
    </row>
    <row r="308">
      <c r="A308" s="10"/>
      <c r="I308" s="10"/>
      <c r="J308" s="10"/>
      <c r="K308" s="10"/>
      <c r="L308" s="10"/>
    </row>
    <row r="309">
      <c r="A309" s="10"/>
      <c r="I309" s="10"/>
      <c r="J309" s="10"/>
      <c r="K309" s="10"/>
      <c r="L309" s="10"/>
    </row>
    <row r="310">
      <c r="A310" s="10"/>
      <c r="I310" s="10"/>
      <c r="J310" s="10"/>
      <c r="K310" s="10"/>
      <c r="L310" s="10"/>
    </row>
    <row r="311">
      <c r="A311" s="10"/>
      <c r="I311" s="10"/>
      <c r="J311" s="10"/>
      <c r="K311" s="10"/>
      <c r="L311" s="10"/>
    </row>
    <row r="312">
      <c r="A312" s="10"/>
      <c r="I312" s="10"/>
      <c r="J312" s="10"/>
      <c r="K312" s="10"/>
      <c r="L312" s="10"/>
    </row>
    <row r="313">
      <c r="A313" s="10"/>
      <c r="I313" s="10"/>
      <c r="J313" s="10"/>
      <c r="K313" s="10"/>
      <c r="L313" s="10"/>
    </row>
    <row r="314">
      <c r="A314" s="10"/>
      <c r="I314" s="10"/>
      <c r="J314" s="10"/>
      <c r="K314" s="10"/>
      <c r="L314" s="10"/>
    </row>
    <row r="315">
      <c r="A315" s="10"/>
      <c r="I315" s="10"/>
      <c r="J315" s="10"/>
      <c r="K315" s="10"/>
      <c r="L315" s="10"/>
    </row>
    <row r="316">
      <c r="A316" s="10"/>
      <c r="I316" s="10"/>
      <c r="J316" s="10"/>
      <c r="K316" s="10"/>
      <c r="L316" s="10"/>
    </row>
    <row r="317">
      <c r="A317" s="10"/>
      <c r="I317" s="10"/>
      <c r="J317" s="10"/>
      <c r="K317" s="10"/>
      <c r="L317" s="10"/>
    </row>
    <row r="318">
      <c r="A318" s="10"/>
      <c r="I318" s="10"/>
      <c r="J318" s="10"/>
      <c r="K318" s="10"/>
      <c r="L318" s="10"/>
    </row>
    <row r="319">
      <c r="A319" s="10"/>
      <c r="I319" s="10"/>
      <c r="J319" s="10"/>
      <c r="K319" s="10"/>
      <c r="L319" s="10"/>
    </row>
    <row r="320">
      <c r="A320" s="10"/>
      <c r="I320" s="10"/>
      <c r="J320" s="10"/>
      <c r="K320" s="10"/>
      <c r="L320" s="10"/>
    </row>
    <row r="321">
      <c r="A321" s="10"/>
      <c r="I321" s="10"/>
      <c r="J321" s="10"/>
      <c r="K321" s="10"/>
      <c r="L321" s="10"/>
    </row>
    <row r="322">
      <c r="A322" s="10"/>
      <c r="I322" s="10"/>
      <c r="J322" s="10"/>
      <c r="K322" s="10"/>
      <c r="L322" s="10"/>
    </row>
    <row r="323">
      <c r="A323" s="10"/>
      <c r="I323" s="10"/>
      <c r="J323" s="10"/>
      <c r="K323" s="10"/>
      <c r="L323" s="10"/>
    </row>
    <row r="324">
      <c r="A324" s="10"/>
      <c r="I324" s="10"/>
      <c r="J324" s="10"/>
      <c r="K324" s="10"/>
      <c r="L324" s="10"/>
    </row>
    <row r="325">
      <c r="A325" s="10"/>
      <c r="I325" s="10"/>
      <c r="J325" s="10"/>
      <c r="K325" s="10"/>
      <c r="L325" s="10"/>
    </row>
    <row r="326">
      <c r="A326" s="10"/>
      <c r="I326" s="10"/>
      <c r="J326" s="10"/>
      <c r="K326" s="10"/>
      <c r="L326" s="10"/>
    </row>
    <row r="327">
      <c r="A327" s="10"/>
      <c r="I327" s="10"/>
      <c r="J327" s="10"/>
      <c r="K327" s="10"/>
      <c r="L327" s="10"/>
    </row>
    <row r="328">
      <c r="A328" s="10"/>
      <c r="I328" s="10"/>
      <c r="J328" s="10"/>
      <c r="K328" s="10"/>
      <c r="L328" s="10"/>
    </row>
    <row r="329">
      <c r="A329" s="10"/>
      <c r="I329" s="10"/>
      <c r="J329" s="10"/>
      <c r="K329" s="10"/>
      <c r="L329" s="10"/>
    </row>
    <row r="330">
      <c r="A330" s="10"/>
      <c r="I330" s="10"/>
      <c r="J330" s="10"/>
      <c r="K330" s="10"/>
      <c r="L330" s="10"/>
    </row>
    <row r="331">
      <c r="A331" s="10"/>
      <c r="I331" s="10"/>
      <c r="J331" s="10"/>
      <c r="K331" s="10"/>
      <c r="L331" s="10"/>
    </row>
    <row r="332">
      <c r="A332" s="10"/>
      <c r="I332" s="10"/>
      <c r="J332" s="10"/>
      <c r="K332" s="10"/>
      <c r="L332" s="10"/>
    </row>
    <row r="333">
      <c r="A333" s="10"/>
      <c r="I333" s="10"/>
      <c r="J333" s="10"/>
      <c r="K333" s="10"/>
      <c r="L333" s="10"/>
    </row>
    <row r="334">
      <c r="A334" s="10"/>
      <c r="I334" s="10"/>
      <c r="J334" s="10"/>
      <c r="K334" s="10"/>
      <c r="L334" s="10"/>
    </row>
    <row r="335">
      <c r="A335" s="10"/>
      <c r="I335" s="10"/>
      <c r="J335" s="10"/>
      <c r="K335" s="10"/>
      <c r="L335" s="10"/>
    </row>
    <row r="336">
      <c r="A336" s="10"/>
      <c r="I336" s="10"/>
      <c r="J336" s="10"/>
      <c r="K336" s="10"/>
      <c r="L336" s="10"/>
    </row>
    <row r="337">
      <c r="A337" s="10"/>
      <c r="I337" s="10"/>
      <c r="J337" s="10"/>
      <c r="K337" s="10"/>
      <c r="L337" s="10"/>
    </row>
    <row r="338">
      <c r="A338" s="10"/>
      <c r="I338" s="10"/>
      <c r="J338" s="10"/>
      <c r="K338" s="10"/>
      <c r="L338" s="10"/>
    </row>
    <row r="339">
      <c r="A339" s="10"/>
      <c r="I339" s="10"/>
      <c r="J339" s="10"/>
      <c r="K339" s="10"/>
      <c r="L339" s="10"/>
    </row>
    <row r="340">
      <c r="A340" s="10"/>
      <c r="I340" s="10"/>
      <c r="J340" s="10"/>
      <c r="K340" s="10"/>
      <c r="L340" s="10"/>
    </row>
    <row r="341">
      <c r="A341" s="10"/>
      <c r="I341" s="10"/>
      <c r="J341" s="10"/>
      <c r="K341" s="10"/>
      <c r="L341" s="10"/>
    </row>
    <row r="342">
      <c r="A342" s="10"/>
      <c r="I342" s="10"/>
      <c r="J342" s="10"/>
      <c r="K342" s="10"/>
      <c r="L342" s="10"/>
    </row>
    <row r="343">
      <c r="A343" s="10"/>
      <c r="I343" s="10"/>
      <c r="J343" s="10"/>
      <c r="K343" s="10"/>
      <c r="L343" s="10"/>
    </row>
    <row r="344">
      <c r="A344" s="10"/>
      <c r="I344" s="10"/>
      <c r="J344" s="10"/>
      <c r="K344" s="10"/>
      <c r="L344" s="10"/>
    </row>
    <row r="345">
      <c r="A345" s="10"/>
      <c r="I345" s="10"/>
      <c r="J345" s="10"/>
      <c r="K345" s="10"/>
      <c r="L345" s="10"/>
    </row>
    <row r="346">
      <c r="A346" s="10"/>
      <c r="I346" s="10"/>
      <c r="J346" s="10"/>
      <c r="K346" s="10"/>
      <c r="L346" s="10"/>
    </row>
    <row r="347">
      <c r="A347" s="10"/>
      <c r="I347" s="10"/>
      <c r="J347" s="10"/>
      <c r="K347" s="10"/>
      <c r="L347" s="10"/>
    </row>
    <row r="348">
      <c r="A348" s="10"/>
      <c r="I348" s="10"/>
      <c r="J348" s="10"/>
      <c r="K348" s="10"/>
      <c r="L348" s="10"/>
    </row>
    <row r="349">
      <c r="A349" s="10"/>
      <c r="I349" s="10"/>
      <c r="J349" s="10"/>
      <c r="K349" s="10"/>
      <c r="L349" s="10"/>
    </row>
    <row r="350">
      <c r="A350" s="10"/>
      <c r="I350" s="10"/>
      <c r="J350" s="10"/>
      <c r="K350" s="10"/>
      <c r="L350" s="10"/>
    </row>
    <row r="351">
      <c r="A351" s="10"/>
      <c r="I351" s="10"/>
      <c r="J351" s="10"/>
      <c r="K351" s="10"/>
      <c r="L351" s="10"/>
    </row>
    <row r="352">
      <c r="A352" s="10"/>
      <c r="I352" s="10"/>
      <c r="J352" s="10"/>
      <c r="K352" s="10"/>
      <c r="L352" s="10"/>
    </row>
    <row r="353">
      <c r="A353" s="10"/>
      <c r="I353" s="10"/>
      <c r="J353" s="10"/>
      <c r="K353" s="10"/>
      <c r="L353" s="10"/>
    </row>
    <row r="354">
      <c r="A354" s="10"/>
      <c r="I354" s="10"/>
      <c r="J354" s="10"/>
      <c r="K354" s="10"/>
      <c r="L354" s="10"/>
    </row>
    <row r="355">
      <c r="A355" s="10"/>
      <c r="I355" s="10"/>
      <c r="J355" s="10"/>
      <c r="K355" s="10"/>
      <c r="L355" s="10"/>
    </row>
    <row r="356">
      <c r="A356" s="10"/>
      <c r="I356" s="10"/>
      <c r="J356" s="10"/>
      <c r="K356" s="10"/>
      <c r="L356" s="10"/>
    </row>
    <row r="357">
      <c r="A357" s="10"/>
      <c r="I357" s="10"/>
      <c r="J357" s="10"/>
      <c r="K357" s="10"/>
      <c r="L357" s="10"/>
    </row>
    <row r="358">
      <c r="A358" s="10"/>
      <c r="I358" s="10"/>
      <c r="J358" s="10"/>
      <c r="K358" s="10"/>
      <c r="L358" s="10"/>
    </row>
    <row r="359">
      <c r="A359" s="10"/>
      <c r="I359" s="10"/>
      <c r="J359" s="10"/>
      <c r="K359" s="10"/>
      <c r="L359" s="10"/>
    </row>
    <row r="360">
      <c r="A360" s="10"/>
      <c r="I360" s="10"/>
      <c r="J360" s="10"/>
      <c r="K360" s="10"/>
      <c r="L360" s="10"/>
    </row>
    <row r="361">
      <c r="A361" s="10"/>
      <c r="I361" s="10"/>
      <c r="J361" s="10"/>
      <c r="K361" s="10"/>
      <c r="L361" s="10"/>
    </row>
    <row r="362">
      <c r="A362" s="10"/>
      <c r="I362" s="10"/>
      <c r="J362" s="10"/>
      <c r="K362" s="10"/>
      <c r="L362" s="10"/>
    </row>
    <row r="363">
      <c r="A363" s="10"/>
      <c r="I363" s="10"/>
      <c r="J363" s="10"/>
      <c r="K363" s="10"/>
      <c r="L363" s="10"/>
    </row>
    <row r="364">
      <c r="A364" s="10"/>
      <c r="I364" s="10"/>
      <c r="J364" s="10"/>
      <c r="K364" s="10"/>
      <c r="L364" s="10"/>
    </row>
    <row r="365">
      <c r="A365" s="10"/>
      <c r="I365" s="10"/>
      <c r="J365" s="10"/>
      <c r="K365" s="10"/>
      <c r="L365" s="10"/>
    </row>
    <row r="366">
      <c r="A366" s="10"/>
      <c r="I366" s="10"/>
      <c r="J366" s="10"/>
      <c r="K366" s="10"/>
      <c r="L366" s="10"/>
    </row>
    <row r="367">
      <c r="A367" s="10"/>
      <c r="I367" s="10"/>
      <c r="J367" s="10"/>
      <c r="K367" s="10"/>
      <c r="L367" s="10"/>
    </row>
    <row r="368">
      <c r="A368" s="10"/>
      <c r="I368" s="10"/>
      <c r="J368" s="10"/>
      <c r="K368" s="10"/>
      <c r="L368" s="10"/>
    </row>
    <row r="369">
      <c r="A369" s="10"/>
      <c r="I369" s="10"/>
      <c r="J369" s="10"/>
      <c r="K369" s="10"/>
      <c r="L369" s="10"/>
    </row>
    <row r="370">
      <c r="A370" s="10"/>
      <c r="I370" s="10"/>
      <c r="J370" s="10"/>
      <c r="K370" s="10"/>
      <c r="L370" s="10"/>
    </row>
    <row r="371">
      <c r="A371" s="10"/>
      <c r="I371" s="10"/>
      <c r="J371" s="10"/>
      <c r="K371" s="10"/>
      <c r="L371" s="10"/>
    </row>
    <row r="372">
      <c r="A372" s="10"/>
      <c r="I372" s="10"/>
      <c r="J372" s="10"/>
      <c r="K372" s="10"/>
      <c r="L372" s="10"/>
    </row>
    <row r="373">
      <c r="A373" s="10"/>
      <c r="I373" s="10"/>
      <c r="J373" s="10"/>
      <c r="K373" s="10"/>
      <c r="L373" s="10"/>
    </row>
    <row r="374">
      <c r="A374" s="10"/>
      <c r="I374" s="10"/>
      <c r="J374" s="10"/>
      <c r="K374" s="10"/>
      <c r="L374" s="10"/>
    </row>
    <row r="375">
      <c r="A375" s="10"/>
      <c r="I375" s="10"/>
      <c r="J375" s="10"/>
      <c r="K375" s="10"/>
      <c r="L375" s="10"/>
    </row>
    <row r="376">
      <c r="A376" s="10"/>
      <c r="I376" s="10"/>
      <c r="J376" s="10"/>
      <c r="K376" s="10"/>
      <c r="L376" s="10"/>
    </row>
    <row r="377">
      <c r="A377" s="10"/>
      <c r="I377" s="10"/>
      <c r="J377" s="10"/>
      <c r="K377" s="10"/>
      <c r="L377" s="10"/>
    </row>
    <row r="378">
      <c r="A378" s="10"/>
      <c r="I378" s="10"/>
      <c r="J378" s="10"/>
      <c r="K378" s="10"/>
      <c r="L378" s="10"/>
    </row>
    <row r="379">
      <c r="A379" s="10"/>
      <c r="I379" s="10"/>
      <c r="J379" s="10"/>
      <c r="K379" s="10"/>
      <c r="L379" s="10"/>
    </row>
    <row r="380">
      <c r="A380" s="10"/>
      <c r="I380" s="10"/>
      <c r="J380" s="10"/>
      <c r="K380" s="10"/>
      <c r="L380" s="10"/>
    </row>
    <row r="381">
      <c r="A381" s="10"/>
      <c r="I381" s="10"/>
      <c r="J381" s="10"/>
      <c r="K381" s="10"/>
      <c r="L381" s="10"/>
    </row>
    <row r="382">
      <c r="A382" s="10"/>
      <c r="I382" s="10"/>
      <c r="J382" s="10"/>
      <c r="K382" s="10"/>
      <c r="L382" s="10"/>
    </row>
    <row r="383">
      <c r="A383" s="10"/>
      <c r="I383" s="10"/>
      <c r="J383" s="10"/>
      <c r="K383" s="10"/>
      <c r="L383" s="10"/>
    </row>
    <row r="384">
      <c r="A384" s="10"/>
      <c r="I384" s="10"/>
      <c r="J384" s="10"/>
      <c r="K384" s="10"/>
      <c r="L384" s="10"/>
    </row>
    <row r="385">
      <c r="A385" s="10"/>
      <c r="I385" s="10"/>
      <c r="J385" s="10"/>
      <c r="K385" s="10"/>
      <c r="L385" s="10"/>
    </row>
    <row r="386">
      <c r="A386" s="10"/>
      <c r="I386" s="10"/>
      <c r="J386" s="10"/>
      <c r="K386" s="10"/>
      <c r="L386" s="10"/>
    </row>
    <row r="387">
      <c r="A387" s="10"/>
      <c r="I387" s="10"/>
      <c r="J387" s="10"/>
      <c r="K387" s="10"/>
      <c r="L387" s="10"/>
    </row>
    <row r="388">
      <c r="A388" s="10"/>
      <c r="I388" s="10"/>
      <c r="J388" s="10"/>
      <c r="K388" s="10"/>
      <c r="L388" s="10"/>
    </row>
    <row r="389">
      <c r="A389" s="10"/>
      <c r="I389" s="10"/>
      <c r="J389" s="10"/>
      <c r="K389" s="10"/>
      <c r="L389" s="10"/>
    </row>
    <row r="390">
      <c r="A390" s="10"/>
      <c r="I390" s="10"/>
      <c r="J390" s="10"/>
      <c r="K390" s="10"/>
      <c r="L390" s="10"/>
    </row>
    <row r="391">
      <c r="A391" s="10"/>
      <c r="I391" s="10"/>
      <c r="J391" s="10"/>
      <c r="K391" s="10"/>
      <c r="L391" s="10"/>
    </row>
    <row r="392">
      <c r="A392" s="10"/>
      <c r="I392" s="10"/>
      <c r="J392" s="10"/>
      <c r="K392" s="10"/>
      <c r="L392" s="10"/>
    </row>
    <row r="393">
      <c r="A393" s="10"/>
      <c r="I393" s="10"/>
      <c r="J393" s="10"/>
      <c r="K393" s="10"/>
      <c r="L393" s="10"/>
    </row>
    <row r="394">
      <c r="A394" s="10"/>
      <c r="I394" s="10"/>
      <c r="J394" s="10"/>
      <c r="K394" s="10"/>
      <c r="L394" s="10"/>
    </row>
    <row r="395">
      <c r="A395" s="10"/>
      <c r="I395" s="10"/>
      <c r="J395" s="10"/>
      <c r="K395" s="10"/>
      <c r="L395" s="10"/>
    </row>
    <row r="396">
      <c r="A396" s="10"/>
      <c r="I396" s="10"/>
      <c r="J396" s="10"/>
      <c r="K396" s="10"/>
      <c r="L396" s="10"/>
    </row>
    <row r="397">
      <c r="A397" s="10"/>
      <c r="I397" s="10"/>
      <c r="J397" s="10"/>
      <c r="K397" s="10"/>
      <c r="L397" s="10"/>
    </row>
    <row r="398">
      <c r="A398" s="10"/>
      <c r="I398" s="10"/>
      <c r="J398" s="10"/>
      <c r="K398" s="10"/>
      <c r="L398" s="10"/>
    </row>
    <row r="399">
      <c r="A399" s="10"/>
      <c r="I399" s="10"/>
      <c r="J399" s="10"/>
      <c r="K399" s="10"/>
      <c r="L399" s="10"/>
    </row>
    <row r="400">
      <c r="A400" s="10"/>
      <c r="I400" s="10"/>
      <c r="J400" s="10"/>
      <c r="K400" s="10"/>
      <c r="L400" s="10"/>
    </row>
    <row r="401">
      <c r="A401" s="10"/>
      <c r="I401" s="10"/>
      <c r="J401" s="10"/>
      <c r="K401" s="10"/>
      <c r="L401" s="10"/>
    </row>
    <row r="402">
      <c r="A402" s="10"/>
      <c r="I402" s="10"/>
      <c r="J402" s="10"/>
      <c r="K402" s="10"/>
      <c r="L402" s="10"/>
    </row>
    <row r="403">
      <c r="A403" s="10"/>
      <c r="I403" s="10"/>
      <c r="J403" s="10"/>
      <c r="K403" s="10"/>
      <c r="L403" s="10"/>
    </row>
    <row r="404">
      <c r="A404" s="10"/>
      <c r="I404" s="10"/>
      <c r="J404" s="10"/>
      <c r="K404" s="10"/>
      <c r="L404" s="10"/>
    </row>
    <row r="405">
      <c r="A405" s="10"/>
      <c r="I405" s="10"/>
      <c r="J405" s="10"/>
      <c r="K405" s="10"/>
      <c r="L405" s="10"/>
    </row>
    <row r="406">
      <c r="A406" s="10"/>
      <c r="I406" s="10"/>
      <c r="J406" s="10"/>
      <c r="K406" s="10"/>
      <c r="L406" s="10"/>
    </row>
    <row r="407">
      <c r="A407" s="10"/>
      <c r="I407" s="10"/>
      <c r="J407" s="10"/>
      <c r="K407" s="10"/>
      <c r="L407" s="10"/>
    </row>
    <row r="408">
      <c r="A408" s="10"/>
      <c r="I408" s="10"/>
      <c r="J408" s="10"/>
      <c r="K408" s="10"/>
      <c r="L408" s="10"/>
    </row>
    <row r="409">
      <c r="A409" s="10"/>
      <c r="I409" s="10"/>
      <c r="J409" s="10"/>
      <c r="K409" s="10"/>
      <c r="L409" s="10"/>
    </row>
    <row r="410">
      <c r="A410" s="10"/>
      <c r="I410" s="10"/>
      <c r="J410" s="10"/>
      <c r="K410" s="10"/>
      <c r="L410" s="10"/>
    </row>
    <row r="411">
      <c r="A411" s="10"/>
      <c r="I411" s="10"/>
      <c r="J411" s="10"/>
      <c r="K411" s="10"/>
      <c r="L411" s="10"/>
    </row>
    <row r="412">
      <c r="A412" s="10"/>
      <c r="I412" s="10"/>
      <c r="J412" s="10"/>
      <c r="K412" s="10"/>
      <c r="L412" s="10"/>
    </row>
    <row r="413">
      <c r="A413" s="10"/>
      <c r="I413" s="10"/>
      <c r="J413" s="10"/>
      <c r="K413" s="10"/>
      <c r="L413" s="10"/>
    </row>
    <row r="414">
      <c r="A414" s="10"/>
      <c r="I414" s="10"/>
      <c r="J414" s="10"/>
      <c r="K414" s="10"/>
      <c r="L414" s="10"/>
    </row>
    <row r="415">
      <c r="A415" s="10"/>
      <c r="I415" s="10"/>
      <c r="J415" s="10"/>
      <c r="K415" s="10"/>
      <c r="L415" s="10"/>
    </row>
    <row r="416">
      <c r="A416" s="10"/>
      <c r="I416" s="10"/>
      <c r="J416" s="10"/>
      <c r="K416" s="10"/>
      <c r="L416" s="10"/>
    </row>
    <row r="417">
      <c r="A417" s="10"/>
      <c r="I417" s="10"/>
      <c r="J417" s="10"/>
      <c r="K417" s="10"/>
      <c r="L417" s="10"/>
    </row>
    <row r="418">
      <c r="A418" s="10"/>
      <c r="I418" s="10"/>
      <c r="J418" s="10"/>
      <c r="K418" s="10"/>
      <c r="L418" s="10"/>
    </row>
    <row r="419">
      <c r="A419" s="10"/>
      <c r="I419" s="10"/>
      <c r="J419" s="10"/>
      <c r="K419" s="10"/>
      <c r="L419" s="10"/>
    </row>
    <row r="420">
      <c r="A420" s="10"/>
      <c r="I420" s="10"/>
      <c r="J420" s="10"/>
      <c r="K420" s="10"/>
      <c r="L420" s="10"/>
    </row>
    <row r="421">
      <c r="A421" s="10"/>
      <c r="I421" s="10"/>
      <c r="J421" s="10"/>
      <c r="K421" s="10"/>
      <c r="L421" s="10"/>
    </row>
    <row r="422">
      <c r="A422" s="10"/>
      <c r="I422" s="10"/>
      <c r="J422" s="10"/>
      <c r="K422" s="10"/>
      <c r="L422" s="10"/>
    </row>
    <row r="423">
      <c r="A423" s="10"/>
      <c r="I423" s="10"/>
      <c r="J423" s="10"/>
      <c r="K423" s="10"/>
      <c r="L423" s="10"/>
    </row>
    <row r="424">
      <c r="A424" s="10"/>
      <c r="I424" s="10"/>
      <c r="J424" s="10"/>
      <c r="K424" s="10"/>
      <c r="L424" s="10"/>
    </row>
    <row r="425">
      <c r="A425" s="10"/>
      <c r="I425" s="10"/>
      <c r="J425" s="10"/>
      <c r="K425" s="10"/>
      <c r="L425" s="10"/>
    </row>
    <row r="426">
      <c r="A426" s="10"/>
      <c r="I426" s="10"/>
      <c r="J426" s="10"/>
      <c r="K426" s="10"/>
      <c r="L426" s="10"/>
    </row>
    <row r="427">
      <c r="A427" s="10"/>
      <c r="I427" s="10"/>
      <c r="J427" s="10"/>
      <c r="K427" s="10"/>
      <c r="L427" s="10"/>
    </row>
    <row r="428">
      <c r="A428" s="10"/>
      <c r="I428" s="10"/>
      <c r="J428" s="10"/>
      <c r="K428" s="10"/>
      <c r="L428" s="10"/>
    </row>
    <row r="429">
      <c r="A429" s="10"/>
      <c r="I429" s="10"/>
      <c r="J429" s="10"/>
      <c r="K429" s="10"/>
      <c r="L429" s="10"/>
    </row>
    <row r="430">
      <c r="A430" s="10"/>
      <c r="I430" s="10"/>
      <c r="J430" s="10"/>
      <c r="K430" s="10"/>
      <c r="L430" s="10"/>
    </row>
    <row r="431">
      <c r="A431" s="10"/>
      <c r="I431" s="10"/>
      <c r="J431" s="10"/>
      <c r="K431" s="10"/>
      <c r="L431" s="10"/>
    </row>
    <row r="432">
      <c r="A432" s="10"/>
      <c r="I432" s="10"/>
      <c r="J432" s="10"/>
      <c r="K432" s="10"/>
      <c r="L432" s="10"/>
    </row>
    <row r="433">
      <c r="A433" s="10"/>
      <c r="I433" s="10"/>
      <c r="J433" s="10"/>
      <c r="K433" s="10"/>
      <c r="L433" s="10"/>
    </row>
    <row r="434">
      <c r="A434" s="10"/>
      <c r="I434" s="10"/>
      <c r="J434" s="10"/>
      <c r="K434" s="10"/>
      <c r="L434" s="10"/>
    </row>
    <row r="435">
      <c r="A435" s="10"/>
      <c r="I435" s="10"/>
      <c r="J435" s="10"/>
      <c r="K435" s="10"/>
      <c r="L435" s="10"/>
    </row>
    <row r="436">
      <c r="A436" s="10"/>
      <c r="I436" s="10"/>
      <c r="J436" s="10"/>
      <c r="K436" s="10"/>
      <c r="L436" s="10"/>
    </row>
    <row r="437">
      <c r="A437" s="10"/>
      <c r="I437" s="10"/>
      <c r="J437" s="10"/>
      <c r="K437" s="10"/>
      <c r="L437" s="10"/>
    </row>
    <row r="438">
      <c r="A438" s="10"/>
      <c r="I438" s="10"/>
      <c r="J438" s="10"/>
      <c r="K438" s="10"/>
      <c r="L438" s="10"/>
    </row>
    <row r="439">
      <c r="A439" s="10"/>
      <c r="I439" s="10"/>
      <c r="J439" s="10"/>
      <c r="K439" s="10"/>
      <c r="L439" s="10"/>
    </row>
    <row r="440">
      <c r="A440" s="10"/>
      <c r="I440" s="10"/>
      <c r="J440" s="10"/>
      <c r="K440" s="10"/>
      <c r="L440" s="10"/>
    </row>
    <row r="441">
      <c r="A441" s="10"/>
      <c r="I441" s="10"/>
      <c r="J441" s="10"/>
      <c r="K441" s="10"/>
      <c r="L441" s="10"/>
    </row>
    <row r="442">
      <c r="A442" s="10"/>
      <c r="I442" s="10"/>
      <c r="J442" s="10"/>
      <c r="K442" s="10"/>
      <c r="L442" s="10"/>
    </row>
    <row r="443">
      <c r="A443" s="10"/>
      <c r="I443" s="10"/>
      <c r="J443" s="10"/>
      <c r="K443" s="10"/>
      <c r="L443" s="10"/>
    </row>
    <row r="444">
      <c r="A444" s="10"/>
      <c r="I444" s="10"/>
      <c r="J444" s="10"/>
      <c r="K444" s="10"/>
      <c r="L444" s="10"/>
    </row>
    <row r="445">
      <c r="A445" s="10"/>
      <c r="I445" s="10"/>
      <c r="J445" s="10"/>
      <c r="K445" s="10"/>
      <c r="L445" s="10"/>
    </row>
    <row r="446">
      <c r="A446" s="10"/>
      <c r="I446" s="10"/>
      <c r="J446" s="10"/>
      <c r="K446" s="10"/>
      <c r="L446" s="10"/>
    </row>
    <row r="447">
      <c r="A447" s="10"/>
      <c r="I447" s="10"/>
      <c r="J447" s="10"/>
      <c r="K447" s="10"/>
      <c r="L447" s="10"/>
    </row>
    <row r="448">
      <c r="A448" s="10"/>
      <c r="I448" s="10"/>
      <c r="J448" s="10"/>
      <c r="K448" s="10"/>
      <c r="L448" s="10"/>
    </row>
    <row r="449">
      <c r="A449" s="10"/>
      <c r="I449" s="10"/>
      <c r="J449" s="10"/>
      <c r="K449" s="10"/>
      <c r="L449" s="10"/>
    </row>
    <row r="450">
      <c r="A450" s="10"/>
      <c r="I450" s="10"/>
      <c r="J450" s="10"/>
      <c r="K450" s="10"/>
      <c r="L450" s="10"/>
    </row>
    <row r="451">
      <c r="A451" s="10"/>
      <c r="I451" s="10"/>
      <c r="J451" s="10"/>
      <c r="K451" s="10"/>
      <c r="L451" s="10"/>
    </row>
    <row r="452">
      <c r="A452" s="10"/>
      <c r="I452" s="10"/>
      <c r="J452" s="10"/>
      <c r="K452" s="10"/>
      <c r="L452" s="10"/>
    </row>
    <row r="453">
      <c r="A453" s="10"/>
      <c r="I453" s="10"/>
      <c r="J453" s="10"/>
      <c r="K453" s="10"/>
      <c r="L453" s="10"/>
    </row>
    <row r="454">
      <c r="A454" s="10"/>
      <c r="I454" s="10"/>
      <c r="J454" s="10"/>
      <c r="K454" s="10"/>
      <c r="L454" s="10"/>
    </row>
    <row r="455">
      <c r="A455" s="10"/>
      <c r="I455" s="10"/>
      <c r="J455" s="10"/>
      <c r="K455" s="10"/>
      <c r="L455" s="10"/>
    </row>
    <row r="456">
      <c r="A456" s="10"/>
      <c r="I456" s="10"/>
      <c r="J456" s="10"/>
      <c r="K456" s="10"/>
      <c r="L456" s="10"/>
    </row>
    <row r="457">
      <c r="A457" s="10"/>
      <c r="I457" s="10"/>
      <c r="J457" s="10"/>
      <c r="K457" s="10"/>
      <c r="L457" s="10"/>
    </row>
    <row r="458">
      <c r="A458" s="10"/>
      <c r="I458" s="10"/>
      <c r="J458" s="10"/>
      <c r="K458" s="10"/>
      <c r="L458" s="10"/>
    </row>
    <row r="459">
      <c r="A459" s="10"/>
      <c r="I459" s="10"/>
      <c r="J459" s="10"/>
      <c r="K459" s="10"/>
      <c r="L459" s="10"/>
    </row>
    <row r="460">
      <c r="A460" s="10"/>
      <c r="I460" s="10"/>
      <c r="J460" s="10"/>
      <c r="K460" s="10"/>
      <c r="L460" s="10"/>
    </row>
    <row r="461">
      <c r="A461" s="10"/>
      <c r="I461" s="10"/>
      <c r="J461" s="10"/>
      <c r="K461" s="10"/>
      <c r="L461" s="10"/>
    </row>
    <row r="462">
      <c r="A462" s="10"/>
      <c r="I462" s="10"/>
      <c r="J462" s="10"/>
      <c r="K462" s="10"/>
      <c r="L462" s="10"/>
    </row>
    <row r="463">
      <c r="A463" s="10"/>
      <c r="I463" s="10"/>
      <c r="J463" s="10"/>
      <c r="K463" s="10"/>
      <c r="L463" s="10"/>
    </row>
    <row r="464">
      <c r="A464" s="10"/>
      <c r="I464" s="10"/>
      <c r="J464" s="10"/>
      <c r="K464" s="10"/>
      <c r="L464" s="10"/>
    </row>
    <row r="465">
      <c r="A465" s="10"/>
      <c r="I465" s="10"/>
      <c r="J465" s="10"/>
      <c r="K465" s="10"/>
      <c r="L465" s="10"/>
    </row>
    <row r="466">
      <c r="A466" s="10"/>
      <c r="I466" s="10"/>
      <c r="J466" s="10"/>
      <c r="K466" s="10"/>
      <c r="L466" s="10"/>
    </row>
    <row r="467">
      <c r="A467" s="10"/>
      <c r="I467" s="10"/>
      <c r="J467" s="10"/>
      <c r="K467" s="10"/>
      <c r="L467" s="10"/>
    </row>
    <row r="468">
      <c r="A468" s="10"/>
      <c r="I468" s="10"/>
      <c r="J468" s="10"/>
      <c r="K468" s="10"/>
      <c r="L468" s="10"/>
    </row>
    <row r="469">
      <c r="A469" s="10"/>
      <c r="I469" s="10"/>
      <c r="J469" s="10"/>
      <c r="K469" s="10"/>
      <c r="L469" s="10"/>
    </row>
    <row r="470">
      <c r="A470" s="10"/>
      <c r="I470" s="10"/>
      <c r="J470" s="10"/>
      <c r="K470" s="10"/>
      <c r="L470" s="10"/>
    </row>
    <row r="471">
      <c r="A471" s="10"/>
      <c r="I471" s="10"/>
      <c r="J471" s="10"/>
      <c r="K471" s="10"/>
      <c r="L471" s="10"/>
    </row>
    <row r="472">
      <c r="A472" s="10"/>
      <c r="I472" s="10"/>
      <c r="J472" s="10"/>
      <c r="K472" s="10"/>
      <c r="L472" s="10"/>
    </row>
    <row r="473">
      <c r="A473" s="10"/>
      <c r="I473" s="10"/>
      <c r="J473" s="10"/>
      <c r="K473" s="10"/>
      <c r="L473" s="10"/>
    </row>
    <row r="474">
      <c r="A474" s="10"/>
      <c r="I474" s="10"/>
      <c r="J474" s="10"/>
      <c r="K474" s="10"/>
      <c r="L474" s="10"/>
    </row>
    <row r="475">
      <c r="A475" s="10"/>
      <c r="I475" s="10"/>
      <c r="J475" s="10"/>
      <c r="K475" s="10"/>
      <c r="L475" s="10"/>
    </row>
    <row r="476">
      <c r="A476" s="10"/>
      <c r="I476" s="10"/>
      <c r="J476" s="10"/>
      <c r="K476" s="10"/>
      <c r="L476" s="10"/>
    </row>
    <row r="477">
      <c r="A477" s="10"/>
      <c r="I477" s="10"/>
      <c r="J477" s="10"/>
      <c r="K477" s="10"/>
      <c r="L477" s="10"/>
    </row>
    <row r="478">
      <c r="A478" s="10"/>
      <c r="I478" s="10"/>
      <c r="J478" s="10"/>
      <c r="K478" s="10"/>
      <c r="L478" s="10"/>
    </row>
    <row r="479">
      <c r="A479" s="10"/>
      <c r="I479" s="10"/>
      <c r="J479" s="10"/>
      <c r="K479" s="10"/>
      <c r="L479" s="10"/>
    </row>
    <row r="480">
      <c r="A480" s="10"/>
      <c r="I480" s="10"/>
      <c r="J480" s="10"/>
      <c r="K480" s="10"/>
      <c r="L480" s="10"/>
    </row>
    <row r="481">
      <c r="A481" s="10"/>
      <c r="I481" s="10"/>
      <c r="J481" s="10"/>
      <c r="K481" s="10"/>
      <c r="L481" s="10"/>
    </row>
    <row r="482">
      <c r="A482" s="10"/>
      <c r="I482" s="10"/>
      <c r="J482" s="10"/>
      <c r="K482" s="10"/>
      <c r="L482" s="10"/>
    </row>
    <row r="483">
      <c r="A483" s="10"/>
      <c r="I483" s="10"/>
      <c r="J483" s="10"/>
      <c r="K483" s="10"/>
      <c r="L483" s="10"/>
    </row>
    <row r="484">
      <c r="A484" s="10"/>
      <c r="I484" s="10"/>
      <c r="J484" s="10"/>
      <c r="K484" s="10"/>
      <c r="L484" s="10"/>
    </row>
    <row r="485">
      <c r="A485" s="10"/>
      <c r="I485" s="10"/>
      <c r="J485" s="10"/>
      <c r="K485" s="10"/>
      <c r="L485" s="10"/>
    </row>
    <row r="486">
      <c r="A486" s="10"/>
      <c r="I486" s="10"/>
      <c r="J486" s="10"/>
      <c r="K486" s="10"/>
      <c r="L486" s="10"/>
    </row>
    <row r="487">
      <c r="A487" s="10"/>
      <c r="I487" s="10"/>
      <c r="J487" s="10"/>
      <c r="K487" s="10"/>
      <c r="L487" s="10"/>
    </row>
    <row r="488">
      <c r="A488" s="10"/>
      <c r="I488" s="10"/>
      <c r="J488" s="10"/>
      <c r="K488" s="10"/>
      <c r="L488" s="10"/>
    </row>
    <row r="489">
      <c r="A489" s="10"/>
      <c r="I489" s="10"/>
      <c r="J489" s="10"/>
      <c r="K489" s="10"/>
      <c r="L489" s="10"/>
    </row>
    <row r="490">
      <c r="A490" s="10"/>
      <c r="I490" s="10"/>
      <c r="J490" s="10"/>
      <c r="K490" s="10"/>
      <c r="L490" s="10"/>
    </row>
    <row r="491">
      <c r="A491" s="10"/>
      <c r="I491" s="10"/>
      <c r="J491" s="10"/>
      <c r="K491" s="10"/>
      <c r="L491" s="10"/>
    </row>
    <row r="492">
      <c r="A492" s="10"/>
      <c r="I492" s="10"/>
      <c r="J492" s="10"/>
      <c r="K492" s="10"/>
      <c r="L492" s="10"/>
    </row>
    <row r="493">
      <c r="A493" s="10"/>
      <c r="I493" s="10"/>
      <c r="J493" s="10"/>
      <c r="K493" s="10"/>
      <c r="L493" s="10"/>
    </row>
    <row r="494">
      <c r="A494" s="10"/>
      <c r="I494" s="10"/>
      <c r="J494" s="10"/>
      <c r="K494" s="10"/>
      <c r="L494" s="10"/>
    </row>
    <row r="495">
      <c r="A495" s="10"/>
      <c r="I495" s="10"/>
      <c r="J495" s="10"/>
      <c r="K495" s="10"/>
      <c r="L495" s="10"/>
    </row>
    <row r="496">
      <c r="A496" s="10"/>
      <c r="I496" s="10"/>
      <c r="J496" s="10"/>
      <c r="K496" s="10"/>
      <c r="L496" s="10"/>
    </row>
    <row r="497">
      <c r="A497" s="10"/>
      <c r="I497" s="10"/>
      <c r="J497" s="10"/>
      <c r="K497" s="10"/>
      <c r="L497" s="10"/>
    </row>
    <row r="498">
      <c r="A498" s="10"/>
      <c r="I498" s="10"/>
      <c r="J498" s="10"/>
      <c r="K498" s="10"/>
      <c r="L498" s="10"/>
    </row>
    <row r="499">
      <c r="A499" s="10"/>
      <c r="I499" s="10"/>
      <c r="J499" s="10"/>
      <c r="K499" s="10"/>
      <c r="L499" s="10"/>
    </row>
    <row r="500">
      <c r="A500" s="10"/>
      <c r="I500" s="10"/>
      <c r="J500" s="10"/>
      <c r="K500" s="10"/>
      <c r="L500" s="10"/>
    </row>
    <row r="501">
      <c r="A501" s="10"/>
      <c r="I501" s="10"/>
      <c r="J501" s="10"/>
      <c r="K501" s="10"/>
      <c r="L501" s="10"/>
    </row>
    <row r="502">
      <c r="A502" s="10"/>
      <c r="I502" s="10"/>
      <c r="J502" s="10"/>
      <c r="K502" s="10"/>
      <c r="L502" s="10"/>
    </row>
    <row r="503">
      <c r="A503" s="10"/>
      <c r="I503" s="10"/>
      <c r="J503" s="10"/>
      <c r="K503" s="10"/>
      <c r="L503" s="10"/>
    </row>
    <row r="504">
      <c r="A504" s="10"/>
      <c r="I504" s="10"/>
      <c r="J504" s="10"/>
      <c r="K504" s="10"/>
      <c r="L504" s="10"/>
    </row>
    <row r="505">
      <c r="A505" s="10"/>
      <c r="I505" s="10"/>
      <c r="J505" s="10"/>
      <c r="K505" s="10"/>
      <c r="L505" s="10"/>
    </row>
    <row r="506">
      <c r="A506" s="10"/>
      <c r="I506" s="10"/>
      <c r="J506" s="10"/>
      <c r="K506" s="10"/>
      <c r="L506" s="10"/>
    </row>
    <row r="507">
      <c r="A507" s="10"/>
      <c r="I507" s="10"/>
      <c r="J507" s="10"/>
      <c r="K507" s="10"/>
      <c r="L507" s="10"/>
    </row>
    <row r="508">
      <c r="A508" s="10"/>
      <c r="I508" s="10"/>
      <c r="J508" s="10"/>
      <c r="K508" s="10"/>
      <c r="L508" s="10"/>
    </row>
    <row r="509">
      <c r="A509" s="10"/>
      <c r="I509" s="10"/>
      <c r="J509" s="10"/>
      <c r="K509" s="10"/>
      <c r="L509" s="10"/>
    </row>
    <row r="510">
      <c r="A510" s="10"/>
      <c r="I510" s="10"/>
      <c r="J510" s="10"/>
      <c r="K510" s="10"/>
      <c r="L510" s="10"/>
    </row>
    <row r="511">
      <c r="A511" s="10"/>
      <c r="I511" s="10"/>
      <c r="J511" s="10"/>
      <c r="K511" s="10"/>
      <c r="L511" s="10"/>
    </row>
    <row r="512">
      <c r="A512" s="10"/>
      <c r="I512" s="10"/>
      <c r="J512" s="10"/>
      <c r="K512" s="10"/>
      <c r="L512" s="10"/>
    </row>
    <row r="513">
      <c r="A513" s="10"/>
      <c r="I513" s="10"/>
      <c r="J513" s="10"/>
      <c r="K513" s="10"/>
      <c r="L513" s="10"/>
    </row>
    <row r="514">
      <c r="A514" s="10"/>
      <c r="I514" s="10"/>
      <c r="J514" s="10"/>
      <c r="K514" s="10"/>
      <c r="L514" s="10"/>
    </row>
    <row r="515">
      <c r="A515" s="10"/>
      <c r="I515" s="10"/>
      <c r="J515" s="10"/>
      <c r="K515" s="10"/>
      <c r="L515" s="10"/>
    </row>
    <row r="516">
      <c r="A516" s="10"/>
      <c r="I516" s="10"/>
      <c r="J516" s="10"/>
      <c r="K516" s="10"/>
      <c r="L516" s="10"/>
    </row>
    <row r="517">
      <c r="A517" s="10"/>
      <c r="I517" s="10"/>
      <c r="J517" s="10"/>
      <c r="K517" s="10"/>
      <c r="L517" s="10"/>
    </row>
    <row r="518">
      <c r="A518" s="10"/>
      <c r="I518" s="10"/>
      <c r="J518" s="10"/>
      <c r="K518" s="10"/>
      <c r="L518" s="10"/>
    </row>
    <row r="519">
      <c r="A519" s="10"/>
      <c r="I519" s="10"/>
      <c r="J519" s="10"/>
      <c r="K519" s="10"/>
      <c r="L519" s="10"/>
    </row>
    <row r="520">
      <c r="A520" s="10"/>
      <c r="I520" s="10"/>
      <c r="J520" s="10"/>
      <c r="K520" s="10"/>
      <c r="L520" s="10"/>
    </row>
    <row r="521">
      <c r="A521" s="10"/>
      <c r="I521" s="10"/>
      <c r="J521" s="10"/>
      <c r="K521" s="10"/>
      <c r="L521" s="10"/>
    </row>
    <row r="522">
      <c r="A522" s="10"/>
      <c r="I522" s="10"/>
      <c r="J522" s="10"/>
      <c r="K522" s="10"/>
      <c r="L522" s="10"/>
    </row>
    <row r="523">
      <c r="A523" s="10"/>
      <c r="I523" s="10"/>
      <c r="J523" s="10"/>
      <c r="K523" s="10"/>
      <c r="L523" s="10"/>
    </row>
    <row r="524">
      <c r="A524" s="10"/>
      <c r="I524" s="10"/>
      <c r="J524" s="10"/>
      <c r="K524" s="10"/>
      <c r="L524" s="10"/>
    </row>
    <row r="525">
      <c r="A525" s="10"/>
      <c r="I525" s="10"/>
      <c r="J525" s="10"/>
      <c r="K525" s="10"/>
      <c r="L525" s="10"/>
    </row>
    <row r="526">
      <c r="A526" s="10"/>
      <c r="I526" s="10"/>
      <c r="J526" s="10"/>
      <c r="K526" s="10"/>
      <c r="L526" s="10"/>
    </row>
    <row r="527">
      <c r="A527" s="10"/>
      <c r="I527" s="10"/>
      <c r="J527" s="10"/>
      <c r="K527" s="10"/>
      <c r="L527" s="10"/>
    </row>
    <row r="528">
      <c r="A528" s="10"/>
      <c r="I528" s="10"/>
      <c r="J528" s="10"/>
      <c r="K528" s="10"/>
      <c r="L528" s="10"/>
    </row>
    <row r="529">
      <c r="A529" s="10"/>
      <c r="I529" s="10"/>
      <c r="J529" s="10"/>
      <c r="K529" s="10"/>
      <c r="L529" s="10"/>
    </row>
    <row r="530">
      <c r="A530" s="10"/>
      <c r="I530" s="10"/>
      <c r="J530" s="10"/>
      <c r="K530" s="10"/>
      <c r="L530" s="10"/>
    </row>
    <row r="531">
      <c r="A531" s="10"/>
      <c r="I531" s="10"/>
      <c r="J531" s="10"/>
      <c r="K531" s="10"/>
      <c r="L531" s="10"/>
    </row>
    <row r="532">
      <c r="A532" s="10"/>
      <c r="I532" s="10"/>
      <c r="J532" s="10"/>
      <c r="K532" s="10"/>
      <c r="L532" s="10"/>
    </row>
    <row r="533">
      <c r="A533" s="10"/>
      <c r="I533" s="10"/>
      <c r="J533" s="10"/>
      <c r="K533" s="10"/>
      <c r="L533" s="10"/>
    </row>
    <row r="534">
      <c r="A534" s="10"/>
      <c r="I534" s="10"/>
      <c r="J534" s="10"/>
      <c r="K534" s="10"/>
      <c r="L534" s="10"/>
    </row>
    <row r="535">
      <c r="A535" s="10"/>
      <c r="I535" s="10"/>
      <c r="J535" s="10"/>
      <c r="K535" s="10"/>
      <c r="L535" s="10"/>
    </row>
    <row r="536">
      <c r="A536" s="10"/>
      <c r="I536" s="10"/>
      <c r="J536" s="10"/>
      <c r="K536" s="10"/>
      <c r="L536" s="10"/>
    </row>
    <row r="537">
      <c r="A537" s="10"/>
      <c r="I537" s="10"/>
      <c r="J537" s="10"/>
      <c r="K537" s="10"/>
      <c r="L537" s="10"/>
    </row>
    <row r="538">
      <c r="A538" s="10"/>
      <c r="I538" s="10"/>
      <c r="J538" s="10"/>
      <c r="K538" s="10"/>
      <c r="L538" s="10"/>
    </row>
    <row r="539">
      <c r="A539" s="10"/>
      <c r="I539" s="10"/>
      <c r="J539" s="10"/>
      <c r="K539" s="10"/>
      <c r="L539" s="10"/>
    </row>
    <row r="540">
      <c r="A540" s="10"/>
      <c r="I540" s="10"/>
      <c r="J540" s="10"/>
      <c r="K540" s="10"/>
      <c r="L540" s="10"/>
    </row>
    <row r="541">
      <c r="A541" s="10"/>
      <c r="I541" s="10"/>
      <c r="J541" s="10"/>
      <c r="K541" s="10"/>
      <c r="L541" s="10"/>
    </row>
    <row r="542">
      <c r="A542" s="10"/>
      <c r="I542" s="10"/>
      <c r="J542" s="10"/>
      <c r="K542" s="10"/>
      <c r="L542" s="10"/>
    </row>
    <row r="543">
      <c r="A543" s="10"/>
      <c r="I543" s="10"/>
      <c r="J543" s="10"/>
      <c r="K543" s="10"/>
      <c r="L543" s="10"/>
    </row>
    <row r="544">
      <c r="A544" s="10"/>
      <c r="I544" s="10"/>
      <c r="J544" s="10"/>
      <c r="K544" s="10"/>
      <c r="L544" s="10"/>
    </row>
    <row r="545">
      <c r="A545" s="10"/>
      <c r="I545" s="10"/>
      <c r="J545" s="10"/>
      <c r="K545" s="10"/>
      <c r="L545" s="10"/>
    </row>
    <row r="546">
      <c r="A546" s="10"/>
      <c r="I546" s="10"/>
      <c r="J546" s="10"/>
      <c r="K546" s="10"/>
      <c r="L546" s="10"/>
    </row>
    <row r="547">
      <c r="A547" s="10"/>
      <c r="I547" s="10"/>
      <c r="J547" s="10"/>
      <c r="K547" s="10"/>
      <c r="L547" s="10"/>
    </row>
    <row r="548">
      <c r="A548" s="10"/>
      <c r="I548" s="10"/>
      <c r="J548" s="10"/>
      <c r="K548" s="10"/>
      <c r="L548" s="10"/>
    </row>
    <row r="549">
      <c r="A549" s="10"/>
      <c r="I549" s="10"/>
      <c r="J549" s="10"/>
      <c r="K549" s="10"/>
      <c r="L549" s="10"/>
    </row>
    <row r="550">
      <c r="A550" s="10"/>
      <c r="I550" s="10"/>
      <c r="J550" s="10"/>
      <c r="K550" s="10"/>
      <c r="L550" s="10"/>
    </row>
    <row r="551">
      <c r="A551" s="10"/>
      <c r="I551" s="10"/>
      <c r="J551" s="10"/>
      <c r="K551" s="10"/>
      <c r="L551" s="10"/>
    </row>
    <row r="552">
      <c r="A552" s="10"/>
      <c r="I552" s="10"/>
      <c r="J552" s="10"/>
      <c r="K552" s="10"/>
      <c r="L552" s="10"/>
    </row>
    <row r="553">
      <c r="A553" s="10"/>
      <c r="I553" s="10"/>
      <c r="J553" s="10"/>
      <c r="K553" s="10"/>
      <c r="L553" s="10"/>
    </row>
    <row r="554">
      <c r="A554" s="10"/>
      <c r="I554" s="10"/>
      <c r="J554" s="10"/>
      <c r="K554" s="10"/>
      <c r="L554" s="10"/>
    </row>
    <row r="555">
      <c r="A555" s="10"/>
      <c r="I555" s="10"/>
      <c r="J555" s="10"/>
      <c r="K555" s="10"/>
      <c r="L555" s="10"/>
    </row>
    <row r="556">
      <c r="A556" s="10"/>
      <c r="I556" s="10"/>
      <c r="J556" s="10"/>
      <c r="K556" s="10"/>
      <c r="L556" s="10"/>
    </row>
    <row r="557">
      <c r="A557" s="10"/>
      <c r="I557" s="10"/>
      <c r="J557" s="10"/>
      <c r="K557" s="10"/>
      <c r="L557" s="10"/>
    </row>
    <row r="558">
      <c r="A558" s="10"/>
      <c r="I558" s="10"/>
      <c r="J558" s="10"/>
      <c r="K558" s="10"/>
      <c r="L558" s="10"/>
    </row>
    <row r="559">
      <c r="A559" s="10"/>
      <c r="I559" s="10"/>
      <c r="J559" s="10"/>
      <c r="K559" s="10"/>
      <c r="L559" s="10"/>
    </row>
    <row r="560">
      <c r="A560" s="10"/>
      <c r="I560" s="10"/>
      <c r="J560" s="10"/>
      <c r="K560" s="10"/>
      <c r="L560" s="10"/>
    </row>
    <row r="561">
      <c r="A561" s="10"/>
      <c r="I561" s="10"/>
      <c r="J561" s="10"/>
      <c r="K561" s="10"/>
      <c r="L561" s="10"/>
    </row>
    <row r="562">
      <c r="A562" s="10"/>
      <c r="I562" s="10"/>
      <c r="J562" s="10"/>
      <c r="K562" s="10"/>
      <c r="L562" s="10"/>
    </row>
    <row r="563">
      <c r="A563" s="10"/>
      <c r="I563" s="10"/>
      <c r="J563" s="10"/>
      <c r="K563" s="10"/>
      <c r="L563" s="10"/>
    </row>
    <row r="564">
      <c r="A564" s="10"/>
      <c r="I564" s="10"/>
      <c r="J564" s="10"/>
      <c r="K564" s="10"/>
      <c r="L564" s="10"/>
    </row>
    <row r="565">
      <c r="A565" s="10"/>
      <c r="I565" s="10"/>
      <c r="J565" s="10"/>
      <c r="K565" s="10"/>
      <c r="L565" s="10"/>
    </row>
    <row r="566">
      <c r="A566" s="10"/>
      <c r="I566" s="10"/>
      <c r="J566" s="10"/>
      <c r="K566" s="10"/>
      <c r="L566" s="10"/>
    </row>
    <row r="567">
      <c r="A567" s="10"/>
      <c r="I567" s="10"/>
      <c r="J567" s="10"/>
      <c r="K567" s="10"/>
      <c r="L567" s="10"/>
    </row>
    <row r="568">
      <c r="A568" s="10"/>
      <c r="I568" s="10"/>
      <c r="J568" s="10"/>
      <c r="K568" s="10"/>
      <c r="L568" s="10"/>
    </row>
    <row r="569">
      <c r="A569" s="10"/>
      <c r="I569" s="10"/>
      <c r="J569" s="10"/>
      <c r="K569" s="10"/>
      <c r="L569" s="10"/>
    </row>
    <row r="570">
      <c r="A570" s="10"/>
      <c r="I570" s="10"/>
      <c r="J570" s="10"/>
      <c r="K570" s="10"/>
      <c r="L570" s="10"/>
    </row>
    <row r="571">
      <c r="A571" s="10"/>
      <c r="I571" s="10"/>
      <c r="J571" s="10"/>
      <c r="K571" s="10"/>
      <c r="L571" s="10"/>
    </row>
    <row r="572">
      <c r="A572" s="10"/>
      <c r="I572" s="10"/>
      <c r="J572" s="10"/>
      <c r="K572" s="10"/>
      <c r="L572" s="10"/>
    </row>
    <row r="573">
      <c r="A573" s="10"/>
      <c r="I573" s="10"/>
      <c r="J573" s="10"/>
      <c r="K573" s="10"/>
      <c r="L573" s="10"/>
    </row>
    <row r="574">
      <c r="A574" s="10"/>
      <c r="I574" s="10"/>
      <c r="J574" s="10"/>
      <c r="K574" s="10"/>
      <c r="L574" s="10"/>
    </row>
    <row r="575">
      <c r="A575" s="10"/>
      <c r="I575" s="10"/>
      <c r="J575" s="10"/>
      <c r="K575" s="10"/>
      <c r="L575" s="10"/>
    </row>
    <row r="576">
      <c r="A576" s="10"/>
      <c r="I576" s="10"/>
      <c r="J576" s="10"/>
      <c r="K576" s="10"/>
      <c r="L576" s="10"/>
    </row>
    <row r="577">
      <c r="A577" s="10"/>
      <c r="I577" s="10"/>
      <c r="J577" s="10"/>
      <c r="K577" s="10"/>
      <c r="L577" s="10"/>
    </row>
    <row r="578">
      <c r="A578" s="10"/>
      <c r="I578" s="10"/>
      <c r="J578" s="10"/>
      <c r="K578" s="10"/>
      <c r="L578" s="10"/>
    </row>
    <row r="579">
      <c r="A579" s="10"/>
      <c r="I579" s="10"/>
      <c r="J579" s="10"/>
      <c r="K579" s="10"/>
      <c r="L579" s="10"/>
    </row>
    <row r="580">
      <c r="A580" s="10"/>
      <c r="I580" s="10"/>
      <c r="J580" s="10"/>
      <c r="K580" s="10"/>
      <c r="L580" s="10"/>
    </row>
    <row r="581">
      <c r="A581" s="10"/>
      <c r="I581" s="10"/>
      <c r="J581" s="10"/>
      <c r="K581" s="10"/>
      <c r="L581" s="10"/>
    </row>
    <row r="582">
      <c r="A582" s="10"/>
      <c r="I582" s="10"/>
      <c r="J582" s="10"/>
      <c r="K582" s="10"/>
      <c r="L582" s="10"/>
    </row>
    <row r="583">
      <c r="A583" s="10"/>
      <c r="I583" s="10"/>
      <c r="J583" s="10"/>
      <c r="K583" s="10"/>
      <c r="L583" s="10"/>
    </row>
    <row r="584">
      <c r="A584" s="10"/>
      <c r="I584" s="10"/>
      <c r="J584" s="10"/>
      <c r="K584" s="10"/>
      <c r="L584" s="10"/>
    </row>
    <row r="585">
      <c r="A585" s="10"/>
      <c r="I585" s="10"/>
      <c r="J585" s="10"/>
      <c r="K585" s="10"/>
      <c r="L585" s="10"/>
    </row>
    <row r="586">
      <c r="A586" s="10"/>
      <c r="I586" s="10"/>
      <c r="J586" s="10"/>
      <c r="K586" s="10"/>
      <c r="L586" s="10"/>
    </row>
    <row r="587">
      <c r="A587" s="10"/>
      <c r="I587" s="10"/>
      <c r="J587" s="10"/>
      <c r="K587" s="10"/>
      <c r="L587" s="10"/>
    </row>
    <row r="588">
      <c r="A588" s="10"/>
      <c r="I588" s="10"/>
      <c r="J588" s="10"/>
      <c r="K588" s="10"/>
      <c r="L588" s="10"/>
    </row>
    <row r="589">
      <c r="A589" s="10"/>
      <c r="I589" s="10"/>
      <c r="J589" s="10"/>
      <c r="K589" s="10"/>
      <c r="L589" s="10"/>
    </row>
    <row r="590">
      <c r="A590" s="10"/>
      <c r="I590" s="10"/>
      <c r="J590" s="10"/>
      <c r="K590" s="10"/>
      <c r="L590" s="10"/>
    </row>
    <row r="591">
      <c r="A591" s="10"/>
      <c r="I591" s="10"/>
      <c r="J591" s="10"/>
      <c r="K591" s="10"/>
      <c r="L591" s="10"/>
    </row>
    <row r="592">
      <c r="A592" s="10"/>
      <c r="I592" s="10"/>
      <c r="J592" s="10"/>
      <c r="K592" s="10"/>
      <c r="L592" s="10"/>
    </row>
    <row r="593">
      <c r="A593" s="10"/>
      <c r="I593" s="10"/>
      <c r="J593" s="10"/>
      <c r="K593" s="10"/>
      <c r="L593" s="10"/>
    </row>
    <row r="594">
      <c r="A594" s="10"/>
      <c r="I594" s="10"/>
      <c r="J594" s="10"/>
      <c r="K594" s="10"/>
      <c r="L594" s="10"/>
    </row>
    <row r="595">
      <c r="A595" s="10"/>
      <c r="I595" s="10"/>
      <c r="J595" s="10"/>
      <c r="K595" s="10"/>
      <c r="L595" s="10"/>
    </row>
    <row r="596">
      <c r="A596" s="10"/>
      <c r="I596" s="10"/>
      <c r="J596" s="10"/>
      <c r="K596" s="10"/>
      <c r="L596" s="10"/>
    </row>
    <row r="597">
      <c r="A597" s="10"/>
      <c r="I597" s="10"/>
      <c r="J597" s="10"/>
      <c r="K597" s="10"/>
      <c r="L597" s="10"/>
    </row>
    <row r="598">
      <c r="A598" s="10"/>
      <c r="I598" s="10"/>
      <c r="J598" s="10"/>
      <c r="K598" s="10"/>
      <c r="L598" s="10"/>
    </row>
    <row r="599">
      <c r="A599" s="10"/>
      <c r="I599" s="10"/>
      <c r="J599" s="10"/>
      <c r="K599" s="10"/>
      <c r="L599" s="10"/>
    </row>
    <row r="600">
      <c r="A600" s="10"/>
      <c r="I600" s="10"/>
      <c r="J600" s="10"/>
      <c r="K600" s="10"/>
      <c r="L600" s="10"/>
    </row>
    <row r="601">
      <c r="A601" s="10"/>
      <c r="I601" s="10"/>
      <c r="J601" s="10"/>
      <c r="K601" s="10"/>
      <c r="L601" s="10"/>
    </row>
    <row r="602">
      <c r="A602" s="10"/>
      <c r="I602" s="10"/>
      <c r="J602" s="10"/>
      <c r="K602" s="10"/>
      <c r="L602" s="10"/>
    </row>
    <row r="603">
      <c r="A603" s="10"/>
      <c r="I603" s="10"/>
      <c r="J603" s="10"/>
      <c r="K603" s="10"/>
      <c r="L603" s="10"/>
    </row>
    <row r="604">
      <c r="A604" s="10"/>
      <c r="I604" s="10"/>
      <c r="J604" s="10"/>
      <c r="K604" s="10"/>
      <c r="L604" s="10"/>
    </row>
    <row r="605">
      <c r="A605" s="10"/>
      <c r="I605" s="10"/>
      <c r="J605" s="10"/>
      <c r="K605" s="10"/>
      <c r="L605" s="10"/>
    </row>
    <row r="606">
      <c r="A606" s="10"/>
      <c r="I606" s="10"/>
      <c r="J606" s="10"/>
      <c r="K606" s="10"/>
      <c r="L606" s="10"/>
    </row>
    <row r="607">
      <c r="A607" s="10"/>
      <c r="I607" s="10"/>
      <c r="J607" s="10"/>
      <c r="K607" s="10"/>
      <c r="L607" s="10"/>
    </row>
    <row r="608">
      <c r="A608" s="10"/>
      <c r="I608" s="10"/>
      <c r="J608" s="10"/>
      <c r="K608" s="10"/>
      <c r="L608" s="10"/>
    </row>
    <row r="609">
      <c r="A609" s="10"/>
      <c r="I609" s="10"/>
      <c r="J609" s="10"/>
      <c r="K609" s="10"/>
      <c r="L609" s="10"/>
    </row>
    <row r="610">
      <c r="A610" s="10"/>
      <c r="I610" s="10"/>
      <c r="J610" s="10"/>
      <c r="K610" s="10"/>
      <c r="L610" s="10"/>
    </row>
    <row r="611">
      <c r="A611" s="10"/>
      <c r="I611" s="10"/>
      <c r="J611" s="10"/>
      <c r="K611" s="10"/>
      <c r="L611" s="10"/>
    </row>
    <row r="612">
      <c r="A612" s="10"/>
      <c r="I612" s="10"/>
      <c r="J612" s="10"/>
      <c r="K612" s="10"/>
      <c r="L612" s="10"/>
    </row>
    <row r="613">
      <c r="A613" s="10"/>
      <c r="I613" s="10"/>
      <c r="J613" s="10"/>
      <c r="K613" s="10"/>
      <c r="L613" s="10"/>
    </row>
    <row r="614">
      <c r="A614" s="10"/>
      <c r="I614" s="10"/>
      <c r="J614" s="10"/>
      <c r="K614" s="10"/>
      <c r="L614" s="10"/>
    </row>
    <row r="615">
      <c r="A615" s="10"/>
      <c r="I615" s="10"/>
      <c r="J615" s="10"/>
      <c r="K615" s="10"/>
      <c r="L615" s="10"/>
    </row>
    <row r="616">
      <c r="A616" s="10"/>
      <c r="I616" s="10"/>
      <c r="J616" s="10"/>
      <c r="K616" s="10"/>
      <c r="L616" s="10"/>
    </row>
    <row r="617">
      <c r="A617" s="10"/>
      <c r="I617" s="10"/>
      <c r="J617" s="10"/>
      <c r="K617" s="10"/>
      <c r="L617" s="10"/>
    </row>
    <row r="618">
      <c r="A618" s="10"/>
      <c r="I618" s="10"/>
      <c r="J618" s="10"/>
      <c r="K618" s="10"/>
      <c r="L618" s="10"/>
    </row>
    <row r="619">
      <c r="A619" s="10"/>
      <c r="I619" s="10"/>
      <c r="J619" s="10"/>
      <c r="K619" s="10"/>
      <c r="L619" s="10"/>
    </row>
    <row r="620">
      <c r="A620" s="10"/>
      <c r="I620" s="10"/>
      <c r="J620" s="10"/>
      <c r="K620" s="10"/>
      <c r="L620" s="10"/>
    </row>
    <row r="621">
      <c r="A621" s="10"/>
      <c r="I621" s="10"/>
      <c r="J621" s="10"/>
      <c r="K621" s="10"/>
      <c r="L621" s="10"/>
    </row>
    <row r="622">
      <c r="A622" s="10"/>
      <c r="I622" s="10"/>
      <c r="J622" s="10"/>
      <c r="K622" s="10"/>
      <c r="L622" s="10"/>
    </row>
    <row r="623">
      <c r="A623" s="10"/>
      <c r="I623" s="10"/>
      <c r="J623" s="10"/>
      <c r="K623" s="10"/>
      <c r="L623" s="10"/>
    </row>
    <row r="624">
      <c r="A624" s="10"/>
      <c r="I624" s="10"/>
      <c r="J624" s="10"/>
      <c r="K624" s="10"/>
      <c r="L624" s="10"/>
    </row>
    <row r="625">
      <c r="A625" s="10"/>
      <c r="I625" s="10"/>
      <c r="J625" s="10"/>
      <c r="K625" s="10"/>
      <c r="L625" s="10"/>
    </row>
    <row r="626">
      <c r="A626" s="10"/>
      <c r="I626" s="10"/>
      <c r="J626" s="10"/>
      <c r="K626" s="10"/>
      <c r="L626" s="10"/>
    </row>
    <row r="627">
      <c r="A627" s="10"/>
      <c r="I627" s="10"/>
      <c r="J627" s="10"/>
      <c r="K627" s="10"/>
      <c r="L627" s="10"/>
    </row>
    <row r="628">
      <c r="A628" s="10"/>
      <c r="I628" s="10"/>
      <c r="J628" s="10"/>
      <c r="K628" s="10"/>
      <c r="L628" s="10"/>
    </row>
    <row r="629">
      <c r="A629" s="10"/>
      <c r="I629" s="10"/>
      <c r="J629" s="10"/>
      <c r="K629" s="10"/>
      <c r="L629" s="10"/>
    </row>
    <row r="630">
      <c r="A630" s="10"/>
      <c r="I630" s="10"/>
      <c r="J630" s="10"/>
      <c r="K630" s="10"/>
      <c r="L630" s="10"/>
    </row>
    <row r="631">
      <c r="A631" s="10"/>
      <c r="I631" s="10"/>
      <c r="J631" s="10"/>
      <c r="K631" s="10"/>
      <c r="L631" s="10"/>
    </row>
    <row r="632">
      <c r="A632" s="10"/>
      <c r="I632" s="10"/>
      <c r="J632" s="10"/>
      <c r="K632" s="10"/>
      <c r="L632" s="10"/>
    </row>
    <row r="633">
      <c r="A633" s="10"/>
      <c r="I633" s="10"/>
      <c r="J633" s="10"/>
      <c r="K633" s="10"/>
      <c r="L633" s="10"/>
    </row>
    <row r="634">
      <c r="A634" s="10"/>
      <c r="I634" s="10"/>
      <c r="J634" s="10"/>
      <c r="K634" s="10"/>
      <c r="L634" s="10"/>
    </row>
    <row r="635">
      <c r="A635" s="10"/>
      <c r="I635" s="10"/>
      <c r="J635" s="10"/>
      <c r="K635" s="10"/>
      <c r="L635" s="10"/>
    </row>
    <row r="636">
      <c r="A636" s="10"/>
      <c r="I636" s="10"/>
      <c r="J636" s="10"/>
      <c r="K636" s="10"/>
      <c r="L636" s="10"/>
    </row>
    <row r="637">
      <c r="A637" s="10"/>
      <c r="I637" s="10"/>
      <c r="J637" s="10"/>
      <c r="K637" s="10"/>
      <c r="L637" s="10"/>
    </row>
    <row r="638">
      <c r="A638" s="10"/>
      <c r="I638" s="10"/>
      <c r="J638" s="10"/>
      <c r="K638" s="10"/>
      <c r="L638" s="10"/>
    </row>
    <row r="639">
      <c r="A639" s="10"/>
      <c r="I639" s="10"/>
      <c r="J639" s="10"/>
      <c r="K639" s="10"/>
      <c r="L639" s="10"/>
    </row>
    <row r="640">
      <c r="A640" s="10"/>
      <c r="I640" s="10"/>
      <c r="J640" s="10"/>
      <c r="K640" s="10"/>
      <c r="L640" s="10"/>
    </row>
    <row r="641">
      <c r="A641" s="10"/>
      <c r="I641" s="10"/>
      <c r="J641" s="10"/>
      <c r="K641" s="10"/>
      <c r="L641" s="10"/>
    </row>
    <row r="642">
      <c r="A642" s="10"/>
      <c r="I642" s="10"/>
      <c r="J642" s="10"/>
      <c r="K642" s="10"/>
      <c r="L642" s="10"/>
    </row>
    <row r="643">
      <c r="A643" s="10"/>
      <c r="I643" s="10"/>
      <c r="J643" s="10"/>
      <c r="K643" s="10"/>
      <c r="L643" s="10"/>
    </row>
    <row r="644">
      <c r="A644" s="10"/>
      <c r="I644" s="10"/>
      <c r="J644" s="10"/>
      <c r="K644" s="10"/>
      <c r="L644" s="10"/>
    </row>
    <row r="645">
      <c r="A645" s="10"/>
      <c r="I645" s="10"/>
      <c r="J645" s="10"/>
      <c r="K645" s="10"/>
      <c r="L645" s="10"/>
    </row>
    <row r="646">
      <c r="A646" s="10"/>
      <c r="I646" s="10"/>
      <c r="J646" s="10"/>
      <c r="K646" s="10"/>
      <c r="L646" s="10"/>
    </row>
    <row r="647">
      <c r="A647" s="10"/>
      <c r="I647" s="10"/>
      <c r="J647" s="10"/>
      <c r="K647" s="10"/>
      <c r="L647" s="10"/>
    </row>
    <row r="648">
      <c r="A648" s="10"/>
      <c r="I648" s="10"/>
      <c r="J648" s="10"/>
      <c r="K648" s="10"/>
      <c r="L648" s="10"/>
    </row>
    <row r="649">
      <c r="A649" s="10"/>
      <c r="I649" s="10"/>
      <c r="J649" s="10"/>
      <c r="K649" s="10"/>
      <c r="L649" s="10"/>
    </row>
    <row r="650">
      <c r="A650" s="10"/>
      <c r="I650" s="10"/>
      <c r="J650" s="10"/>
      <c r="K650" s="10"/>
      <c r="L650" s="10"/>
    </row>
    <row r="651">
      <c r="A651" s="10"/>
      <c r="I651" s="10"/>
      <c r="J651" s="10"/>
      <c r="K651" s="10"/>
      <c r="L651" s="10"/>
    </row>
    <row r="652">
      <c r="A652" s="10"/>
      <c r="I652" s="10"/>
      <c r="J652" s="10"/>
      <c r="K652" s="10"/>
      <c r="L652" s="10"/>
    </row>
    <row r="653">
      <c r="A653" s="10"/>
      <c r="I653" s="10"/>
      <c r="J653" s="10"/>
      <c r="K653" s="10"/>
      <c r="L653" s="10"/>
    </row>
    <row r="654">
      <c r="A654" s="10"/>
      <c r="I654" s="10"/>
      <c r="J654" s="10"/>
      <c r="K654" s="10"/>
      <c r="L654" s="10"/>
    </row>
    <row r="655">
      <c r="A655" s="10"/>
      <c r="I655" s="10"/>
      <c r="J655" s="10"/>
      <c r="K655" s="10"/>
      <c r="L655" s="10"/>
    </row>
    <row r="656">
      <c r="A656" s="10"/>
      <c r="I656" s="10"/>
      <c r="J656" s="10"/>
      <c r="K656" s="10"/>
      <c r="L656" s="10"/>
    </row>
    <row r="657">
      <c r="A657" s="10"/>
      <c r="I657" s="10"/>
      <c r="J657" s="10"/>
      <c r="K657" s="10"/>
      <c r="L657" s="10"/>
    </row>
    <row r="658">
      <c r="A658" s="10"/>
      <c r="I658" s="10"/>
      <c r="J658" s="10"/>
      <c r="K658" s="10"/>
      <c r="L658" s="10"/>
    </row>
    <row r="659">
      <c r="A659" s="10"/>
      <c r="I659" s="10"/>
      <c r="J659" s="10"/>
      <c r="K659" s="10"/>
      <c r="L659" s="10"/>
    </row>
    <row r="660">
      <c r="A660" s="10"/>
      <c r="I660" s="10"/>
      <c r="J660" s="10"/>
      <c r="K660" s="10"/>
      <c r="L660" s="10"/>
    </row>
    <row r="661">
      <c r="A661" s="10"/>
      <c r="I661" s="10"/>
      <c r="J661" s="10"/>
      <c r="K661" s="10"/>
      <c r="L661" s="10"/>
    </row>
    <row r="662">
      <c r="A662" s="10"/>
      <c r="I662" s="10"/>
      <c r="J662" s="10"/>
      <c r="K662" s="10"/>
      <c r="L662" s="10"/>
    </row>
    <row r="663">
      <c r="A663" s="10"/>
      <c r="I663" s="10"/>
      <c r="J663" s="10"/>
      <c r="K663" s="10"/>
      <c r="L663" s="10"/>
    </row>
    <row r="664">
      <c r="A664" s="10"/>
      <c r="I664" s="10"/>
      <c r="J664" s="10"/>
      <c r="K664" s="10"/>
      <c r="L664" s="10"/>
    </row>
    <row r="665">
      <c r="A665" s="10"/>
      <c r="I665" s="10"/>
      <c r="J665" s="10"/>
      <c r="K665" s="10"/>
      <c r="L665" s="10"/>
    </row>
    <row r="666">
      <c r="A666" s="10"/>
      <c r="I666" s="10"/>
      <c r="J666" s="10"/>
      <c r="K666" s="10"/>
      <c r="L666" s="10"/>
    </row>
    <row r="667">
      <c r="A667" s="10"/>
      <c r="I667" s="10"/>
      <c r="J667" s="10"/>
      <c r="K667" s="10"/>
      <c r="L667" s="10"/>
    </row>
    <row r="668">
      <c r="A668" s="10"/>
      <c r="I668" s="10"/>
      <c r="J668" s="10"/>
      <c r="K668" s="10"/>
      <c r="L668" s="10"/>
    </row>
    <row r="669">
      <c r="A669" s="10"/>
      <c r="I669" s="10"/>
      <c r="J669" s="10"/>
      <c r="K669" s="10"/>
      <c r="L669" s="10"/>
    </row>
    <row r="670">
      <c r="A670" s="10"/>
      <c r="I670" s="10"/>
      <c r="J670" s="10"/>
      <c r="K670" s="10"/>
      <c r="L670" s="10"/>
    </row>
    <row r="671">
      <c r="A671" s="10"/>
      <c r="I671" s="10"/>
      <c r="J671" s="10"/>
      <c r="K671" s="10"/>
      <c r="L671" s="10"/>
    </row>
    <row r="672">
      <c r="A672" s="10"/>
      <c r="I672" s="10"/>
      <c r="J672" s="10"/>
      <c r="K672" s="10"/>
      <c r="L672" s="10"/>
    </row>
    <row r="673">
      <c r="A673" s="10"/>
      <c r="I673" s="10"/>
      <c r="J673" s="10"/>
      <c r="K673" s="10"/>
      <c r="L673" s="10"/>
    </row>
    <row r="674">
      <c r="A674" s="10"/>
      <c r="I674" s="10"/>
      <c r="J674" s="10"/>
      <c r="K674" s="10"/>
      <c r="L674" s="10"/>
    </row>
    <row r="675">
      <c r="A675" s="10"/>
      <c r="I675" s="10"/>
      <c r="J675" s="10"/>
      <c r="K675" s="10"/>
      <c r="L675" s="10"/>
    </row>
    <row r="676">
      <c r="A676" s="10"/>
      <c r="I676" s="10"/>
      <c r="J676" s="10"/>
      <c r="K676" s="10"/>
      <c r="L676" s="10"/>
    </row>
    <row r="677">
      <c r="A677" s="10"/>
      <c r="I677" s="10"/>
      <c r="J677" s="10"/>
      <c r="K677" s="10"/>
      <c r="L677" s="10"/>
    </row>
    <row r="678">
      <c r="A678" s="10"/>
      <c r="I678" s="10"/>
      <c r="J678" s="10"/>
      <c r="K678" s="10"/>
      <c r="L678" s="10"/>
    </row>
    <row r="679">
      <c r="A679" s="10"/>
      <c r="I679" s="10"/>
      <c r="J679" s="10"/>
      <c r="K679" s="10"/>
      <c r="L679" s="10"/>
    </row>
    <row r="680">
      <c r="A680" s="10"/>
      <c r="I680" s="10"/>
      <c r="J680" s="10"/>
      <c r="K680" s="10"/>
      <c r="L680" s="10"/>
    </row>
    <row r="681">
      <c r="A681" s="10"/>
      <c r="I681" s="10"/>
      <c r="J681" s="10"/>
      <c r="K681" s="10"/>
      <c r="L681" s="10"/>
    </row>
    <row r="682">
      <c r="A682" s="10"/>
      <c r="I682" s="10"/>
      <c r="J682" s="10"/>
      <c r="K682" s="10"/>
      <c r="L682" s="10"/>
    </row>
    <row r="683">
      <c r="A683" s="10"/>
      <c r="I683" s="10"/>
      <c r="J683" s="10"/>
      <c r="K683" s="10"/>
      <c r="L683" s="10"/>
    </row>
    <row r="684">
      <c r="A684" s="10"/>
      <c r="I684" s="10"/>
      <c r="J684" s="10"/>
      <c r="K684" s="10"/>
      <c r="L684" s="10"/>
    </row>
    <row r="685">
      <c r="A685" s="10"/>
      <c r="I685" s="10"/>
      <c r="J685" s="10"/>
      <c r="K685" s="10"/>
      <c r="L685" s="10"/>
    </row>
    <row r="686">
      <c r="A686" s="10"/>
      <c r="I686" s="10"/>
      <c r="J686" s="10"/>
      <c r="K686" s="10"/>
      <c r="L686" s="10"/>
    </row>
    <row r="687">
      <c r="A687" s="10"/>
      <c r="I687" s="10"/>
      <c r="J687" s="10"/>
      <c r="K687" s="10"/>
      <c r="L687" s="10"/>
    </row>
    <row r="688">
      <c r="A688" s="10"/>
      <c r="I688" s="10"/>
      <c r="J688" s="10"/>
      <c r="K688" s="10"/>
      <c r="L688" s="10"/>
    </row>
    <row r="689">
      <c r="A689" s="10"/>
      <c r="I689" s="10"/>
      <c r="J689" s="10"/>
      <c r="K689" s="10"/>
      <c r="L689" s="10"/>
    </row>
    <row r="690">
      <c r="A690" s="10"/>
      <c r="I690" s="10"/>
      <c r="J690" s="10"/>
      <c r="K690" s="10"/>
      <c r="L690" s="10"/>
    </row>
    <row r="691">
      <c r="A691" s="10"/>
      <c r="I691" s="10"/>
      <c r="J691" s="10"/>
      <c r="K691" s="10"/>
      <c r="L691" s="10"/>
    </row>
    <row r="692">
      <c r="A692" s="10"/>
      <c r="I692" s="10"/>
      <c r="J692" s="10"/>
      <c r="K692" s="10"/>
      <c r="L692" s="10"/>
    </row>
    <row r="693">
      <c r="A693" s="10"/>
      <c r="I693" s="10"/>
      <c r="J693" s="10"/>
      <c r="K693" s="10"/>
      <c r="L693" s="10"/>
    </row>
    <row r="694">
      <c r="A694" s="10"/>
      <c r="I694" s="10"/>
      <c r="J694" s="10"/>
      <c r="K694" s="10"/>
      <c r="L694" s="10"/>
    </row>
    <row r="695">
      <c r="A695" s="10"/>
      <c r="I695" s="10"/>
      <c r="J695" s="10"/>
      <c r="K695" s="10"/>
      <c r="L695" s="10"/>
    </row>
    <row r="696">
      <c r="A696" s="10"/>
      <c r="I696" s="10"/>
      <c r="J696" s="10"/>
      <c r="K696" s="10"/>
      <c r="L696" s="10"/>
    </row>
    <row r="697">
      <c r="A697" s="10"/>
      <c r="I697" s="10"/>
      <c r="J697" s="10"/>
      <c r="K697" s="10"/>
      <c r="L697" s="10"/>
    </row>
    <row r="698">
      <c r="A698" s="10"/>
      <c r="I698" s="10"/>
      <c r="J698" s="10"/>
      <c r="K698" s="10"/>
      <c r="L698" s="10"/>
    </row>
    <row r="699">
      <c r="A699" s="10"/>
      <c r="I699" s="10"/>
      <c r="J699" s="10"/>
      <c r="K699" s="10"/>
      <c r="L699" s="10"/>
    </row>
    <row r="700">
      <c r="A700" s="10"/>
      <c r="I700" s="10"/>
      <c r="J700" s="10"/>
      <c r="K700" s="10"/>
      <c r="L700" s="10"/>
    </row>
    <row r="701">
      <c r="A701" s="10"/>
      <c r="I701" s="10"/>
      <c r="J701" s="10"/>
      <c r="K701" s="10"/>
      <c r="L701" s="10"/>
    </row>
    <row r="702">
      <c r="A702" s="10"/>
      <c r="I702" s="10"/>
      <c r="J702" s="10"/>
      <c r="K702" s="10"/>
      <c r="L702" s="10"/>
    </row>
    <row r="703">
      <c r="A703" s="10"/>
      <c r="I703" s="10"/>
      <c r="J703" s="10"/>
      <c r="K703" s="10"/>
      <c r="L703" s="10"/>
    </row>
    <row r="704">
      <c r="A704" s="10"/>
      <c r="I704" s="10"/>
      <c r="J704" s="10"/>
      <c r="K704" s="10"/>
      <c r="L704" s="10"/>
    </row>
    <row r="705">
      <c r="A705" s="10"/>
      <c r="I705" s="10"/>
      <c r="J705" s="10"/>
      <c r="K705" s="10"/>
      <c r="L705" s="10"/>
    </row>
    <row r="706">
      <c r="A706" s="10"/>
      <c r="I706" s="10"/>
      <c r="J706" s="10"/>
      <c r="K706" s="10"/>
      <c r="L706" s="10"/>
    </row>
    <row r="707">
      <c r="A707" s="10"/>
      <c r="I707" s="10"/>
      <c r="J707" s="10"/>
      <c r="K707" s="10"/>
      <c r="L707" s="10"/>
    </row>
    <row r="708">
      <c r="A708" s="10"/>
      <c r="I708" s="10"/>
      <c r="J708" s="10"/>
      <c r="K708" s="10"/>
      <c r="L708" s="10"/>
    </row>
    <row r="709">
      <c r="A709" s="10"/>
      <c r="I709" s="10"/>
      <c r="J709" s="10"/>
      <c r="K709" s="10"/>
      <c r="L709" s="10"/>
    </row>
    <row r="710">
      <c r="A710" s="10"/>
      <c r="I710" s="10"/>
      <c r="J710" s="10"/>
      <c r="K710" s="10"/>
      <c r="L710" s="10"/>
    </row>
    <row r="711">
      <c r="A711" s="10"/>
      <c r="I711" s="10"/>
      <c r="J711" s="10"/>
      <c r="K711" s="10"/>
      <c r="L711" s="10"/>
    </row>
    <row r="712">
      <c r="A712" s="10"/>
      <c r="I712" s="10"/>
      <c r="J712" s="10"/>
      <c r="K712" s="10"/>
      <c r="L712" s="10"/>
    </row>
    <row r="713">
      <c r="A713" s="10"/>
      <c r="I713" s="10"/>
      <c r="J713" s="10"/>
      <c r="K713" s="10"/>
      <c r="L713" s="10"/>
    </row>
    <row r="714">
      <c r="A714" s="10"/>
      <c r="I714" s="10"/>
      <c r="J714" s="10"/>
      <c r="K714" s="10"/>
      <c r="L714" s="10"/>
    </row>
    <row r="715">
      <c r="A715" s="10"/>
      <c r="I715" s="10"/>
      <c r="J715" s="10"/>
      <c r="K715" s="10"/>
      <c r="L715" s="10"/>
    </row>
    <row r="716">
      <c r="A716" s="10"/>
      <c r="I716" s="10"/>
      <c r="J716" s="10"/>
      <c r="K716" s="10"/>
      <c r="L716" s="10"/>
    </row>
    <row r="717">
      <c r="A717" s="10"/>
      <c r="I717" s="10"/>
      <c r="J717" s="10"/>
      <c r="K717" s="10"/>
      <c r="L717" s="10"/>
    </row>
    <row r="718">
      <c r="A718" s="10"/>
      <c r="I718" s="10"/>
      <c r="J718" s="10"/>
      <c r="K718" s="10"/>
      <c r="L718" s="10"/>
    </row>
    <row r="719">
      <c r="A719" s="10"/>
      <c r="I719" s="10"/>
      <c r="J719" s="10"/>
      <c r="K719" s="10"/>
      <c r="L719" s="10"/>
    </row>
    <row r="720">
      <c r="A720" s="10"/>
      <c r="I720" s="10"/>
      <c r="J720" s="10"/>
      <c r="K720" s="10"/>
      <c r="L720" s="10"/>
    </row>
    <row r="721">
      <c r="A721" s="10"/>
      <c r="I721" s="10"/>
      <c r="J721" s="10"/>
      <c r="K721" s="10"/>
      <c r="L721" s="10"/>
    </row>
    <row r="722">
      <c r="A722" s="10"/>
      <c r="I722" s="10"/>
      <c r="J722" s="10"/>
      <c r="K722" s="10"/>
      <c r="L722" s="10"/>
    </row>
    <row r="723">
      <c r="A723" s="10"/>
      <c r="I723" s="10"/>
      <c r="J723" s="10"/>
      <c r="K723" s="10"/>
      <c r="L723" s="10"/>
    </row>
    <row r="724">
      <c r="A724" s="10"/>
      <c r="I724" s="10"/>
      <c r="J724" s="10"/>
      <c r="K724" s="10"/>
      <c r="L724" s="10"/>
    </row>
    <row r="725">
      <c r="A725" s="10"/>
      <c r="I725" s="10"/>
      <c r="J725" s="10"/>
      <c r="K725" s="10"/>
      <c r="L725" s="10"/>
    </row>
    <row r="726">
      <c r="A726" s="10"/>
      <c r="I726" s="10"/>
      <c r="J726" s="10"/>
      <c r="K726" s="10"/>
      <c r="L726" s="10"/>
    </row>
    <row r="727">
      <c r="A727" s="10"/>
      <c r="I727" s="10"/>
      <c r="J727" s="10"/>
      <c r="K727" s="10"/>
      <c r="L727" s="10"/>
    </row>
    <row r="728">
      <c r="A728" s="10"/>
      <c r="I728" s="10"/>
      <c r="J728" s="10"/>
      <c r="K728" s="10"/>
      <c r="L728" s="10"/>
    </row>
    <row r="729">
      <c r="A729" s="10"/>
      <c r="I729" s="10"/>
      <c r="J729" s="10"/>
      <c r="K729" s="10"/>
      <c r="L729" s="10"/>
    </row>
    <row r="730">
      <c r="A730" s="10"/>
      <c r="I730" s="10"/>
      <c r="J730" s="10"/>
      <c r="K730" s="10"/>
      <c r="L730" s="10"/>
    </row>
    <row r="731">
      <c r="A731" s="10"/>
      <c r="I731" s="10"/>
      <c r="J731" s="10"/>
      <c r="K731" s="10"/>
      <c r="L731" s="10"/>
    </row>
    <row r="732">
      <c r="A732" s="10"/>
      <c r="I732" s="10"/>
      <c r="J732" s="10"/>
      <c r="K732" s="10"/>
      <c r="L732" s="10"/>
    </row>
    <row r="733">
      <c r="A733" s="10"/>
      <c r="I733" s="10"/>
      <c r="J733" s="10"/>
      <c r="K733" s="10"/>
      <c r="L733" s="10"/>
    </row>
    <row r="734">
      <c r="A734" s="10"/>
      <c r="I734" s="10"/>
      <c r="J734" s="10"/>
      <c r="K734" s="10"/>
      <c r="L734" s="10"/>
    </row>
    <row r="735">
      <c r="A735" s="10"/>
      <c r="I735" s="10"/>
      <c r="J735" s="10"/>
      <c r="K735" s="10"/>
      <c r="L735" s="10"/>
    </row>
    <row r="736">
      <c r="A736" s="10"/>
      <c r="I736" s="10"/>
      <c r="J736" s="10"/>
      <c r="K736" s="10"/>
      <c r="L736" s="10"/>
    </row>
    <row r="737">
      <c r="A737" s="10"/>
      <c r="I737" s="10"/>
      <c r="J737" s="10"/>
      <c r="K737" s="10"/>
      <c r="L737" s="10"/>
    </row>
    <row r="738">
      <c r="A738" s="10"/>
      <c r="I738" s="10"/>
      <c r="J738" s="10"/>
      <c r="K738" s="10"/>
      <c r="L738" s="10"/>
    </row>
    <row r="739">
      <c r="A739" s="10"/>
      <c r="I739" s="10"/>
      <c r="J739" s="10"/>
      <c r="K739" s="10"/>
      <c r="L739" s="10"/>
    </row>
    <row r="740">
      <c r="A740" s="10"/>
      <c r="I740" s="10"/>
      <c r="J740" s="10"/>
      <c r="K740" s="10"/>
      <c r="L740" s="10"/>
    </row>
    <row r="741">
      <c r="A741" s="10"/>
      <c r="I741" s="10"/>
      <c r="J741" s="10"/>
      <c r="K741" s="10"/>
      <c r="L741" s="10"/>
    </row>
    <row r="742">
      <c r="A742" s="10"/>
      <c r="I742" s="10"/>
      <c r="J742" s="10"/>
      <c r="K742" s="10"/>
      <c r="L742" s="10"/>
    </row>
    <row r="743">
      <c r="A743" s="10"/>
      <c r="I743" s="10"/>
      <c r="J743" s="10"/>
      <c r="K743" s="10"/>
      <c r="L743" s="10"/>
    </row>
    <row r="744">
      <c r="A744" s="10"/>
      <c r="I744" s="10"/>
      <c r="J744" s="10"/>
      <c r="K744" s="10"/>
      <c r="L744" s="10"/>
    </row>
    <row r="745">
      <c r="A745" s="10"/>
      <c r="I745" s="10"/>
      <c r="J745" s="10"/>
      <c r="K745" s="10"/>
      <c r="L745" s="10"/>
    </row>
    <row r="746">
      <c r="A746" s="10"/>
      <c r="I746" s="10"/>
      <c r="J746" s="10"/>
      <c r="K746" s="10"/>
      <c r="L746" s="10"/>
    </row>
    <row r="747">
      <c r="A747" s="10"/>
      <c r="I747" s="10"/>
      <c r="J747" s="10"/>
      <c r="K747" s="10"/>
      <c r="L747" s="10"/>
    </row>
    <row r="748">
      <c r="A748" s="10"/>
      <c r="I748" s="10"/>
      <c r="J748" s="10"/>
      <c r="K748" s="10"/>
      <c r="L748" s="10"/>
    </row>
    <row r="749">
      <c r="A749" s="10"/>
      <c r="I749" s="10"/>
      <c r="J749" s="10"/>
      <c r="K749" s="10"/>
      <c r="L749" s="10"/>
    </row>
    <row r="750">
      <c r="A750" s="10"/>
      <c r="I750" s="10"/>
      <c r="J750" s="10"/>
      <c r="K750" s="10"/>
      <c r="L750" s="10"/>
    </row>
    <row r="751">
      <c r="A751" s="10"/>
      <c r="I751" s="10"/>
      <c r="J751" s="10"/>
      <c r="K751" s="10"/>
      <c r="L751" s="10"/>
    </row>
    <row r="752">
      <c r="A752" s="10"/>
      <c r="I752" s="10"/>
      <c r="J752" s="10"/>
      <c r="K752" s="10"/>
      <c r="L752" s="10"/>
    </row>
    <row r="753">
      <c r="A753" s="10"/>
      <c r="I753" s="10"/>
      <c r="J753" s="10"/>
      <c r="K753" s="10"/>
      <c r="L753" s="10"/>
    </row>
    <row r="754">
      <c r="A754" s="10"/>
      <c r="I754" s="10"/>
      <c r="J754" s="10"/>
      <c r="K754" s="10"/>
      <c r="L754" s="10"/>
    </row>
    <row r="755">
      <c r="A755" s="10"/>
      <c r="I755" s="10"/>
      <c r="J755" s="10"/>
      <c r="K755" s="10"/>
      <c r="L755" s="10"/>
    </row>
    <row r="756">
      <c r="A756" s="10"/>
      <c r="I756" s="10"/>
      <c r="J756" s="10"/>
      <c r="K756" s="10"/>
      <c r="L756" s="10"/>
    </row>
    <row r="757">
      <c r="A757" s="10"/>
      <c r="I757" s="10"/>
      <c r="J757" s="10"/>
      <c r="K757" s="10"/>
      <c r="L757" s="10"/>
    </row>
    <row r="758">
      <c r="A758" s="10"/>
      <c r="I758" s="10"/>
      <c r="J758" s="10"/>
      <c r="K758" s="10"/>
      <c r="L758" s="10"/>
    </row>
    <row r="759">
      <c r="A759" s="10"/>
      <c r="I759" s="10"/>
      <c r="J759" s="10"/>
      <c r="K759" s="10"/>
      <c r="L759" s="10"/>
    </row>
    <row r="760">
      <c r="A760" s="10"/>
      <c r="I760" s="10"/>
      <c r="J760" s="10"/>
      <c r="K760" s="10"/>
      <c r="L760" s="10"/>
    </row>
    <row r="761">
      <c r="A761" s="10"/>
      <c r="I761" s="10"/>
      <c r="J761" s="10"/>
      <c r="K761" s="10"/>
      <c r="L761" s="10"/>
    </row>
    <row r="762">
      <c r="A762" s="10"/>
      <c r="I762" s="10"/>
      <c r="J762" s="10"/>
      <c r="K762" s="10"/>
      <c r="L762" s="10"/>
    </row>
    <row r="763">
      <c r="A763" s="10"/>
      <c r="I763" s="10"/>
      <c r="J763" s="10"/>
      <c r="K763" s="10"/>
      <c r="L763" s="10"/>
    </row>
    <row r="764">
      <c r="A764" s="10"/>
      <c r="I764" s="10"/>
      <c r="J764" s="10"/>
      <c r="K764" s="10"/>
      <c r="L764" s="10"/>
    </row>
    <row r="765">
      <c r="A765" s="10"/>
      <c r="I765" s="10"/>
      <c r="J765" s="10"/>
      <c r="K765" s="10"/>
      <c r="L765" s="10"/>
    </row>
    <row r="766">
      <c r="A766" s="10"/>
      <c r="I766" s="10"/>
      <c r="J766" s="10"/>
      <c r="K766" s="10"/>
      <c r="L766" s="10"/>
    </row>
    <row r="767">
      <c r="A767" s="10"/>
      <c r="I767" s="10"/>
      <c r="J767" s="10"/>
      <c r="K767" s="10"/>
      <c r="L767" s="10"/>
    </row>
    <row r="768">
      <c r="A768" s="10"/>
      <c r="I768" s="10"/>
      <c r="J768" s="10"/>
      <c r="K768" s="10"/>
      <c r="L768" s="10"/>
    </row>
    <row r="769">
      <c r="A769" s="10"/>
      <c r="I769" s="10"/>
      <c r="J769" s="10"/>
      <c r="K769" s="10"/>
      <c r="L769" s="10"/>
    </row>
    <row r="770">
      <c r="A770" s="10"/>
      <c r="I770" s="10"/>
      <c r="J770" s="10"/>
      <c r="K770" s="10"/>
      <c r="L770" s="10"/>
    </row>
    <row r="771">
      <c r="A771" s="10"/>
      <c r="I771" s="10"/>
      <c r="J771" s="10"/>
      <c r="K771" s="10"/>
      <c r="L771" s="10"/>
    </row>
    <row r="772">
      <c r="A772" s="10"/>
      <c r="I772" s="10"/>
      <c r="J772" s="10"/>
      <c r="K772" s="10"/>
      <c r="L772" s="10"/>
    </row>
    <row r="773">
      <c r="A773" s="10"/>
      <c r="I773" s="10"/>
      <c r="J773" s="10"/>
      <c r="K773" s="10"/>
      <c r="L773" s="10"/>
    </row>
    <row r="774">
      <c r="A774" s="10"/>
      <c r="I774" s="10"/>
      <c r="J774" s="10"/>
      <c r="K774" s="10"/>
      <c r="L774" s="10"/>
    </row>
    <row r="775">
      <c r="A775" s="10"/>
      <c r="I775" s="10"/>
      <c r="J775" s="10"/>
      <c r="K775" s="10"/>
      <c r="L775" s="10"/>
    </row>
    <row r="776">
      <c r="A776" s="10"/>
      <c r="I776" s="10"/>
      <c r="J776" s="10"/>
      <c r="K776" s="10"/>
      <c r="L776" s="10"/>
    </row>
    <row r="777">
      <c r="A777" s="10"/>
      <c r="I777" s="10"/>
      <c r="J777" s="10"/>
      <c r="K777" s="10"/>
      <c r="L777" s="10"/>
    </row>
    <row r="778">
      <c r="A778" s="10"/>
      <c r="I778" s="10"/>
      <c r="J778" s="10"/>
      <c r="K778" s="10"/>
      <c r="L778" s="10"/>
    </row>
    <row r="779">
      <c r="A779" s="10"/>
      <c r="I779" s="10"/>
      <c r="J779" s="10"/>
      <c r="K779" s="10"/>
      <c r="L779" s="10"/>
    </row>
    <row r="780">
      <c r="A780" s="10"/>
      <c r="I780" s="10"/>
      <c r="J780" s="10"/>
      <c r="K780" s="10"/>
      <c r="L780" s="10"/>
    </row>
    <row r="781">
      <c r="A781" s="10"/>
      <c r="I781" s="10"/>
      <c r="J781" s="10"/>
      <c r="K781" s="10"/>
      <c r="L781" s="10"/>
    </row>
    <row r="782">
      <c r="A782" s="10"/>
      <c r="I782" s="10"/>
      <c r="J782" s="10"/>
      <c r="K782" s="10"/>
      <c r="L782" s="10"/>
    </row>
    <row r="783">
      <c r="A783" s="10"/>
      <c r="I783" s="10"/>
      <c r="J783" s="10"/>
      <c r="K783" s="10"/>
      <c r="L783" s="10"/>
    </row>
    <row r="784">
      <c r="A784" s="10"/>
      <c r="I784" s="10"/>
      <c r="J784" s="10"/>
      <c r="K784" s="10"/>
      <c r="L784" s="10"/>
    </row>
    <row r="785">
      <c r="A785" s="10"/>
      <c r="I785" s="10"/>
      <c r="J785" s="10"/>
      <c r="K785" s="10"/>
      <c r="L785" s="10"/>
    </row>
    <row r="786">
      <c r="A786" s="10"/>
      <c r="I786" s="10"/>
      <c r="J786" s="10"/>
      <c r="K786" s="10"/>
      <c r="L786" s="10"/>
    </row>
    <row r="787">
      <c r="A787" s="10"/>
      <c r="I787" s="10"/>
      <c r="J787" s="10"/>
      <c r="K787" s="10"/>
      <c r="L787" s="10"/>
    </row>
    <row r="788">
      <c r="A788" s="10"/>
      <c r="I788" s="10"/>
      <c r="J788" s="10"/>
      <c r="K788" s="10"/>
      <c r="L788" s="10"/>
    </row>
    <row r="789">
      <c r="A789" s="10"/>
      <c r="I789" s="10"/>
      <c r="J789" s="10"/>
      <c r="K789" s="10"/>
      <c r="L789" s="10"/>
    </row>
    <row r="790">
      <c r="A790" s="10"/>
      <c r="I790" s="10"/>
      <c r="J790" s="10"/>
      <c r="K790" s="10"/>
      <c r="L790" s="10"/>
    </row>
    <row r="791">
      <c r="A791" s="10"/>
      <c r="I791" s="10"/>
      <c r="J791" s="10"/>
      <c r="K791" s="10"/>
      <c r="L791" s="10"/>
    </row>
    <row r="792">
      <c r="A792" s="10"/>
      <c r="I792" s="10"/>
      <c r="J792" s="10"/>
      <c r="K792" s="10"/>
      <c r="L792" s="10"/>
    </row>
    <row r="793">
      <c r="A793" s="10"/>
      <c r="I793" s="10"/>
      <c r="J793" s="10"/>
      <c r="K793" s="10"/>
      <c r="L793" s="10"/>
    </row>
    <row r="794">
      <c r="A794" s="10"/>
      <c r="I794" s="10"/>
      <c r="J794" s="10"/>
      <c r="K794" s="10"/>
      <c r="L794" s="10"/>
    </row>
    <row r="795">
      <c r="A795" s="10"/>
      <c r="I795" s="10"/>
      <c r="J795" s="10"/>
      <c r="K795" s="10"/>
      <c r="L795" s="10"/>
    </row>
    <row r="796">
      <c r="A796" s="10"/>
      <c r="I796" s="10"/>
      <c r="J796" s="10"/>
      <c r="K796" s="10"/>
      <c r="L796" s="10"/>
    </row>
    <row r="797">
      <c r="A797" s="10"/>
      <c r="I797" s="10"/>
      <c r="J797" s="10"/>
      <c r="K797" s="10"/>
      <c r="L797" s="10"/>
    </row>
    <row r="798">
      <c r="A798" s="10"/>
      <c r="I798" s="10"/>
      <c r="J798" s="10"/>
      <c r="K798" s="10"/>
      <c r="L798" s="10"/>
    </row>
    <row r="799">
      <c r="A799" s="10"/>
      <c r="I799" s="10"/>
      <c r="J799" s="10"/>
      <c r="K799" s="10"/>
      <c r="L799" s="10"/>
    </row>
    <row r="800">
      <c r="A800" s="10"/>
      <c r="I800" s="10"/>
      <c r="J800" s="10"/>
      <c r="K800" s="10"/>
      <c r="L800" s="10"/>
    </row>
    <row r="801">
      <c r="A801" s="10"/>
      <c r="I801" s="10"/>
      <c r="J801" s="10"/>
      <c r="K801" s="10"/>
      <c r="L801" s="10"/>
    </row>
    <row r="802">
      <c r="A802" s="10"/>
      <c r="I802" s="10"/>
      <c r="J802" s="10"/>
      <c r="K802" s="10"/>
      <c r="L802" s="10"/>
    </row>
    <row r="803">
      <c r="A803" s="10"/>
      <c r="I803" s="10"/>
      <c r="J803" s="10"/>
      <c r="K803" s="10"/>
      <c r="L803" s="10"/>
    </row>
    <row r="804">
      <c r="A804" s="10"/>
      <c r="I804" s="10"/>
      <c r="J804" s="10"/>
      <c r="K804" s="10"/>
      <c r="L804" s="10"/>
    </row>
    <row r="805">
      <c r="A805" s="10"/>
      <c r="I805" s="10"/>
      <c r="J805" s="10"/>
      <c r="K805" s="10"/>
      <c r="L805" s="10"/>
    </row>
    <row r="806">
      <c r="A806" s="10"/>
      <c r="I806" s="10"/>
      <c r="J806" s="10"/>
      <c r="K806" s="10"/>
      <c r="L806" s="10"/>
    </row>
    <row r="807">
      <c r="A807" s="10"/>
      <c r="I807" s="10"/>
      <c r="J807" s="10"/>
      <c r="K807" s="10"/>
      <c r="L807" s="10"/>
    </row>
    <row r="808">
      <c r="A808" s="10"/>
      <c r="I808" s="10"/>
      <c r="J808" s="10"/>
      <c r="K808" s="10"/>
      <c r="L808" s="10"/>
    </row>
    <row r="809">
      <c r="A809" s="10"/>
      <c r="I809" s="10"/>
      <c r="J809" s="10"/>
      <c r="K809" s="10"/>
      <c r="L809" s="10"/>
    </row>
    <row r="810">
      <c r="A810" s="10"/>
      <c r="I810" s="10"/>
      <c r="J810" s="10"/>
      <c r="K810" s="10"/>
      <c r="L810" s="10"/>
    </row>
    <row r="811">
      <c r="A811" s="10"/>
      <c r="I811" s="10"/>
      <c r="J811" s="10"/>
      <c r="K811" s="10"/>
      <c r="L811" s="10"/>
    </row>
    <row r="812">
      <c r="A812" s="10"/>
      <c r="I812" s="10"/>
      <c r="J812" s="10"/>
      <c r="K812" s="10"/>
      <c r="L812" s="10"/>
    </row>
    <row r="813">
      <c r="A813" s="10"/>
      <c r="I813" s="10"/>
      <c r="J813" s="10"/>
      <c r="K813" s="10"/>
      <c r="L813" s="10"/>
    </row>
    <row r="814">
      <c r="A814" s="10"/>
      <c r="I814" s="10"/>
      <c r="J814" s="10"/>
      <c r="K814" s="10"/>
      <c r="L814" s="10"/>
    </row>
    <row r="815">
      <c r="A815" s="10"/>
      <c r="I815" s="10"/>
      <c r="J815" s="10"/>
      <c r="K815" s="10"/>
      <c r="L815" s="10"/>
    </row>
    <row r="816">
      <c r="A816" s="10"/>
      <c r="I816" s="10"/>
      <c r="J816" s="10"/>
      <c r="K816" s="10"/>
      <c r="L816" s="10"/>
    </row>
    <row r="817">
      <c r="A817" s="10"/>
      <c r="I817" s="10"/>
      <c r="J817" s="10"/>
      <c r="K817" s="10"/>
      <c r="L817" s="10"/>
    </row>
    <row r="818">
      <c r="A818" s="10"/>
      <c r="I818" s="10"/>
      <c r="J818" s="10"/>
      <c r="K818" s="10"/>
      <c r="L818" s="10"/>
    </row>
    <row r="819">
      <c r="A819" s="10"/>
      <c r="I819" s="10"/>
      <c r="J819" s="10"/>
      <c r="K819" s="10"/>
      <c r="L819" s="10"/>
    </row>
    <row r="820">
      <c r="A820" s="10"/>
      <c r="I820" s="10"/>
      <c r="J820" s="10"/>
      <c r="K820" s="10"/>
      <c r="L820" s="10"/>
    </row>
    <row r="821">
      <c r="A821" s="10"/>
      <c r="I821" s="10"/>
      <c r="J821" s="10"/>
      <c r="K821" s="10"/>
      <c r="L821" s="10"/>
    </row>
    <row r="822">
      <c r="A822" s="10"/>
      <c r="I822" s="10"/>
      <c r="J822" s="10"/>
      <c r="K822" s="10"/>
      <c r="L822" s="10"/>
    </row>
    <row r="823">
      <c r="A823" s="10"/>
      <c r="I823" s="10"/>
      <c r="J823" s="10"/>
      <c r="K823" s="10"/>
      <c r="L823" s="10"/>
    </row>
    <row r="824">
      <c r="A824" s="10"/>
      <c r="I824" s="10"/>
      <c r="J824" s="10"/>
      <c r="K824" s="10"/>
      <c r="L824" s="10"/>
    </row>
    <row r="825">
      <c r="A825" s="10"/>
      <c r="I825" s="10"/>
      <c r="J825" s="10"/>
      <c r="K825" s="10"/>
      <c r="L825" s="10"/>
    </row>
    <row r="826">
      <c r="A826" s="10"/>
      <c r="I826" s="10"/>
      <c r="J826" s="10"/>
      <c r="K826" s="10"/>
      <c r="L826" s="10"/>
    </row>
    <row r="827">
      <c r="A827" s="10"/>
      <c r="I827" s="10"/>
      <c r="J827" s="10"/>
      <c r="K827" s="10"/>
      <c r="L827" s="10"/>
    </row>
    <row r="828">
      <c r="A828" s="10"/>
      <c r="I828" s="10"/>
      <c r="J828" s="10"/>
      <c r="K828" s="10"/>
      <c r="L828" s="10"/>
    </row>
    <row r="829">
      <c r="A829" s="10"/>
      <c r="I829" s="10"/>
      <c r="J829" s="10"/>
      <c r="K829" s="10"/>
      <c r="L829" s="10"/>
    </row>
    <row r="830">
      <c r="A830" s="10"/>
      <c r="I830" s="10"/>
      <c r="J830" s="10"/>
      <c r="K830" s="10"/>
      <c r="L830" s="10"/>
    </row>
    <row r="831">
      <c r="A831" s="10"/>
      <c r="I831" s="10"/>
      <c r="J831" s="10"/>
      <c r="K831" s="10"/>
      <c r="L831" s="10"/>
    </row>
    <row r="832">
      <c r="A832" s="10"/>
      <c r="I832" s="10"/>
      <c r="J832" s="10"/>
      <c r="K832" s="10"/>
      <c r="L832" s="10"/>
    </row>
    <row r="833">
      <c r="A833" s="10"/>
      <c r="I833" s="10"/>
      <c r="J833" s="10"/>
      <c r="K833" s="10"/>
      <c r="L833" s="10"/>
    </row>
    <row r="834">
      <c r="A834" s="10"/>
      <c r="I834" s="10"/>
      <c r="J834" s="10"/>
      <c r="K834" s="10"/>
      <c r="L834" s="10"/>
    </row>
    <row r="835">
      <c r="A835" s="10"/>
      <c r="I835" s="10"/>
      <c r="J835" s="10"/>
      <c r="K835" s="10"/>
      <c r="L835" s="10"/>
    </row>
    <row r="836">
      <c r="A836" s="10"/>
      <c r="I836" s="10"/>
      <c r="J836" s="10"/>
      <c r="K836" s="10"/>
      <c r="L836" s="10"/>
    </row>
    <row r="837">
      <c r="A837" s="10"/>
      <c r="I837" s="10"/>
      <c r="J837" s="10"/>
      <c r="K837" s="10"/>
      <c r="L837" s="10"/>
    </row>
    <row r="838">
      <c r="A838" s="10"/>
      <c r="I838" s="10"/>
      <c r="J838" s="10"/>
      <c r="K838" s="10"/>
      <c r="L838" s="10"/>
    </row>
    <row r="839">
      <c r="A839" s="10"/>
      <c r="I839" s="10"/>
      <c r="J839" s="10"/>
      <c r="K839" s="10"/>
      <c r="L839" s="10"/>
    </row>
    <row r="840">
      <c r="A840" s="10"/>
      <c r="I840" s="10"/>
      <c r="J840" s="10"/>
      <c r="K840" s="10"/>
      <c r="L840" s="10"/>
    </row>
    <row r="841">
      <c r="A841" s="10"/>
      <c r="I841" s="10"/>
      <c r="J841" s="10"/>
      <c r="K841" s="10"/>
      <c r="L841" s="10"/>
    </row>
    <row r="842">
      <c r="A842" s="10"/>
      <c r="I842" s="10"/>
      <c r="J842" s="10"/>
      <c r="K842" s="10"/>
      <c r="L842" s="10"/>
    </row>
    <row r="843">
      <c r="A843" s="10"/>
      <c r="I843" s="10"/>
      <c r="J843" s="10"/>
      <c r="K843" s="10"/>
      <c r="L843" s="10"/>
    </row>
    <row r="844">
      <c r="A844" s="10"/>
      <c r="I844" s="10"/>
      <c r="J844" s="10"/>
      <c r="K844" s="10"/>
      <c r="L844" s="10"/>
    </row>
    <row r="845">
      <c r="A845" s="10"/>
      <c r="I845" s="10"/>
      <c r="J845" s="10"/>
      <c r="K845" s="10"/>
      <c r="L845" s="10"/>
    </row>
    <row r="846">
      <c r="A846" s="10"/>
      <c r="I846" s="10"/>
      <c r="J846" s="10"/>
      <c r="K846" s="10"/>
      <c r="L846" s="10"/>
    </row>
    <row r="847">
      <c r="A847" s="10"/>
      <c r="I847" s="10"/>
      <c r="J847" s="10"/>
      <c r="K847" s="10"/>
      <c r="L847" s="10"/>
    </row>
    <row r="848">
      <c r="A848" s="10"/>
      <c r="I848" s="10"/>
      <c r="J848" s="10"/>
      <c r="K848" s="10"/>
      <c r="L848" s="10"/>
    </row>
    <row r="849">
      <c r="A849" s="10"/>
      <c r="I849" s="10"/>
      <c r="J849" s="10"/>
      <c r="K849" s="10"/>
      <c r="L849" s="10"/>
    </row>
    <row r="850">
      <c r="A850" s="10"/>
      <c r="I850" s="10"/>
      <c r="J850" s="10"/>
      <c r="K850" s="10"/>
      <c r="L850" s="10"/>
    </row>
    <row r="851">
      <c r="A851" s="10"/>
      <c r="I851" s="10"/>
      <c r="J851" s="10"/>
      <c r="K851" s="10"/>
      <c r="L851" s="10"/>
    </row>
    <row r="852">
      <c r="A852" s="10"/>
      <c r="I852" s="10"/>
      <c r="J852" s="10"/>
      <c r="K852" s="10"/>
      <c r="L852" s="10"/>
    </row>
    <row r="853">
      <c r="A853" s="10"/>
      <c r="I853" s="10"/>
      <c r="J853" s="10"/>
      <c r="K853" s="10"/>
      <c r="L853" s="10"/>
    </row>
    <row r="854">
      <c r="A854" s="10"/>
      <c r="I854" s="10"/>
      <c r="J854" s="10"/>
      <c r="K854" s="10"/>
      <c r="L854" s="10"/>
    </row>
    <row r="855">
      <c r="A855" s="10"/>
      <c r="I855" s="10"/>
      <c r="J855" s="10"/>
      <c r="K855" s="10"/>
      <c r="L855" s="10"/>
    </row>
    <row r="856">
      <c r="A856" s="10"/>
      <c r="I856" s="10"/>
      <c r="J856" s="10"/>
      <c r="K856" s="10"/>
      <c r="L856" s="10"/>
    </row>
    <row r="857">
      <c r="A857" s="10"/>
      <c r="I857" s="10"/>
      <c r="J857" s="10"/>
      <c r="K857" s="10"/>
      <c r="L857" s="10"/>
    </row>
    <row r="858">
      <c r="A858" s="10"/>
      <c r="I858" s="10"/>
      <c r="J858" s="10"/>
      <c r="K858" s="10"/>
      <c r="L858" s="10"/>
    </row>
    <row r="859">
      <c r="A859" s="10"/>
      <c r="I859" s="10"/>
      <c r="J859" s="10"/>
      <c r="K859" s="10"/>
      <c r="L859" s="10"/>
    </row>
    <row r="860">
      <c r="A860" s="10"/>
      <c r="I860" s="10"/>
      <c r="J860" s="10"/>
      <c r="K860" s="10"/>
      <c r="L860" s="10"/>
    </row>
    <row r="861">
      <c r="A861" s="10"/>
      <c r="I861" s="10"/>
      <c r="J861" s="10"/>
      <c r="K861" s="10"/>
      <c r="L861" s="10"/>
    </row>
    <row r="862">
      <c r="A862" s="10"/>
      <c r="I862" s="10"/>
      <c r="J862" s="10"/>
      <c r="K862" s="10"/>
      <c r="L862" s="10"/>
    </row>
    <row r="863">
      <c r="A863" s="10"/>
      <c r="I863" s="10"/>
      <c r="J863" s="10"/>
      <c r="K863" s="10"/>
      <c r="L863" s="10"/>
    </row>
    <row r="864">
      <c r="A864" s="10"/>
      <c r="I864" s="10"/>
      <c r="J864" s="10"/>
      <c r="K864" s="10"/>
      <c r="L864" s="10"/>
    </row>
    <row r="865">
      <c r="A865" s="10"/>
      <c r="I865" s="10"/>
      <c r="J865" s="10"/>
      <c r="K865" s="10"/>
      <c r="L865" s="10"/>
    </row>
    <row r="866">
      <c r="A866" s="10"/>
      <c r="I866" s="10"/>
      <c r="J866" s="10"/>
      <c r="K866" s="10"/>
      <c r="L866" s="10"/>
    </row>
    <row r="867">
      <c r="A867" s="10"/>
      <c r="I867" s="10"/>
      <c r="J867" s="10"/>
      <c r="K867" s="10"/>
      <c r="L867" s="10"/>
    </row>
    <row r="868">
      <c r="A868" s="10"/>
      <c r="I868" s="10"/>
      <c r="J868" s="10"/>
      <c r="K868" s="10"/>
      <c r="L868" s="10"/>
    </row>
    <row r="869">
      <c r="A869" s="10"/>
      <c r="I869" s="10"/>
      <c r="J869" s="10"/>
      <c r="K869" s="10"/>
      <c r="L869" s="10"/>
    </row>
    <row r="870">
      <c r="A870" s="10"/>
      <c r="I870" s="10"/>
      <c r="J870" s="10"/>
      <c r="K870" s="10"/>
      <c r="L870" s="10"/>
    </row>
    <row r="871">
      <c r="A871" s="10"/>
      <c r="I871" s="10"/>
      <c r="J871" s="10"/>
      <c r="K871" s="10"/>
      <c r="L871" s="10"/>
    </row>
    <row r="872">
      <c r="A872" s="10"/>
      <c r="I872" s="10"/>
      <c r="J872" s="10"/>
      <c r="K872" s="10"/>
      <c r="L872" s="10"/>
    </row>
    <row r="873">
      <c r="A873" s="10"/>
      <c r="I873" s="10"/>
      <c r="J873" s="10"/>
      <c r="K873" s="10"/>
      <c r="L873" s="10"/>
    </row>
    <row r="874">
      <c r="A874" s="10"/>
      <c r="I874" s="10"/>
      <c r="J874" s="10"/>
      <c r="K874" s="10"/>
      <c r="L874" s="10"/>
    </row>
    <row r="875">
      <c r="A875" s="10"/>
      <c r="I875" s="10"/>
      <c r="J875" s="10"/>
      <c r="K875" s="10"/>
      <c r="L875" s="10"/>
    </row>
    <row r="876">
      <c r="A876" s="10"/>
      <c r="I876" s="10"/>
      <c r="J876" s="10"/>
      <c r="K876" s="10"/>
      <c r="L876" s="10"/>
    </row>
    <row r="877">
      <c r="A877" s="10"/>
      <c r="I877" s="10"/>
      <c r="J877" s="10"/>
      <c r="K877" s="10"/>
      <c r="L877" s="10"/>
    </row>
    <row r="878">
      <c r="A878" s="10"/>
      <c r="I878" s="10"/>
      <c r="J878" s="10"/>
      <c r="K878" s="10"/>
      <c r="L878" s="10"/>
    </row>
    <row r="879">
      <c r="A879" s="10"/>
      <c r="I879" s="10"/>
      <c r="J879" s="10"/>
      <c r="K879" s="10"/>
      <c r="L879" s="10"/>
    </row>
    <row r="880">
      <c r="A880" s="10"/>
      <c r="I880" s="10"/>
      <c r="J880" s="10"/>
      <c r="K880" s="10"/>
      <c r="L880" s="10"/>
    </row>
    <row r="881">
      <c r="A881" s="10"/>
      <c r="I881" s="10"/>
      <c r="J881" s="10"/>
      <c r="K881" s="10"/>
      <c r="L881" s="10"/>
    </row>
    <row r="882">
      <c r="A882" s="10"/>
      <c r="I882" s="10"/>
      <c r="J882" s="10"/>
      <c r="K882" s="10"/>
      <c r="L882" s="10"/>
    </row>
    <row r="883">
      <c r="A883" s="10"/>
      <c r="I883" s="10"/>
      <c r="J883" s="10"/>
      <c r="K883" s="10"/>
      <c r="L883" s="10"/>
    </row>
    <row r="884">
      <c r="A884" s="10"/>
      <c r="I884" s="10"/>
      <c r="J884" s="10"/>
      <c r="K884" s="10"/>
      <c r="L884" s="10"/>
    </row>
    <row r="885">
      <c r="A885" s="10"/>
      <c r="I885" s="10"/>
      <c r="J885" s="10"/>
      <c r="K885" s="10"/>
      <c r="L885" s="10"/>
    </row>
    <row r="886">
      <c r="A886" s="10"/>
      <c r="I886" s="10"/>
      <c r="J886" s="10"/>
      <c r="K886" s="10"/>
      <c r="L886" s="10"/>
    </row>
    <row r="887">
      <c r="A887" s="10"/>
      <c r="I887" s="10"/>
      <c r="J887" s="10"/>
      <c r="K887" s="10"/>
      <c r="L887" s="10"/>
    </row>
    <row r="888">
      <c r="A888" s="10"/>
      <c r="I888" s="10"/>
      <c r="J888" s="10"/>
      <c r="K888" s="10"/>
      <c r="L888" s="10"/>
    </row>
    <row r="889">
      <c r="A889" s="10"/>
      <c r="I889" s="10"/>
      <c r="J889" s="10"/>
      <c r="K889" s="10"/>
      <c r="L889" s="10"/>
    </row>
    <row r="890">
      <c r="A890" s="10"/>
      <c r="I890" s="10"/>
      <c r="J890" s="10"/>
      <c r="K890" s="10"/>
      <c r="L890" s="10"/>
    </row>
    <row r="891">
      <c r="A891" s="10"/>
      <c r="I891" s="10"/>
      <c r="J891" s="10"/>
      <c r="K891" s="10"/>
      <c r="L891" s="10"/>
    </row>
    <row r="892">
      <c r="A892" s="10"/>
      <c r="I892" s="10"/>
      <c r="J892" s="10"/>
      <c r="K892" s="10"/>
      <c r="L892" s="10"/>
    </row>
    <row r="893">
      <c r="A893" s="10"/>
      <c r="I893" s="10"/>
      <c r="J893" s="10"/>
      <c r="K893" s="10"/>
      <c r="L893" s="10"/>
    </row>
    <row r="894">
      <c r="A894" s="10"/>
      <c r="I894" s="10"/>
      <c r="J894" s="10"/>
      <c r="K894" s="10"/>
      <c r="L894" s="10"/>
    </row>
    <row r="895">
      <c r="A895" s="10"/>
      <c r="I895" s="10"/>
      <c r="J895" s="10"/>
      <c r="K895" s="10"/>
      <c r="L895" s="10"/>
    </row>
    <row r="896">
      <c r="A896" s="10"/>
      <c r="I896" s="10"/>
      <c r="J896" s="10"/>
      <c r="K896" s="10"/>
      <c r="L896" s="10"/>
    </row>
    <row r="897">
      <c r="A897" s="10"/>
      <c r="I897" s="10"/>
      <c r="J897" s="10"/>
      <c r="K897" s="10"/>
      <c r="L897" s="10"/>
    </row>
    <row r="898">
      <c r="A898" s="10"/>
      <c r="I898" s="10"/>
      <c r="J898" s="10"/>
      <c r="K898" s="10"/>
      <c r="L898" s="10"/>
    </row>
    <row r="899">
      <c r="A899" s="10"/>
      <c r="I899" s="10"/>
      <c r="J899" s="10"/>
      <c r="K899" s="10"/>
      <c r="L899" s="10"/>
    </row>
    <row r="900">
      <c r="A900" s="10"/>
      <c r="I900" s="10"/>
      <c r="J900" s="10"/>
      <c r="K900" s="10"/>
      <c r="L900" s="10"/>
    </row>
    <row r="901">
      <c r="A901" s="10"/>
      <c r="I901" s="10"/>
      <c r="J901" s="10"/>
      <c r="K901" s="10"/>
      <c r="L901" s="10"/>
    </row>
    <row r="902">
      <c r="A902" s="10"/>
      <c r="I902" s="10"/>
      <c r="J902" s="10"/>
      <c r="K902" s="10"/>
      <c r="L902" s="10"/>
    </row>
    <row r="903">
      <c r="A903" s="10"/>
      <c r="I903" s="10"/>
      <c r="J903" s="10"/>
      <c r="K903" s="10"/>
      <c r="L903" s="10"/>
    </row>
    <row r="904">
      <c r="A904" s="10"/>
      <c r="I904" s="10"/>
      <c r="J904" s="10"/>
      <c r="K904" s="10"/>
      <c r="L904" s="10"/>
    </row>
    <row r="905">
      <c r="A905" s="10"/>
      <c r="I905" s="10"/>
      <c r="J905" s="10"/>
      <c r="K905" s="10"/>
      <c r="L905" s="10"/>
    </row>
    <row r="906">
      <c r="A906" s="10"/>
      <c r="I906" s="10"/>
      <c r="J906" s="10"/>
      <c r="K906" s="10"/>
      <c r="L906" s="10"/>
    </row>
    <row r="907">
      <c r="A907" s="10"/>
      <c r="I907" s="10"/>
      <c r="J907" s="10"/>
      <c r="K907" s="10"/>
      <c r="L907" s="10"/>
    </row>
    <row r="908">
      <c r="A908" s="10"/>
      <c r="I908" s="10"/>
      <c r="J908" s="10"/>
      <c r="K908" s="10"/>
      <c r="L908" s="10"/>
    </row>
    <row r="909">
      <c r="A909" s="10"/>
      <c r="I909" s="10"/>
      <c r="J909" s="10"/>
      <c r="K909" s="10"/>
      <c r="L909" s="10"/>
    </row>
    <row r="910">
      <c r="A910" s="10"/>
      <c r="I910" s="10"/>
      <c r="J910" s="10"/>
      <c r="K910" s="10"/>
      <c r="L910" s="10"/>
    </row>
    <row r="911">
      <c r="A911" s="10"/>
      <c r="I911" s="10"/>
      <c r="J911" s="10"/>
      <c r="K911" s="10"/>
      <c r="L911" s="10"/>
    </row>
    <row r="912">
      <c r="A912" s="10"/>
      <c r="I912" s="10"/>
      <c r="J912" s="10"/>
      <c r="K912" s="10"/>
      <c r="L912" s="10"/>
    </row>
    <row r="913">
      <c r="A913" s="10"/>
      <c r="I913" s="10"/>
      <c r="J913" s="10"/>
      <c r="K913" s="10"/>
      <c r="L913" s="10"/>
    </row>
    <row r="914">
      <c r="A914" s="10"/>
      <c r="I914" s="10"/>
      <c r="J914" s="10"/>
      <c r="K914" s="10"/>
      <c r="L914" s="10"/>
    </row>
    <row r="915">
      <c r="A915" s="10"/>
      <c r="I915" s="10"/>
      <c r="J915" s="10"/>
      <c r="K915" s="10"/>
      <c r="L915" s="10"/>
    </row>
    <row r="916">
      <c r="A916" s="10"/>
      <c r="I916" s="10"/>
      <c r="J916" s="10"/>
      <c r="K916" s="10"/>
      <c r="L916" s="10"/>
    </row>
    <row r="917">
      <c r="A917" s="10"/>
      <c r="I917" s="10"/>
      <c r="J917" s="10"/>
      <c r="K917" s="10"/>
      <c r="L917" s="10"/>
    </row>
    <row r="918">
      <c r="A918" s="10"/>
      <c r="I918" s="10"/>
      <c r="J918" s="10"/>
      <c r="K918" s="10"/>
      <c r="L918" s="10"/>
    </row>
    <row r="919">
      <c r="A919" s="10"/>
      <c r="I919" s="10"/>
      <c r="J919" s="10"/>
      <c r="K919" s="10"/>
      <c r="L919" s="10"/>
    </row>
    <row r="920">
      <c r="A920" s="10"/>
      <c r="I920" s="10"/>
      <c r="J920" s="10"/>
      <c r="K920" s="10"/>
      <c r="L920" s="10"/>
    </row>
    <row r="921">
      <c r="A921" s="10"/>
      <c r="I921" s="10"/>
      <c r="J921" s="10"/>
      <c r="K921" s="10"/>
      <c r="L921" s="10"/>
    </row>
    <row r="922">
      <c r="A922" s="10"/>
      <c r="I922" s="10"/>
      <c r="J922" s="10"/>
      <c r="K922" s="10"/>
      <c r="L922" s="10"/>
    </row>
    <row r="923">
      <c r="A923" s="10"/>
      <c r="I923" s="10"/>
      <c r="J923" s="10"/>
      <c r="K923" s="10"/>
      <c r="L923" s="10"/>
    </row>
    <row r="924">
      <c r="A924" s="10"/>
      <c r="I924" s="10"/>
      <c r="J924" s="10"/>
      <c r="K924" s="10"/>
      <c r="L924" s="10"/>
    </row>
    <row r="925">
      <c r="A925" s="10"/>
      <c r="I925" s="10"/>
      <c r="J925" s="10"/>
      <c r="K925" s="10"/>
      <c r="L925" s="10"/>
    </row>
    <row r="926">
      <c r="A926" s="10"/>
      <c r="I926" s="10"/>
      <c r="J926" s="10"/>
      <c r="K926" s="10"/>
      <c r="L926" s="10"/>
    </row>
    <row r="927">
      <c r="A927" s="10"/>
      <c r="I927" s="10"/>
      <c r="J927" s="10"/>
      <c r="K927" s="10"/>
      <c r="L927" s="10"/>
    </row>
    <row r="928">
      <c r="A928" s="10"/>
      <c r="I928" s="10"/>
      <c r="J928" s="10"/>
      <c r="K928" s="10"/>
      <c r="L928" s="10"/>
    </row>
    <row r="929">
      <c r="A929" s="10"/>
      <c r="I929" s="10"/>
      <c r="J929" s="10"/>
      <c r="K929" s="10"/>
      <c r="L929" s="10"/>
    </row>
    <row r="930">
      <c r="A930" s="10"/>
      <c r="I930" s="10"/>
      <c r="J930" s="10"/>
      <c r="K930" s="10"/>
      <c r="L930" s="10"/>
    </row>
    <row r="931">
      <c r="A931" s="10"/>
      <c r="I931" s="10"/>
      <c r="J931" s="10"/>
      <c r="K931" s="10"/>
      <c r="L931" s="10"/>
    </row>
    <row r="932">
      <c r="A932" s="10"/>
      <c r="I932" s="10"/>
      <c r="J932" s="10"/>
      <c r="K932" s="10"/>
      <c r="L932" s="10"/>
    </row>
    <row r="933">
      <c r="A933" s="10"/>
      <c r="I933" s="10"/>
      <c r="J933" s="10"/>
      <c r="K933" s="10"/>
      <c r="L933" s="10"/>
    </row>
    <row r="934">
      <c r="A934" s="10"/>
      <c r="I934" s="10"/>
      <c r="J934" s="10"/>
      <c r="K934" s="10"/>
      <c r="L934" s="10"/>
    </row>
    <row r="935">
      <c r="A935" s="10"/>
      <c r="I935" s="10"/>
      <c r="J935" s="10"/>
      <c r="K935" s="10"/>
      <c r="L935" s="10"/>
    </row>
    <row r="936">
      <c r="A936" s="10"/>
      <c r="I936" s="10"/>
      <c r="J936" s="10"/>
      <c r="K936" s="10"/>
      <c r="L936" s="10"/>
    </row>
    <row r="937">
      <c r="A937" s="10"/>
      <c r="I937" s="10"/>
      <c r="J937" s="10"/>
      <c r="K937" s="10"/>
      <c r="L937" s="10"/>
    </row>
    <row r="938">
      <c r="A938" s="10"/>
      <c r="I938" s="10"/>
      <c r="J938" s="10"/>
      <c r="K938" s="10"/>
      <c r="L938" s="10"/>
    </row>
    <row r="939">
      <c r="A939" s="10"/>
      <c r="I939" s="10"/>
      <c r="J939" s="10"/>
      <c r="K939" s="10"/>
      <c r="L939" s="10"/>
    </row>
    <row r="940">
      <c r="A940" s="10"/>
      <c r="I940" s="10"/>
      <c r="J940" s="10"/>
      <c r="K940" s="10"/>
      <c r="L940" s="10"/>
    </row>
    <row r="941">
      <c r="A941" s="10"/>
      <c r="I941" s="10"/>
      <c r="J941" s="10"/>
      <c r="K941" s="10"/>
      <c r="L941" s="10"/>
    </row>
    <row r="942">
      <c r="A942" s="10"/>
      <c r="I942" s="10"/>
      <c r="J942" s="10"/>
      <c r="K942" s="10"/>
      <c r="L942" s="10"/>
    </row>
    <row r="943">
      <c r="A943" s="10"/>
      <c r="I943" s="10"/>
      <c r="J943" s="10"/>
      <c r="K943" s="10"/>
      <c r="L943" s="10"/>
    </row>
    <row r="944">
      <c r="A944" s="10"/>
      <c r="I944" s="10"/>
      <c r="J944" s="10"/>
      <c r="K944" s="10"/>
      <c r="L944" s="10"/>
    </row>
    <row r="945">
      <c r="A945" s="10"/>
      <c r="I945" s="10"/>
      <c r="J945" s="10"/>
      <c r="K945" s="10"/>
      <c r="L945" s="10"/>
    </row>
    <row r="946">
      <c r="A946" s="10"/>
      <c r="I946" s="10"/>
      <c r="J946" s="10"/>
      <c r="K946" s="10"/>
      <c r="L946" s="10"/>
    </row>
    <row r="947">
      <c r="A947" s="10"/>
      <c r="I947" s="10"/>
      <c r="J947" s="10"/>
      <c r="K947" s="10"/>
      <c r="L947" s="10"/>
    </row>
    <row r="948">
      <c r="A948" s="10"/>
      <c r="I948" s="10"/>
      <c r="J948" s="10"/>
      <c r="K948" s="10"/>
      <c r="L948" s="10"/>
    </row>
    <row r="949">
      <c r="A949" s="10"/>
      <c r="I949" s="10"/>
      <c r="J949" s="10"/>
      <c r="K949" s="10"/>
      <c r="L949" s="10"/>
    </row>
    <row r="950">
      <c r="A950" s="10"/>
      <c r="I950" s="10"/>
      <c r="J950" s="10"/>
      <c r="K950" s="10"/>
      <c r="L950" s="10"/>
    </row>
    <row r="951">
      <c r="A951" s="10"/>
      <c r="I951" s="10"/>
      <c r="J951" s="10"/>
      <c r="K951" s="10"/>
      <c r="L951" s="10"/>
    </row>
    <row r="952">
      <c r="A952" s="10"/>
      <c r="I952" s="10"/>
      <c r="J952" s="10"/>
      <c r="K952" s="10"/>
      <c r="L952" s="10"/>
    </row>
    <row r="953">
      <c r="A953" s="10"/>
      <c r="I953" s="10"/>
      <c r="J953" s="10"/>
      <c r="K953" s="10"/>
      <c r="L953" s="10"/>
    </row>
    <row r="954">
      <c r="A954" s="10"/>
      <c r="I954" s="10"/>
      <c r="J954" s="10"/>
      <c r="K954" s="10"/>
      <c r="L954" s="10"/>
    </row>
    <row r="955">
      <c r="A955" s="10"/>
      <c r="I955" s="10"/>
      <c r="J955" s="10"/>
      <c r="K955" s="10"/>
      <c r="L955" s="10"/>
    </row>
    <row r="956">
      <c r="A956" s="10"/>
      <c r="I956" s="10"/>
      <c r="J956" s="10"/>
      <c r="K956" s="10"/>
      <c r="L956" s="10"/>
    </row>
    <row r="957">
      <c r="A957" s="10"/>
      <c r="I957" s="10"/>
      <c r="J957" s="10"/>
      <c r="K957" s="10"/>
      <c r="L957" s="10"/>
    </row>
    <row r="958">
      <c r="A958" s="10"/>
      <c r="I958" s="10"/>
      <c r="J958" s="10"/>
      <c r="K958" s="10"/>
      <c r="L958" s="10"/>
    </row>
    <row r="959">
      <c r="A959" s="10"/>
      <c r="I959" s="10"/>
      <c r="J959" s="10"/>
      <c r="K959" s="10"/>
      <c r="L959" s="10"/>
    </row>
    <row r="960">
      <c r="A960" s="10"/>
      <c r="I960" s="10"/>
      <c r="J960" s="10"/>
      <c r="K960" s="10"/>
      <c r="L960" s="10"/>
    </row>
    <row r="961">
      <c r="A961" s="10"/>
      <c r="I961" s="10"/>
      <c r="J961" s="10"/>
      <c r="K961" s="10"/>
      <c r="L961" s="10"/>
    </row>
    <row r="962">
      <c r="A962" s="10"/>
      <c r="I962" s="10"/>
      <c r="J962" s="10"/>
      <c r="K962" s="10"/>
      <c r="L962" s="10"/>
    </row>
    <row r="963">
      <c r="A963" s="10"/>
      <c r="I963" s="10"/>
      <c r="J963" s="10"/>
      <c r="K963" s="10"/>
      <c r="L963" s="10"/>
    </row>
    <row r="964">
      <c r="A964" s="10"/>
      <c r="I964" s="10"/>
      <c r="J964" s="10"/>
      <c r="K964" s="10"/>
      <c r="L964" s="10"/>
    </row>
    <row r="965">
      <c r="A965" s="10"/>
      <c r="I965" s="10"/>
      <c r="J965" s="10"/>
      <c r="K965" s="10"/>
      <c r="L965" s="10"/>
    </row>
    <row r="966">
      <c r="A966" s="10"/>
      <c r="I966" s="10"/>
      <c r="J966" s="10"/>
      <c r="K966" s="10"/>
      <c r="L966" s="10"/>
    </row>
    <row r="967">
      <c r="A967" s="10"/>
      <c r="I967" s="10"/>
      <c r="J967" s="10"/>
      <c r="K967" s="10"/>
      <c r="L967" s="10"/>
    </row>
    <row r="968">
      <c r="A968" s="10"/>
      <c r="I968" s="10"/>
      <c r="J968" s="10"/>
      <c r="K968" s="10"/>
      <c r="L968" s="10"/>
    </row>
    <row r="969">
      <c r="A969" s="10"/>
      <c r="I969" s="10"/>
      <c r="J969" s="10"/>
      <c r="K969" s="10"/>
      <c r="L969" s="10"/>
    </row>
    <row r="970">
      <c r="A970" s="10"/>
      <c r="I970" s="10"/>
      <c r="J970" s="10"/>
      <c r="K970" s="10"/>
      <c r="L970" s="10"/>
    </row>
    <row r="971">
      <c r="A971" s="10"/>
      <c r="I971" s="10"/>
      <c r="J971" s="10"/>
      <c r="K971" s="10"/>
      <c r="L971" s="10"/>
    </row>
    <row r="972">
      <c r="A972" s="10"/>
      <c r="I972" s="10"/>
      <c r="J972" s="10"/>
      <c r="K972" s="10"/>
      <c r="L972" s="10"/>
    </row>
    <row r="973">
      <c r="A973" s="10"/>
      <c r="I973" s="10"/>
      <c r="J973" s="10"/>
      <c r="K973" s="10"/>
      <c r="L973" s="10"/>
    </row>
    <row r="974">
      <c r="A974" s="10"/>
      <c r="I974" s="10"/>
      <c r="J974" s="10"/>
      <c r="K974" s="10"/>
      <c r="L974" s="10"/>
    </row>
    <row r="975">
      <c r="A975" s="10"/>
      <c r="I975" s="10"/>
      <c r="J975" s="10"/>
      <c r="K975" s="10"/>
      <c r="L975" s="10"/>
    </row>
    <row r="976">
      <c r="A976" s="10"/>
      <c r="I976" s="10"/>
      <c r="J976" s="10"/>
      <c r="K976" s="10"/>
      <c r="L976" s="10"/>
    </row>
    <row r="977">
      <c r="A977" s="10"/>
      <c r="I977" s="10"/>
      <c r="J977" s="10"/>
      <c r="K977" s="10"/>
      <c r="L977" s="10"/>
    </row>
    <row r="978">
      <c r="A978" s="10"/>
      <c r="I978" s="10"/>
      <c r="J978" s="10"/>
      <c r="K978" s="10"/>
      <c r="L978" s="10"/>
    </row>
    <row r="979">
      <c r="A979" s="10"/>
      <c r="I979" s="10"/>
      <c r="J979" s="10"/>
      <c r="K979" s="10"/>
      <c r="L979" s="10"/>
    </row>
    <row r="980">
      <c r="A980" s="10"/>
      <c r="I980" s="10"/>
      <c r="J980" s="10"/>
      <c r="K980" s="10"/>
      <c r="L980" s="10"/>
    </row>
    <row r="981">
      <c r="A981" s="10"/>
      <c r="I981" s="10"/>
      <c r="J981" s="10"/>
      <c r="K981" s="10"/>
      <c r="L981" s="10"/>
    </row>
    <row r="982">
      <c r="A982" s="10"/>
      <c r="I982" s="10"/>
      <c r="J982" s="10"/>
      <c r="K982" s="10"/>
      <c r="L982" s="10"/>
    </row>
    <row r="983">
      <c r="A983" s="10"/>
      <c r="I983" s="10"/>
      <c r="J983" s="10"/>
      <c r="K983" s="10"/>
      <c r="L983" s="10"/>
    </row>
    <row r="984">
      <c r="A984" s="10"/>
      <c r="I984" s="10"/>
      <c r="J984" s="10"/>
      <c r="K984" s="10"/>
      <c r="L984" s="10"/>
    </row>
    <row r="985">
      <c r="A985" s="10"/>
      <c r="I985" s="10"/>
      <c r="J985" s="10"/>
      <c r="K985" s="10"/>
      <c r="L985" s="10"/>
    </row>
    <row r="986">
      <c r="A986" s="10"/>
      <c r="I986" s="10"/>
      <c r="J986" s="10"/>
      <c r="K986" s="10"/>
      <c r="L986" s="10"/>
    </row>
    <row r="987">
      <c r="A987" s="10"/>
      <c r="I987" s="10"/>
      <c r="J987" s="10"/>
      <c r="K987" s="10"/>
      <c r="L987" s="10"/>
    </row>
    <row r="988">
      <c r="A988" s="10"/>
      <c r="I988" s="10"/>
      <c r="J988" s="10"/>
      <c r="K988" s="10"/>
      <c r="L988" s="10"/>
    </row>
    <row r="989">
      <c r="A989" s="10"/>
      <c r="I989" s="10"/>
      <c r="J989" s="10"/>
      <c r="K989" s="10"/>
      <c r="L989" s="10"/>
    </row>
    <row r="990">
      <c r="A990" s="10"/>
      <c r="I990" s="10"/>
      <c r="J990" s="10"/>
      <c r="K990" s="10"/>
      <c r="L990" s="10"/>
    </row>
    <row r="991">
      <c r="A991" s="10"/>
      <c r="I991" s="10"/>
      <c r="J991" s="10"/>
      <c r="K991" s="10"/>
      <c r="L991" s="10"/>
    </row>
    <row r="992">
      <c r="A992" s="10"/>
      <c r="I992" s="10"/>
      <c r="J992" s="10"/>
      <c r="K992" s="10"/>
      <c r="L992" s="10"/>
    </row>
    <row r="993">
      <c r="A993" s="10"/>
      <c r="I993" s="10"/>
      <c r="J993" s="10"/>
      <c r="K993" s="10"/>
      <c r="L993" s="10"/>
    </row>
    <row r="994">
      <c r="A994" s="10"/>
      <c r="I994" s="10"/>
      <c r="J994" s="10"/>
      <c r="K994" s="10"/>
      <c r="L994" s="10"/>
    </row>
    <row r="995">
      <c r="A995" s="10"/>
      <c r="I995" s="10"/>
      <c r="J995" s="10"/>
      <c r="K995" s="10"/>
      <c r="L995" s="10"/>
    </row>
    <row r="996">
      <c r="A996" s="10"/>
      <c r="I996" s="10"/>
      <c r="J996" s="10"/>
      <c r="K996" s="10"/>
      <c r="L996" s="10"/>
    </row>
    <row r="997">
      <c r="A997" s="10"/>
      <c r="I997" s="10"/>
      <c r="J997" s="10"/>
      <c r="K997" s="10"/>
      <c r="L997" s="10"/>
    </row>
    <row r="998">
      <c r="A998" s="10"/>
      <c r="I998" s="10"/>
      <c r="J998" s="10"/>
      <c r="K998" s="10"/>
      <c r="L998" s="10"/>
    </row>
    <row r="999">
      <c r="A999" s="10"/>
      <c r="I999" s="10"/>
      <c r="J999" s="10"/>
      <c r="K999" s="10"/>
      <c r="L999" s="10"/>
    </row>
    <row r="1000">
      <c r="A1000" s="10"/>
      <c r="I1000" s="10"/>
      <c r="J1000" s="10"/>
      <c r="K1000" s="10"/>
      <c r="L1000" s="10"/>
    </row>
  </sheetData>
  <mergeCells count="1">
    <mergeCell ref="E5:H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3.71"/>
    <col customWidth="1" min="2" max="2" width="12.43"/>
    <col customWidth="1" min="3" max="3" width="12.29"/>
    <col customWidth="1" min="4" max="4" width="13.14"/>
    <col customWidth="1" min="5" max="5" width="11.86"/>
    <col customWidth="1" min="6" max="6" width="7.0"/>
    <col customWidth="1" min="7" max="7" width="9.71"/>
    <col customWidth="1" min="8" max="8" width="7.0"/>
    <col customWidth="1" min="9" max="9" width="11.71"/>
    <col customWidth="1" min="10" max="10" width="10.14"/>
    <col customWidth="1" min="11" max="11" width="7.0"/>
    <col customWidth="1" min="12" max="12" width="9.57"/>
    <col customWidth="1" min="13" max="13" width="11.14"/>
    <col customWidth="1" min="14" max="14" width="27.43"/>
    <col customWidth="1" min="15" max="15" width="9.0"/>
    <col customWidth="1" min="16" max="16" width="10.57"/>
    <col customWidth="1" min="17" max="19" width="9.0"/>
    <col customWidth="1" min="20" max="23" width="11.71"/>
    <col customWidth="1" min="24" max="32" width="9.0"/>
  </cols>
  <sheetData>
    <row r="1" ht="71.25" customHeight="1">
      <c r="A1" s="1"/>
      <c r="B1" s="1" t="s">
        <v>0</v>
      </c>
      <c r="C1" s="2" t="s">
        <v>1</v>
      </c>
      <c r="D1" s="2" t="s">
        <v>2</v>
      </c>
      <c r="E1" s="1" t="s">
        <v>3</v>
      </c>
      <c r="F1" s="1" t="s">
        <v>4</v>
      </c>
      <c r="G1" s="1" t="s">
        <v>5</v>
      </c>
      <c r="H1" s="1" t="s">
        <v>6</v>
      </c>
      <c r="I1" s="1" t="s">
        <v>7</v>
      </c>
      <c r="J1" s="1" t="s">
        <v>8</v>
      </c>
      <c r="K1" s="1" t="s">
        <v>9</v>
      </c>
      <c r="L1" s="1" t="s">
        <v>10</v>
      </c>
      <c r="M1" s="1"/>
      <c r="N1" s="3"/>
      <c r="O1" s="3"/>
      <c r="P1" s="3"/>
      <c r="Q1" s="3"/>
      <c r="R1" s="3"/>
      <c r="S1" s="3"/>
      <c r="T1" s="3"/>
      <c r="U1" s="3"/>
      <c r="V1" s="3"/>
      <c r="W1" s="3"/>
      <c r="X1" s="3"/>
      <c r="Y1" s="3"/>
      <c r="Z1" s="3"/>
      <c r="AA1" s="3"/>
      <c r="AB1" s="3"/>
      <c r="AC1" s="3"/>
      <c r="AD1" s="3"/>
      <c r="AE1" s="3"/>
      <c r="AF1" s="3"/>
    </row>
    <row r="2">
      <c r="A2" s="4" t="s">
        <v>11</v>
      </c>
      <c r="B2" s="4">
        <v>15.19</v>
      </c>
      <c r="C2" s="5">
        <v>134.0</v>
      </c>
      <c r="D2" s="6">
        <v>9.44</v>
      </c>
      <c r="E2" s="9" t="s">
        <v>14</v>
      </c>
      <c r="F2" s="9">
        <v>0.55</v>
      </c>
      <c r="G2" s="9" t="s">
        <v>20</v>
      </c>
      <c r="H2" s="12">
        <f>F2/C2</f>
        <v>0.004104477612</v>
      </c>
      <c r="I2" s="12">
        <f> 0.0301*LN(1) + 0.047</f>
        <v>0.047</v>
      </c>
      <c r="J2" s="12">
        <f> 0.0301*LN(5) + 0.047</f>
        <v>0.09544408116</v>
      </c>
      <c r="K2" s="12">
        <f> 0.0301*LN(10) + 0.047</f>
        <v>0.1163078113</v>
      </c>
      <c r="L2" s="17" t="s">
        <v>28</v>
      </c>
      <c r="M2" s="9" t="s">
        <v>33</v>
      </c>
      <c r="N2" s="10" t="s">
        <v>34</v>
      </c>
      <c r="O2" s="10" t="s">
        <v>35</v>
      </c>
      <c r="P2" s="10" t="s">
        <v>36</v>
      </c>
      <c r="Q2" s="10"/>
      <c r="R2" s="10"/>
      <c r="S2" s="10"/>
      <c r="T2" s="10"/>
      <c r="U2" s="10"/>
      <c r="V2" s="10"/>
      <c r="W2" s="10"/>
      <c r="X2" s="10"/>
      <c r="Y2" s="10"/>
      <c r="Z2" s="10"/>
      <c r="AA2" s="10"/>
      <c r="AB2" s="10"/>
      <c r="AC2" s="10"/>
      <c r="AD2" s="10"/>
      <c r="AE2" s="10"/>
      <c r="AF2" s="10"/>
    </row>
    <row r="3">
      <c r="A3" s="4" t="s">
        <v>37</v>
      </c>
      <c r="B3" s="4">
        <v>4.17</v>
      </c>
      <c r="C3" s="6">
        <v>14.6</v>
      </c>
      <c r="D3" s="6">
        <f>C3/4.17</f>
        <v>3.501199041</v>
      </c>
      <c r="E3" s="20">
        <v>0.05</v>
      </c>
      <c r="F3" s="9">
        <v>0.26</v>
      </c>
      <c r="G3" s="9">
        <v>0.4</v>
      </c>
      <c r="H3" s="12">
        <v>0.018</v>
      </c>
      <c r="I3" s="12">
        <f> 0.0303*LN(1) + 0.052</f>
        <v>0.052</v>
      </c>
      <c r="J3" s="12">
        <f> 0.0303*LN(5) + 0.052</f>
        <v>0.1007659687</v>
      </c>
      <c r="K3" s="12">
        <f> 0.0303*LN(10) + 0.052</f>
        <v>0.1217683283</v>
      </c>
      <c r="L3" s="17" t="s">
        <v>44</v>
      </c>
      <c r="M3" s="9" t="s">
        <v>45</v>
      </c>
      <c r="N3" s="10"/>
      <c r="O3" s="24"/>
      <c r="P3" s="10" t="s">
        <v>50</v>
      </c>
      <c r="Q3" s="10"/>
      <c r="R3" s="10"/>
      <c r="S3" s="10"/>
      <c r="T3" s="24"/>
      <c r="U3" s="10"/>
      <c r="V3" s="10"/>
      <c r="W3" s="10"/>
      <c r="X3" s="10"/>
      <c r="Y3" s="10"/>
      <c r="Z3" s="10"/>
      <c r="AA3" s="10"/>
      <c r="AB3" s="10"/>
      <c r="AC3" s="10"/>
      <c r="AD3" s="10"/>
      <c r="AE3" s="10"/>
      <c r="AF3" s="10"/>
    </row>
    <row r="4">
      <c r="A4" s="4" t="s">
        <v>51</v>
      </c>
      <c r="B4" s="4">
        <v>1.96</v>
      </c>
      <c r="C4" s="6">
        <v>11.4450791929557</v>
      </c>
      <c r="D4" s="26">
        <v>5.839326118854934</v>
      </c>
      <c r="E4" s="20">
        <v>0.07</v>
      </c>
      <c r="F4" s="9">
        <v>0.19</v>
      </c>
      <c r="G4" s="9" t="s">
        <v>20</v>
      </c>
      <c r="H4" s="12">
        <v>0.017</v>
      </c>
      <c r="I4" s="12">
        <f> 0.0313*LN(1) + 0.0459</f>
        <v>0.0459</v>
      </c>
      <c r="J4" s="12">
        <f> 0.0313*LN(5) + 0.0459</f>
        <v>0.09627540666</v>
      </c>
      <c r="K4" s="12">
        <f> 0.0313*LN(10) + 0.0459</f>
        <v>0.1179709134</v>
      </c>
      <c r="L4" s="17" t="s">
        <v>62</v>
      </c>
      <c r="M4" s="9" t="s">
        <v>63</v>
      </c>
      <c r="N4" s="10" t="s">
        <v>64</v>
      </c>
      <c r="O4" s="10" t="s">
        <v>65</v>
      </c>
      <c r="P4" s="10" t="s">
        <v>66</v>
      </c>
      <c r="Q4" s="10"/>
      <c r="R4" s="10"/>
      <c r="S4" s="10"/>
      <c r="T4" s="24"/>
      <c r="U4" s="10"/>
      <c r="V4" s="10"/>
      <c r="W4" s="10"/>
      <c r="X4" s="10"/>
      <c r="Y4" s="10"/>
      <c r="Z4" s="10"/>
      <c r="AA4" s="10"/>
      <c r="AB4" s="10"/>
      <c r="AC4" s="10"/>
      <c r="AD4" s="10"/>
      <c r="AE4" s="10"/>
      <c r="AF4" s="10"/>
    </row>
    <row r="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row>
    <row r="6" ht="87.75" customHeight="1">
      <c r="A6" s="7"/>
      <c r="B6" s="31" t="s">
        <v>1</v>
      </c>
      <c r="C6" s="31" t="s">
        <v>96</v>
      </c>
      <c r="D6" s="32" t="s">
        <v>97</v>
      </c>
      <c r="E6" s="34" t="s">
        <v>4</v>
      </c>
      <c r="F6" s="35"/>
      <c r="G6" s="34" t="s">
        <v>98</v>
      </c>
      <c r="H6" s="35"/>
      <c r="I6" s="34" t="s">
        <v>99</v>
      </c>
      <c r="J6" s="35"/>
      <c r="K6" s="34" t="s">
        <v>100</v>
      </c>
      <c r="L6" s="35"/>
      <c r="M6" s="10"/>
      <c r="N6" s="4"/>
      <c r="O6" s="4" t="s">
        <v>101</v>
      </c>
      <c r="P6" s="4" t="s">
        <v>102</v>
      </c>
      <c r="Q6" s="10"/>
      <c r="R6" s="10"/>
      <c r="S6" s="10"/>
      <c r="T6" s="10"/>
      <c r="U6" s="10"/>
      <c r="V6" s="10"/>
      <c r="W6" s="10"/>
      <c r="X6" s="10"/>
      <c r="Y6" s="10"/>
      <c r="Z6" s="10"/>
      <c r="AA6" s="10"/>
      <c r="AB6" s="10"/>
      <c r="AC6" s="10"/>
      <c r="AD6" s="10"/>
      <c r="AE6" s="10"/>
      <c r="AF6" s="10"/>
    </row>
    <row r="7" ht="16.5" customHeight="1">
      <c r="A7" s="42"/>
      <c r="B7" s="43"/>
      <c r="C7" s="43"/>
      <c r="D7" s="43"/>
      <c r="E7" s="45" t="s">
        <v>101</v>
      </c>
      <c r="F7" s="45" t="s">
        <v>102</v>
      </c>
      <c r="G7" s="45" t="s">
        <v>101</v>
      </c>
      <c r="H7" s="45" t="s">
        <v>102</v>
      </c>
      <c r="I7" s="45" t="s">
        <v>101</v>
      </c>
      <c r="J7" s="45" t="s">
        <v>102</v>
      </c>
      <c r="K7" s="45" t="s">
        <v>101</v>
      </c>
      <c r="L7" s="45" t="s">
        <v>102</v>
      </c>
      <c r="M7" s="10"/>
      <c r="N7" s="16" t="s">
        <v>6</v>
      </c>
      <c r="O7" s="12">
        <v>0.004</v>
      </c>
      <c r="P7" s="12">
        <v>0.018</v>
      </c>
      <c r="Q7" s="10"/>
      <c r="R7" s="10"/>
      <c r="S7" s="10"/>
      <c r="T7" s="10"/>
      <c r="U7" s="10"/>
      <c r="V7" s="10"/>
      <c r="W7" s="10"/>
      <c r="X7" s="10"/>
      <c r="Y7" s="10"/>
      <c r="Z7" s="10"/>
      <c r="AA7" s="10"/>
      <c r="AB7" s="10"/>
      <c r="AC7" s="10"/>
      <c r="AD7" s="10"/>
      <c r="AE7" s="10"/>
      <c r="AF7" s="10"/>
    </row>
    <row r="8">
      <c r="A8" s="42" t="str">
        <f>'Annual Load Summary'!A3</f>
        <v>Atherton Ck</v>
      </c>
      <c r="B8" s="46">
        <f>'Annual Load Summary'!E3</f>
        <v>160.6910182</v>
      </c>
      <c r="C8" s="47">
        <f>'Annual Load Summary'!G3</f>
        <v>6.997580891</v>
      </c>
      <c r="D8" s="47">
        <f t="shared" ref="D8:D14" si="5">0.06*B8</f>
        <v>9.64146109</v>
      </c>
      <c r="E8" s="48">
        <f t="shared" ref="E8:F8" si="1">O$7*$B8</f>
        <v>0.6427640727</v>
      </c>
      <c r="F8" s="48">
        <f t="shared" si="1"/>
        <v>2.892438327</v>
      </c>
      <c r="G8" s="48">
        <f t="shared" ref="G8:H8" si="2">O$8*$B8</f>
        <v>7.391786836</v>
      </c>
      <c r="H8" s="48">
        <f t="shared" si="2"/>
        <v>8.355932945</v>
      </c>
      <c r="I8" s="48">
        <f t="shared" ref="I8:J8" si="3">O$9*$B8</f>
        <v>15.26564673</v>
      </c>
      <c r="J8" s="48">
        <f t="shared" si="3"/>
        <v>16.22979283</v>
      </c>
      <c r="K8" s="48">
        <f t="shared" ref="K8:L8" si="4">O$10*$B8</f>
        <v>18.64015811</v>
      </c>
      <c r="L8" s="48">
        <f t="shared" si="4"/>
        <v>19.60430422</v>
      </c>
      <c r="M8" s="10"/>
      <c r="N8" s="16" t="s">
        <v>7</v>
      </c>
      <c r="O8" s="12">
        <v>0.046</v>
      </c>
      <c r="P8" s="12">
        <v>0.052</v>
      </c>
      <c r="Q8" s="10"/>
      <c r="R8" s="10"/>
      <c r="S8" s="10"/>
      <c r="T8" s="10"/>
      <c r="U8" s="10"/>
      <c r="V8" s="10"/>
      <c r="W8" s="10"/>
      <c r="X8" s="10"/>
      <c r="Y8" s="10"/>
      <c r="Z8" s="10"/>
      <c r="AA8" s="10"/>
      <c r="AB8" s="10"/>
      <c r="AC8" s="10"/>
      <c r="AD8" s="10"/>
      <c r="AE8" s="10"/>
      <c r="AF8" s="10"/>
    </row>
    <row r="9">
      <c r="A9" s="42" t="str">
        <f>'Annual Load Summary'!A4</f>
        <v>Bayfront Park</v>
      </c>
      <c r="B9" s="46">
        <f>'Annual Load Summary'!E4</f>
        <v>1.507465965</v>
      </c>
      <c r="C9" s="47">
        <f>'Annual Load Summary'!G4</f>
        <v>2.46621651</v>
      </c>
      <c r="D9" s="47">
        <f t="shared" si="5"/>
        <v>0.09044795788</v>
      </c>
      <c r="E9" s="48">
        <f t="shared" ref="E9:F9" si="6">O$7*$B9</f>
        <v>0.006029863859</v>
      </c>
      <c r="F9" s="48">
        <f t="shared" si="6"/>
        <v>0.02713438736</v>
      </c>
      <c r="G9" s="48">
        <f t="shared" ref="G9:H9" si="7">O$8*$B9</f>
        <v>0.06934343438</v>
      </c>
      <c r="H9" s="48">
        <f t="shared" si="7"/>
        <v>0.07838823016</v>
      </c>
      <c r="I9" s="48">
        <f t="shared" ref="I9:J9" si="8">O$9*$B9</f>
        <v>0.1432092666</v>
      </c>
      <c r="J9" s="48">
        <f t="shared" si="8"/>
        <v>0.1522540624</v>
      </c>
      <c r="K9" s="48">
        <f t="shared" ref="K9:L9" si="9">O$10*$B9</f>
        <v>0.1748660519</v>
      </c>
      <c r="L9" s="48">
        <f t="shared" si="9"/>
        <v>0.1839108477</v>
      </c>
      <c r="M9" s="10"/>
      <c r="N9" s="16" t="s">
        <v>8</v>
      </c>
      <c r="O9" s="12">
        <v>0.095</v>
      </c>
      <c r="P9" s="12">
        <v>0.101</v>
      </c>
      <c r="Q9" s="10"/>
      <c r="R9" s="10"/>
      <c r="S9" s="10"/>
      <c r="T9" s="10"/>
      <c r="U9" s="10"/>
      <c r="V9" s="10"/>
      <c r="W9" s="10"/>
      <c r="X9" s="10"/>
      <c r="Y9" s="10"/>
      <c r="Z9" s="10"/>
      <c r="AA9" s="10"/>
      <c r="AB9" s="10"/>
      <c r="AC9" s="10"/>
      <c r="AD9" s="10"/>
      <c r="AE9" s="10"/>
      <c r="AF9" s="10"/>
    </row>
    <row r="10" ht="15.75" customHeight="1">
      <c r="A10" s="42" t="str">
        <f>'Annual Load Summary'!A5</f>
        <v>Cordilleras Ck</v>
      </c>
      <c r="B10" s="46">
        <f>'Annual Load Summary'!E5</f>
        <v>71.22597496</v>
      </c>
      <c r="C10" s="47">
        <f>'Annual Load Summary'!G5</f>
        <v>7.601797648</v>
      </c>
      <c r="D10" s="47">
        <f t="shared" si="5"/>
        <v>4.273558498</v>
      </c>
      <c r="E10" s="48">
        <f t="shared" ref="E10:F10" si="10">O$7*$B10</f>
        <v>0.2849038999</v>
      </c>
      <c r="F10" s="48">
        <f t="shared" si="10"/>
        <v>1.282067549</v>
      </c>
      <c r="G10" s="48">
        <f t="shared" ref="G10:H10" si="11">O$8*$B10</f>
        <v>3.276394848</v>
      </c>
      <c r="H10" s="48">
        <f t="shared" si="11"/>
        <v>3.703750698</v>
      </c>
      <c r="I10" s="48">
        <f t="shared" ref="I10:J10" si="12">O$9*$B10</f>
        <v>6.766467622</v>
      </c>
      <c r="J10" s="48">
        <f t="shared" si="12"/>
        <v>7.193823471</v>
      </c>
      <c r="K10" s="48">
        <f t="shared" ref="K10:L10" si="13">O$10*$B10</f>
        <v>8.262213096</v>
      </c>
      <c r="L10" s="48">
        <f t="shared" si="13"/>
        <v>8.689568946</v>
      </c>
      <c r="M10" s="10"/>
      <c r="N10" s="16" t="s">
        <v>9</v>
      </c>
      <c r="O10" s="12">
        <v>0.116</v>
      </c>
      <c r="P10" s="12">
        <v>0.122</v>
      </c>
      <c r="Q10" s="10"/>
      <c r="R10" s="10"/>
      <c r="S10" s="10"/>
      <c r="T10" s="10"/>
      <c r="U10" s="10"/>
      <c r="V10" s="10"/>
      <c r="W10" s="10"/>
      <c r="X10" s="10"/>
      <c r="Y10" s="10"/>
      <c r="Z10" s="10"/>
      <c r="AA10" s="10"/>
      <c r="AB10" s="10"/>
      <c r="AC10" s="10"/>
      <c r="AD10" s="10"/>
      <c r="AE10" s="10"/>
      <c r="AF10" s="10"/>
    </row>
    <row r="11">
      <c r="A11" s="42" t="str">
        <f>'Annual Load Summary'!A6</f>
        <v>Pulgas Ck</v>
      </c>
      <c r="B11" s="46">
        <f>'Annual Load Summary'!E6</f>
        <v>110.9710997</v>
      </c>
      <c r="C11" s="47">
        <f>'Annual Load Summary'!G6</f>
        <v>12.06627766</v>
      </c>
      <c r="D11" s="47">
        <f t="shared" si="5"/>
        <v>6.658265985</v>
      </c>
      <c r="E11" s="48">
        <f t="shared" ref="E11:F11" si="14">O$7*$B11</f>
        <v>0.443884399</v>
      </c>
      <c r="F11" s="48">
        <f t="shared" si="14"/>
        <v>1.997479795</v>
      </c>
      <c r="G11" s="48">
        <f t="shared" ref="G11:H11" si="15">O$8*$B11</f>
        <v>5.104670588</v>
      </c>
      <c r="H11" s="48">
        <f t="shared" si="15"/>
        <v>5.770497187</v>
      </c>
      <c r="I11" s="48">
        <f t="shared" ref="I11:J11" si="16">O$9*$B11</f>
        <v>10.54225448</v>
      </c>
      <c r="J11" s="48">
        <f t="shared" si="16"/>
        <v>11.20808107</v>
      </c>
      <c r="K11" s="48">
        <f t="shared" ref="K11:L11" si="17">O$10*$B11</f>
        <v>12.87264757</v>
      </c>
      <c r="L11" s="48">
        <f t="shared" si="17"/>
        <v>13.53847417</v>
      </c>
      <c r="M11" s="10"/>
      <c r="N11" s="10"/>
      <c r="O11" s="10"/>
      <c r="P11" s="10"/>
      <c r="Q11" s="10"/>
      <c r="R11" s="10"/>
      <c r="S11" s="10"/>
      <c r="T11" s="10"/>
      <c r="U11" s="10"/>
      <c r="V11" s="10"/>
      <c r="W11" s="10"/>
      <c r="X11" s="10"/>
      <c r="Y11" s="10"/>
      <c r="Z11" s="10"/>
      <c r="AA11" s="10"/>
      <c r="AB11" s="10"/>
      <c r="AC11" s="10"/>
      <c r="AD11" s="10"/>
      <c r="AE11" s="10"/>
      <c r="AF11" s="10"/>
    </row>
    <row r="12">
      <c r="A12" s="42" t="str">
        <f>'Annual Load Summary'!A7</f>
        <v>Redwood Ck &amp; Arroyo Ojo de Agua Ck</v>
      </c>
      <c r="B12" s="46">
        <f>'Annual Load Summary'!E7</f>
        <v>175.2499612</v>
      </c>
      <c r="C12" s="47">
        <f>'Annual Load Summary'!G7</f>
        <v>5.633053602</v>
      </c>
      <c r="D12" s="47">
        <f t="shared" si="5"/>
        <v>10.51499767</v>
      </c>
      <c r="E12" s="48">
        <f t="shared" ref="E12:F12" si="18">O$7*$B12</f>
        <v>0.7009998447</v>
      </c>
      <c r="F12" s="48">
        <f t="shared" si="18"/>
        <v>3.154499301</v>
      </c>
      <c r="G12" s="48">
        <f t="shared" ref="G12:H12" si="19">O$8*$B12</f>
        <v>8.061498215</v>
      </c>
      <c r="H12" s="48">
        <f t="shared" si="19"/>
        <v>9.112997982</v>
      </c>
      <c r="I12" s="48">
        <f t="shared" ref="I12:J12" si="20">O$9*$B12</f>
        <v>16.64874631</v>
      </c>
      <c r="J12" s="48">
        <f t="shared" si="20"/>
        <v>17.70024608</v>
      </c>
      <c r="K12" s="48">
        <f t="shared" ref="K12:L12" si="21">O$10*$B12</f>
        <v>20.3289955</v>
      </c>
      <c r="L12" s="48">
        <f t="shared" si="21"/>
        <v>21.38049526</v>
      </c>
      <c r="M12" s="10"/>
      <c r="N12" s="10"/>
      <c r="O12" s="10"/>
      <c r="P12" s="10"/>
      <c r="Q12" s="10"/>
      <c r="R12" s="10"/>
      <c r="S12" s="10"/>
      <c r="T12" s="10"/>
      <c r="U12" s="10"/>
      <c r="V12" s="10"/>
      <c r="W12" s="10"/>
      <c r="X12" s="10"/>
      <c r="Y12" s="10"/>
      <c r="Z12" s="10"/>
      <c r="AA12" s="10"/>
      <c r="AB12" s="10"/>
      <c r="AC12" s="10"/>
      <c r="AD12" s="10"/>
      <c r="AE12" s="10"/>
      <c r="AF12" s="10"/>
    </row>
    <row r="13">
      <c r="A13" s="42" t="str">
        <f>'Annual Load Summary'!A8</f>
        <v>Redwood Shores Lagoon</v>
      </c>
      <c r="B13" s="46">
        <f>'Annual Load Summary'!E8</f>
        <v>4.748378355</v>
      </c>
      <c r="C13" s="47">
        <f>'Annual Load Summary'!G8</f>
        <v>1.046104733</v>
      </c>
      <c r="D13" s="47">
        <f t="shared" si="5"/>
        <v>0.2849027013</v>
      </c>
      <c r="E13" s="48">
        <f t="shared" ref="E13:F13" si="22">O$7*$B13</f>
        <v>0.01899351342</v>
      </c>
      <c r="F13" s="48">
        <f t="shared" si="22"/>
        <v>0.08547081038</v>
      </c>
      <c r="G13" s="48">
        <f t="shared" ref="G13:H13" si="23">O$8*$B13</f>
        <v>0.2184254043</v>
      </c>
      <c r="H13" s="48">
        <f t="shared" si="23"/>
        <v>0.2469156744</v>
      </c>
      <c r="I13" s="48">
        <f t="shared" ref="I13:J13" si="24">O$9*$B13</f>
        <v>0.4510959437</v>
      </c>
      <c r="J13" s="48">
        <f t="shared" si="24"/>
        <v>0.4795862138</v>
      </c>
      <c r="K13" s="48">
        <f t="shared" ref="K13:L13" si="25">O$10*$B13</f>
        <v>0.5508118891</v>
      </c>
      <c r="L13" s="48">
        <f t="shared" si="25"/>
        <v>0.5793021593</v>
      </c>
      <c r="M13" s="10"/>
      <c r="N13" s="10"/>
      <c r="O13" s="10"/>
      <c r="P13" s="10"/>
      <c r="Q13" s="10"/>
      <c r="R13" s="10"/>
      <c r="S13" s="10"/>
      <c r="T13" s="10"/>
      <c r="U13" s="10"/>
      <c r="V13" s="10"/>
      <c r="W13" s="10"/>
      <c r="X13" s="10"/>
      <c r="Y13" s="10"/>
      <c r="Z13" s="10"/>
      <c r="AA13" s="10"/>
      <c r="AB13" s="10"/>
      <c r="AC13" s="10"/>
      <c r="AD13" s="10"/>
      <c r="AE13" s="10"/>
      <c r="AF13" s="10"/>
    </row>
    <row r="14">
      <c r="A14" s="42" t="str">
        <f>'Annual Load Summary'!A9</f>
        <v>SMC_unk15</v>
      </c>
      <c r="B14" s="46">
        <f>'Annual Load Summary'!E9</f>
        <v>101.3033082</v>
      </c>
      <c r="C14" s="47">
        <f>'Annual Load Summary'!G9</f>
        <v>36.39952361</v>
      </c>
      <c r="D14" s="47">
        <f t="shared" si="5"/>
        <v>6.07819849</v>
      </c>
      <c r="E14" s="48">
        <f t="shared" ref="E14:F14" si="26">O$7*$B14</f>
        <v>0.4052132327</v>
      </c>
      <c r="F14" s="48">
        <f t="shared" si="26"/>
        <v>1.823459547</v>
      </c>
      <c r="G14" s="48">
        <f t="shared" ref="G14:H14" si="27">O$8*$B14</f>
        <v>4.659952176</v>
      </c>
      <c r="H14" s="48">
        <f t="shared" si="27"/>
        <v>5.267772025</v>
      </c>
      <c r="I14" s="48">
        <f t="shared" ref="I14:J14" si="28">O$9*$B14</f>
        <v>9.623814276</v>
      </c>
      <c r="J14" s="48">
        <f t="shared" si="28"/>
        <v>10.23163413</v>
      </c>
      <c r="K14" s="48">
        <f t="shared" ref="K14:L14" si="29">O$10*$B14</f>
        <v>11.75118375</v>
      </c>
      <c r="L14" s="48">
        <f t="shared" si="29"/>
        <v>12.3590036</v>
      </c>
      <c r="M14" s="10"/>
      <c r="N14" s="10"/>
      <c r="O14" s="10"/>
      <c r="P14" s="10"/>
      <c r="Q14" s="10"/>
      <c r="R14" s="10"/>
      <c r="S14" s="10"/>
      <c r="T14" s="10"/>
      <c r="U14" s="10"/>
      <c r="V14" s="10"/>
      <c r="W14" s="10"/>
      <c r="X14" s="10"/>
      <c r="Y14" s="10"/>
      <c r="Z14" s="10"/>
      <c r="AA14" s="10"/>
      <c r="AB14" s="10"/>
      <c r="AC14" s="10"/>
      <c r="AD14" s="10"/>
      <c r="AE14" s="10"/>
      <c r="AF14" s="10"/>
    </row>
    <row r="15">
      <c r="A15" s="32" t="s">
        <v>122</v>
      </c>
      <c r="B15" s="56">
        <f>SUM(B8:B14)</f>
        <v>625.6972066</v>
      </c>
      <c r="C15" s="56">
        <f>AVERAGE(C8:C14)</f>
        <v>10.31579352</v>
      </c>
      <c r="D15" s="56">
        <f t="shared" ref="D15:L15" si="30">SUM(D8:D14)</f>
        <v>37.54183239</v>
      </c>
      <c r="E15" s="58">
        <f t="shared" si="30"/>
        <v>2.502788826</v>
      </c>
      <c r="F15" s="58">
        <f t="shared" si="30"/>
        <v>11.26254972</v>
      </c>
      <c r="G15" s="58">
        <f t="shared" si="30"/>
        <v>28.7820715</v>
      </c>
      <c r="H15" s="58">
        <f t="shared" si="30"/>
        <v>32.53625474</v>
      </c>
      <c r="I15" s="58">
        <f t="shared" si="30"/>
        <v>59.44123462</v>
      </c>
      <c r="J15" s="58">
        <f t="shared" si="30"/>
        <v>63.19541786</v>
      </c>
      <c r="K15" s="58">
        <f t="shared" si="30"/>
        <v>72.58087596</v>
      </c>
      <c r="L15" s="58">
        <f t="shared" si="30"/>
        <v>76.3350592</v>
      </c>
      <c r="M15" s="10"/>
      <c r="N15" s="10"/>
      <c r="O15" s="10"/>
      <c r="P15" s="10"/>
      <c r="Q15" s="10"/>
      <c r="R15" s="10"/>
      <c r="S15" s="10"/>
      <c r="T15" s="10"/>
      <c r="U15" s="10"/>
      <c r="V15" s="10"/>
      <c r="W15" s="10"/>
      <c r="X15" s="10"/>
      <c r="Y15" s="10"/>
      <c r="Z15" s="10"/>
      <c r="AA15" s="10"/>
      <c r="AB15" s="10"/>
      <c r="AC15" s="10"/>
      <c r="AD15" s="10"/>
      <c r="AE15" s="10"/>
      <c r="AF15" s="10"/>
    </row>
    <row r="16">
      <c r="A16" s="10"/>
      <c r="B16" s="10"/>
      <c r="C16" s="10"/>
      <c r="D16" s="24"/>
      <c r="E16" s="24"/>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row>
    <row r="18">
      <c r="A18" s="10"/>
      <c r="B18" s="10"/>
      <c r="C18" s="10"/>
      <c r="D18" s="24"/>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row>
    <row r="20">
      <c r="A20" s="16" t="s">
        <v>124</v>
      </c>
      <c r="B20" s="16" t="s">
        <v>0</v>
      </c>
      <c r="C20" s="16" t="s">
        <v>125</v>
      </c>
      <c r="D20" s="16" t="s">
        <v>126</v>
      </c>
      <c r="E20" s="16" t="s">
        <v>127</v>
      </c>
      <c r="F20" s="16" t="s">
        <v>128</v>
      </c>
      <c r="G20" s="16" t="s">
        <v>129</v>
      </c>
      <c r="H20" s="16" t="s">
        <v>130</v>
      </c>
      <c r="I20" s="16" t="s">
        <v>131</v>
      </c>
      <c r="J20" s="16" t="s">
        <v>132</v>
      </c>
      <c r="K20" s="16" t="s">
        <v>133</v>
      </c>
      <c r="L20" s="16" t="s">
        <v>134</v>
      </c>
      <c r="M20" s="16" t="s">
        <v>135</v>
      </c>
      <c r="N20" s="16" t="s">
        <v>136</v>
      </c>
      <c r="O20" s="16" t="s">
        <v>137</v>
      </c>
      <c r="P20" s="16" t="s">
        <v>138</v>
      </c>
      <c r="Q20" s="10"/>
      <c r="R20" s="10"/>
      <c r="S20" s="10"/>
      <c r="T20" s="10"/>
      <c r="U20" s="10"/>
      <c r="V20" s="10"/>
      <c r="W20" s="10">
        <f>25.4*V22</f>
        <v>31.75</v>
      </c>
      <c r="X20" s="10"/>
      <c r="Y20" s="10"/>
      <c r="Z20" s="10"/>
      <c r="AA20" s="10"/>
      <c r="AB20" s="10"/>
      <c r="AC20" s="10"/>
      <c r="AD20" s="10"/>
      <c r="AE20" s="10"/>
      <c r="AF20" s="10"/>
    </row>
    <row r="21">
      <c r="A21" s="64" t="s">
        <v>139</v>
      </c>
      <c r="B21" s="65">
        <v>15.1929485896636</v>
      </c>
      <c r="C21" s="65">
        <v>0.427034505980238</v>
      </c>
      <c r="D21" s="62">
        <f t="shared" ref="D21:D25" si="31">C21*B21*1000000</f>
        <v>6487913.295</v>
      </c>
      <c r="E21" s="62">
        <v>2833297.26575849</v>
      </c>
      <c r="F21" s="65">
        <f t="shared" ref="F21:F25" si="32">E21/D21</f>
        <v>0.436703935</v>
      </c>
      <c r="G21" s="62">
        <f t="shared" ref="G21:G32" si="33">0.13*E21</f>
        <v>368328.6445</v>
      </c>
      <c r="H21" s="62">
        <f t="shared" ref="H21:H32" si="34">G21/B21/1000</f>
        <v>24.24339439</v>
      </c>
      <c r="I21" s="68">
        <v>23.875999999999998</v>
      </c>
      <c r="J21" s="62">
        <f>I21*$B21*1000*$E39</f>
        <v>134603.6973</v>
      </c>
      <c r="K21" s="68">
        <v>37.337999999999994</v>
      </c>
      <c r="L21" s="62">
        <f>K21*$B21*1000*$E40</f>
        <v>232752.6512</v>
      </c>
      <c r="M21" s="68">
        <v>59.181999999999995</v>
      </c>
      <c r="N21" s="62">
        <f>M21*$B21*1000*$E42</f>
        <v>450828.1226</v>
      </c>
      <c r="O21" s="68">
        <v>70.10399999999998</v>
      </c>
      <c r="P21" s="62">
        <f>O21*$B21*1000*$E43</f>
        <v>575813.7737</v>
      </c>
      <c r="Q21" s="71" t="s">
        <v>146</v>
      </c>
      <c r="R21" s="10"/>
      <c r="S21" s="10"/>
      <c r="T21" s="10" t="s">
        <v>147</v>
      </c>
      <c r="U21" s="10" t="s">
        <v>148</v>
      </c>
      <c r="V21" s="10" t="s">
        <v>149</v>
      </c>
      <c r="W21" s="10"/>
      <c r="X21" s="10"/>
      <c r="Y21" s="10"/>
      <c r="Z21" s="10"/>
      <c r="AA21" s="10"/>
      <c r="AB21" s="10"/>
      <c r="AC21" s="10"/>
      <c r="AD21" s="10"/>
      <c r="AE21" s="10"/>
      <c r="AF21" s="10"/>
    </row>
    <row r="22">
      <c r="A22" s="64" t="s">
        <v>150</v>
      </c>
      <c r="B22" s="65">
        <v>1.96103834031872</v>
      </c>
      <c r="C22" s="65">
        <v>0.600182819252876</v>
      </c>
      <c r="D22" s="62">
        <f t="shared" si="31"/>
        <v>1176981.52</v>
      </c>
      <c r="E22" s="62">
        <v>694326.055076746</v>
      </c>
      <c r="F22" s="65">
        <f t="shared" si="32"/>
        <v>0.589920949</v>
      </c>
      <c r="G22" s="62">
        <f t="shared" si="33"/>
        <v>90262.38716</v>
      </c>
      <c r="H22" s="62">
        <f t="shared" si="34"/>
        <v>46.02785438</v>
      </c>
      <c r="I22" s="68">
        <v>31.241999999999997</v>
      </c>
      <c r="J22" s="62">
        <f>I22*$B22*1000*B39</f>
        <v>25332.46977</v>
      </c>
      <c r="K22" s="68">
        <v>51.053999999999995</v>
      </c>
      <c r="L22" s="62">
        <f>K22*$B22*1000*B40</f>
        <v>54644.86911</v>
      </c>
      <c r="M22" s="68">
        <v>83.05799999999999</v>
      </c>
      <c r="N22" s="62">
        <f>M22*$B22*1000*B42</f>
        <v>138943.3655</v>
      </c>
      <c r="O22" s="68">
        <v>99.05999999999999</v>
      </c>
      <c r="P22" s="62">
        <f>O22*$B22*1000*B42</f>
        <v>165712.2708</v>
      </c>
      <c r="Q22" s="71" t="s">
        <v>146</v>
      </c>
      <c r="R22" s="10"/>
      <c r="S22" s="10">
        <v>0.5</v>
      </c>
      <c r="T22" s="10">
        <v>1.0</v>
      </c>
      <c r="U22" s="10">
        <v>1.2</v>
      </c>
      <c r="V22" s="10">
        <v>1.25</v>
      </c>
      <c r="W22" s="10"/>
      <c r="X22" s="10"/>
      <c r="Y22" s="10"/>
      <c r="Z22" s="10"/>
      <c r="AA22" s="10"/>
      <c r="AB22" s="10"/>
      <c r="AC22" s="10"/>
      <c r="AD22" s="10"/>
      <c r="AE22" s="10"/>
      <c r="AF22" s="10"/>
    </row>
    <row r="23">
      <c r="A23" s="73" t="s">
        <v>151</v>
      </c>
      <c r="B23" s="74">
        <v>3.71370769399624</v>
      </c>
      <c r="C23" s="74">
        <v>0.598244708072687</v>
      </c>
      <c r="D23" s="76">
        <f t="shared" si="31"/>
        <v>2221705.975</v>
      </c>
      <c r="E23" s="76">
        <v>1226719.50522054</v>
      </c>
      <c r="F23" s="74">
        <f t="shared" si="32"/>
        <v>0.5521520484</v>
      </c>
      <c r="G23" s="76">
        <f t="shared" si="33"/>
        <v>159473.5357</v>
      </c>
      <c r="H23" s="76">
        <f t="shared" si="34"/>
        <v>42.94186533</v>
      </c>
      <c r="I23" s="77">
        <v>32.512</v>
      </c>
      <c r="J23" s="76">
        <f>I23*B23*1000*B39</f>
        <v>49923.38495</v>
      </c>
      <c r="K23" s="77">
        <v>48.767999999999994</v>
      </c>
      <c r="L23" s="76">
        <f>K23*B23*1000*B40</f>
        <v>98849.89084</v>
      </c>
      <c r="M23" s="77">
        <v>82.80399999999999</v>
      </c>
      <c r="N23" s="76">
        <f>M23*B23*1000*B42</f>
        <v>262318.7261</v>
      </c>
      <c r="O23" s="77">
        <v>98.298</v>
      </c>
      <c r="P23" s="76">
        <f>O23*B23*1000*B43</f>
        <v>359706.9819</v>
      </c>
      <c r="Q23" s="10"/>
      <c r="R23" s="10"/>
      <c r="S23" s="10">
        <v>1.0</v>
      </c>
      <c r="T23" s="10">
        <v>1.61</v>
      </c>
      <c r="U23" s="10">
        <v>1.74</v>
      </c>
      <c r="V23" s="10">
        <v>1.85</v>
      </c>
      <c r="W23" s="10"/>
      <c r="X23" s="10"/>
      <c r="Y23" s="10"/>
      <c r="Z23" s="10"/>
      <c r="AA23" s="10"/>
      <c r="AB23" s="10"/>
      <c r="AC23" s="10"/>
      <c r="AD23" s="10"/>
      <c r="AE23" s="10"/>
      <c r="AF23" s="10"/>
    </row>
    <row r="24">
      <c r="A24" s="73" t="s">
        <v>159</v>
      </c>
      <c r="B24" s="74">
        <v>4.58632960742315</v>
      </c>
      <c r="C24" s="74">
        <v>0.575271514670439</v>
      </c>
      <c r="D24" s="76">
        <f t="shared" si="31"/>
        <v>2638384.78</v>
      </c>
      <c r="E24" s="76">
        <v>1481877.437171</v>
      </c>
      <c r="F24" s="74">
        <f t="shared" si="32"/>
        <v>0.5616608496</v>
      </c>
      <c r="G24" s="76">
        <f t="shared" si="33"/>
        <v>192644.0668</v>
      </c>
      <c r="H24" s="76">
        <f t="shared" si="34"/>
        <v>42.0039734</v>
      </c>
      <c r="I24" s="77">
        <v>32.512</v>
      </c>
      <c r="J24" s="76">
        <f>I24*B24*1000*B39</f>
        <v>61654.04425</v>
      </c>
      <c r="K24" s="77">
        <v>48.767999999999994</v>
      </c>
      <c r="L24" s="76">
        <f>K24*B24*1000*B40</f>
        <v>122076.9695</v>
      </c>
      <c r="M24" s="77">
        <v>82.80399999999999</v>
      </c>
      <c r="N24" s="76">
        <f>M24*B24*1000*B42</f>
        <v>323956.6059</v>
      </c>
      <c r="O24" s="77">
        <v>98.298</v>
      </c>
      <c r="P24" s="76">
        <f>O24*B24*1000*B43</f>
        <v>444228.4954</v>
      </c>
      <c r="Q24" s="10"/>
      <c r="R24" s="10"/>
      <c r="S24" s="10">
        <v>2.0</v>
      </c>
      <c r="T24" s="10">
        <v>2.09</v>
      </c>
      <c r="U24" s="10">
        <v>2.23</v>
      </c>
      <c r="V24" s="10">
        <v>2.35</v>
      </c>
      <c r="W24" s="10"/>
      <c r="X24" s="10"/>
      <c r="Y24" s="10"/>
      <c r="Z24" s="10"/>
      <c r="AA24" s="10"/>
      <c r="AB24" s="10"/>
      <c r="AC24" s="10"/>
      <c r="AD24" s="10"/>
      <c r="AE24" s="10"/>
      <c r="AF24" s="10"/>
    </row>
    <row r="25">
      <c r="A25" s="73" t="s">
        <v>161</v>
      </c>
      <c r="B25" s="74">
        <v>10.6338483251456</v>
      </c>
      <c r="C25" s="74">
        <v>0.637941773486275</v>
      </c>
      <c r="D25" s="76">
        <f t="shared" si="31"/>
        <v>6783776.06</v>
      </c>
      <c r="E25" s="76">
        <v>3296086.75262211</v>
      </c>
      <c r="F25" s="74">
        <f t="shared" si="32"/>
        <v>0.4858778833</v>
      </c>
      <c r="G25" s="76">
        <f t="shared" si="33"/>
        <v>428491.2778</v>
      </c>
      <c r="H25" s="76">
        <f t="shared" si="34"/>
        <v>40.29503381</v>
      </c>
      <c r="I25" s="77">
        <v>32.512</v>
      </c>
      <c r="J25" s="76">
        <f>I25*B25*1000*E39</f>
        <v>128288.4325</v>
      </c>
      <c r="K25" s="77">
        <v>48.767999999999994</v>
      </c>
      <c r="L25" s="76">
        <f>K25*B25*1000*E40</f>
        <v>212778.0987</v>
      </c>
      <c r="M25" s="77">
        <v>82.80399999999999</v>
      </c>
      <c r="N25" s="76">
        <f>M25*B25*1000*E42</f>
        <v>441490.2041</v>
      </c>
      <c r="O25" s="77">
        <v>98.298</v>
      </c>
      <c r="P25" s="76">
        <f>O25*B25*1000*E43</f>
        <v>565109.1319</v>
      </c>
      <c r="Q25" s="10"/>
      <c r="R25" s="10"/>
      <c r="S25" s="10">
        <v>5.0</v>
      </c>
      <c r="T25" s="10">
        <v>2.73</v>
      </c>
      <c r="U25" s="10">
        <v>2.89</v>
      </c>
      <c r="V25" s="10">
        <v>3.02</v>
      </c>
      <c r="W25" s="10"/>
      <c r="X25" s="10"/>
      <c r="Y25" s="10"/>
      <c r="Z25" s="10"/>
      <c r="AA25" s="10"/>
      <c r="AB25" s="10"/>
      <c r="AC25" s="10"/>
      <c r="AD25" s="10"/>
      <c r="AE25" s="10"/>
      <c r="AF25" s="10"/>
    </row>
    <row r="26">
      <c r="A26" s="4" t="s">
        <v>95</v>
      </c>
      <c r="B26" s="57">
        <v>22.9637957274835</v>
      </c>
      <c r="C26" s="57">
        <v>0.522</v>
      </c>
      <c r="D26" s="78">
        <v>1.4903503427136792E7</v>
      </c>
      <c r="E26" s="78">
        <v>3524209.01921376</v>
      </c>
      <c r="F26" s="57">
        <v>0.23646849456865046</v>
      </c>
      <c r="G26" s="78">
        <f t="shared" si="33"/>
        <v>458147.1725</v>
      </c>
      <c r="H26" s="78">
        <f t="shared" si="34"/>
        <v>19.95084689</v>
      </c>
      <c r="I26" s="5">
        <v>30.48</v>
      </c>
      <c r="J26" s="78">
        <f t="shared" ref="J26:J27" si="35">I26*B26*1000*B$39</f>
        <v>289408.4838</v>
      </c>
      <c r="K26" s="5">
        <v>44.2</v>
      </c>
      <c r="L26" s="78">
        <f t="shared" ref="L26:L27" si="36">K26*B26*1000*B$40</f>
        <v>553986.8751</v>
      </c>
      <c r="M26" s="5">
        <v>73.4</v>
      </c>
      <c r="N26" s="78">
        <f t="shared" ref="N26:N27" si="37">M26*B26*1000*B$42</f>
        <v>1437838.126</v>
      </c>
      <c r="O26" s="5">
        <v>87.1</v>
      </c>
      <c r="P26" s="78">
        <f t="shared" ref="P26:P27" si="38">O26*B26*1000*B$43</f>
        <v>1970871.451</v>
      </c>
      <c r="Q26" s="10"/>
      <c r="R26" s="10"/>
      <c r="S26" s="10">
        <v>10.0</v>
      </c>
      <c r="T26" s="10">
        <v>3.25</v>
      </c>
      <c r="U26" s="10">
        <v>3.43</v>
      </c>
      <c r="V26" s="10">
        <v>3.58</v>
      </c>
      <c r="W26" s="10"/>
      <c r="X26" s="10"/>
      <c r="Y26" s="10"/>
      <c r="Z26" s="10"/>
      <c r="AA26" s="10"/>
      <c r="AB26" s="10"/>
      <c r="AC26" s="10"/>
      <c r="AD26" s="10"/>
      <c r="AE26" s="10"/>
      <c r="AF26" s="10"/>
    </row>
    <row r="27">
      <c r="A27" s="4" t="s">
        <v>103</v>
      </c>
      <c r="B27" s="57">
        <v>0.611246400422922</v>
      </c>
      <c r="C27" s="57">
        <v>0.451</v>
      </c>
      <c r="D27" s="78">
        <v>353300.4194444489</v>
      </c>
      <c r="E27" s="78">
        <v>82980.5129567758</v>
      </c>
      <c r="F27" s="57">
        <v>0.2348723873219834</v>
      </c>
      <c r="G27" s="78">
        <f t="shared" si="33"/>
        <v>10787.46668</v>
      </c>
      <c r="H27" s="78">
        <f t="shared" si="34"/>
        <v>17.64831118</v>
      </c>
      <c r="I27" s="5">
        <v>25.4</v>
      </c>
      <c r="J27" s="78">
        <f t="shared" si="35"/>
        <v>6419.52141</v>
      </c>
      <c r="K27" s="5">
        <v>40.9</v>
      </c>
      <c r="L27" s="78">
        <f t="shared" si="36"/>
        <v>13644.98787</v>
      </c>
      <c r="M27" s="5">
        <v>69.3</v>
      </c>
      <c r="N27" s="78">
        <f t="shared" si="37"/>
        <v>36134.31362</v>
      </c>
      <c r="O27" s="5">
        <v>82.55</v>
      </c>
      <c r="P27" s="78">
        <f t="shared" si="38"/>
        <v>49719.85583</v>
      </c>
      <c r="Q27" s="10"/>
      <c r="R27" s="10"/>
      <c r="S27" s="10">
        <v>25.0</v>
      </c>
      <c r="T27" s="10">
        <v>3.95</v>
      </c>
      <c r="U27" s="10">
        <v>4.18</v>
      </c>
      <c r="V27" s="10">
        <v>4.36</v>
      </c>
      <c r="W27" s="10"/>
      <c r="X27" s="10"/>
      <c r="Y27" s="10"/>
      <c r="Z27" s="10"/>
      <c r="AA27" s="10"/>
      <c r="AB27" s="10"/>
      <c r="AC27" s="10"/>
      <c r="AD27" s="10"/>
      <c r="AE27" s="10"/>
      <c r="AF27" s="10"/>
    </row>
    <row r="28">
      <c r="A28" s="4" t="s">
        <v>104</v>
      </c>
      <c r="B28" s="57">
        <v>9.36962259012977</v>
      </c>
      <c r="C28" s="57">
        <v>0.637</v>
      </c>
      <c r="D28" s="78">
        <v>7158391.658859145</v>
      </c>
      <c r="E28" s="78">
        <v>2231592.98225403</v>
      </c>
      <c r="F28" s="57">
        <v>0.31174502438578305</v>
      </c>
      <c r="G28" s="78">
        <f t="shared" si="33"/>
        <v>290107.0877</v>
      </c>
      <c r="H28" s="78">
        <f t="shared" si="34"/>
        <v>30.96251582</v>
      </c>
      <c r="I28" s="5">
        <v>31.75</v>
      </c>
      <c r="J28" s="78">
        <f t="shared" ref="J28:J30" si="39">I28*B28*1000*E$39</f>
        <v>110387.3171</v>
      </c>
      <c r="K28" s="5">
        <v>47.0</v>
      </c>
      <c r="L28" s="78">
        <f t="shared" ref="L28:L30" si="40">K28*B28*1000*E$40</f>
        <v>180684.739</v>
      </c>
      <c r="M28" s="5">
        <v>76.7</v>
      </c>
      <c r="N28" s="78">
        <f t="shared" ref="N28:N30" si="41">M28*B28*1000*E$42</f>
        <v>360326.9581</v>
      </c>
      <c r="O28" s="5">
        <v>90.9</v>
      </c>
      <c r="P28" s="78">
        <f t="shared" ref="P28:P30" si="42">O28*B28*1000*E$43</f>
        <v>460450.7272</v>
      </c>
      <c r="Q28" s="10"/>
      <c r="R28" s="10"/>
      <c r="S28" s="10"/>
      <c r="T28" s="10"/>
      <c r="U28" s="10"/>
      <c r="V28" s="10"/>
      <c r="W28" s="10"/>
      <c r="X28" s="10"/>
      <c r="Y28" s="10"/>
      <c r="Z28" s="10"/>
      <c r="AA28" s="10"/>
      <c r="AB28" s="10"/>
      <c r="AC28" s="10"/>
      <c r="AD28" s="10"/>
      <c r="AE28" s="10"/>
      <c r="AF28" s="10"/>
    </row>
    <row r="29">
      <c r="A29" s="4" t="s">
        <v>105</v>
      </c>
      <c r="B29" s="57">
        <v>9.19679646959769</v>
      </c>
      <c r="C29" s="57">
        <v>0.594</v>
      </c>
      <c r="D29" s="78">
        <v>6630890.254579933</v>
      </c>
      <c r="E29" s="78">
        <v>2137934.88502517</v>
      </c>
      <c r="F29" s="57">
        <v>0.3224204900010984</v>
      </c>
      <c r="G29" s="78">
        <f t="shared" si="33"/>
        <v>277931.5351</v>
      </c>
      <c r="H29" s="78">
        <f t="shared" si="34"/>
        <v>30.22047253</v>
      </c>
      <c r="I29" s="5">
        <v>30.48</v>
      </c>
      <c r="J29" s="78">
        <f t="shared" si="39"/>
        <v>104017.1353</v>
      </c>
      <c r="K29" s="5">
        <v>44.2</v>
      </c>
      <c r="L29" s="78">
        <f t="shared" si="40"/>
        <v>166786.2951</v>
      </c>
      <c r="M29" s="5">
        <v>73.4</v>
      </c>
      <c r="N29" s="78">
        <f t="shared" si="41"/>
        <v>338463.5684</v>
      </c>
      <c r="O29" s="5">
        <v>87.1</v>
      </c>
      <c r="P29" s="78">
        <f t="shared" si="42"/>
        <v>433063.8301</v>
      </c>
      <c r="Q29" s="10"/>
      <c r="R29" s="10"/>
      <c r="S29" s="10"/>
      <c r="T29" s="10"/>
      <c r="U29" s="10"/>
      <c r="V29" s="10"/>
      <c r="W29" s="10"/>
      <c r="X29" s="10"/>
      <c r="Y29" s="10"/>
      <c r="Z29" s="10"/>
      <c r="AA29" s="10"/>
      <c r="AB29" s="10"/>
      <c r="AC29" s="10"/>
      <c r="AD29" s="10"/>
      <c r="AE29" s="10"/>
      <c r="AF29" s="10"/>
    </row>
    <row r="30">
      <c r="A30" s="4" t="s">
        <v>106</v>
      </c>
      <c r="B30" s="57">
        <v>31.1110054298013</v>
      </c>
      <c r="C30" s="57">
        <v>0.561</v>
      </c>
      <c r="D30" s="78">
        <v>2.1404371735703293E7</v>
      </c>
      <c r="E30" s="78">
        <v>5878148.50727378</v>
      </c>
      <c r="F30" s="57">
        <v>0.27462373480782004</v>
      </c>
      <c r="G30" s="78">
        <f t="shared" si="33"/>
        <v>764159.3059</v>
      </c>
      <c r="H30" s="78">
        <f t="shared" si="34"/>
        <v>24.56234684</v>
      </c>
      <c r="I30" s="5">
        <v>31.75</v>
      </c>
      <c r="J30" s="78">
        <f t="shared" si="39"/>
        <v>366531.3505</v>
      </c>
      <c r="K30" s="5">
        <v>47.0</v>
      </c>
      <c r="L30" s="78">
        <f t="shared" si="40"/>
        <v>599947.7398</v>
      </c>
      <c r="M30" s="5">
        <v>76.7</v>
      </c>
      <c r="N30" s="78">
        <f t="shared" si="41"/>
        <v>1196433.884</v>
      </c>
      <c r="O30" s="5">
        <v>90.9</v>
      </c>
      <c r="P30" s="78">
        <f t="shared" si="42"/>
        <v>1528886.029</v>
      </c>
      <c r="Q30" s="10"/>
      <c r="R30" s="10"/>
      <c r="S30" s="10">
        <v>0.5</v>
      </c>
      <c r="T30" s="10">
        <f t="shared" ref="T30:V30" si="43">T22*25.4</f>
        <v>25.4</v>
      </c>
      <c r="U30" s="10">
        <f t="shared" si="43"/>
        <v>30.48</v>
      </c>
      <c r="V30" s="10">
        <f t="shared" si="43"/>
        <v>31.75</v>
      </c>
      <c r="W30" s="10"/>
      <c r="X30" s="10"/>
      <c r="Y30" s="10"/>
      <c r="Z30" s="10"/>
      <c r="AA30" s="10"/>
      <c r="AB30" s="10"/>
      <c r="AC30" s="10"/>
      <c r="AD30" s="10"/>
      <c r="AE30" s="10"/>
      <c r="AF30" s="10"/>
    </row>
    <row r="31">
      <c r="A31" s="4" t="s">
        <v>111</v>
      </c>
      <c r="B31" s="57">
        <v>4.53910417030862</v>
      </c>
      <c r="C31" s="57">
        <v>0.488</v>
      </c>
      <c r="D31" s="78">
        <v>2791549.064739801</v>
      </c>
      <c r="E31" s="78">
        <v>800845.510386904</v>
      </c>
      <c r="F31" s="57">
        <v>0.28688211878573966</v>
      </c>
      <c r="G31" s="78">
        <f t="shared" si="33"/>
        <v>104109.9164</v>
      </c>
      <c r="H31" s="78">
        <f t="shared" si="34"/>
        <v>22.9362254</v>
      </c>
      <c r="I31" s="5">
        <v>25.4</v>
      </c>
      <c r="J31" s="78">
        <f t="shared" ref="J31:J32" si="45">I31*B31*1000*B$39</f>
        <v>47671.24417</v>
      </c>
      <c r="K31" s="5">
        <v>40.9</v>
      </c>
      <c r="L31" s="78">
        <f t="shared" ref="L31:L32" si="46">K31*B31*1000*B$40</f>
        <v>101327.421</v>
      </c>
      <c r="M31" s="5">
        <v>69.3</v>
      </c>
      <c r="N31" s="78">
        <f t="shared" ref="N31:N32" si="47">M31*B31*1000*B$42</f>
        <v>268332.7273</v>
      </c>
      <c r="O31" s="5">
        <v>82.55</v>
      </c>
      <c r="P31" s="78">
        <f t="shared" ref="P31:P32" si="48">O31*B31*1000*B$43</f>
        <v>369218.7059</v>
      </c>
      <c r="Q31" s="10"/>
      <c r="R31" s="10"/>
      <c r="S31" s="10">
        <v>1.0</v>
      </c>
      <c r="T31" s="10">
        <f t="shared" ref="T31:V31" si="44">T23*25.4</f>
        <v>40.894</v>
      </c>
      <c r="U31" s="10">
        <f t="shared" si="44"/>
        <v>44.196</v>
      </c>
      <c r="V31" s="10">
        <f t="shared" si="44"/>
        <v>46.99</v>
      </c>
      <c r="W31" s="10"/>
      <c r="X31" s="10"/>
      <c r="Y31" s="10"/>
      <c r="Z31" s="10"/>
      <c r="AA31" s="10"/>
      <c r="AB31" s="10"/>
      <c r="AC31" s="10"/>
      <c r="AD31" s="10"/>
      <c r="AE31" s="10"/>
      <c r="AF31" s="10"/>
    </row>
    <row r="32">
      <c r="A32" s="4" t="s">
        <v>113</v>
      </c>
      <c r="B32" s="57">
        <v>2.78309434078997</v>
      </c>
      <c r="C32" s="57">
        <v>0.509</v>
      </c>
      <c r="D32" s="78">
        <v>1770048.000742421</v>
      </c>
      <c r="E32" s="78">
        <v>758904.218923659</v>
      </c>
      <c r="F32" s="57">
        <v>0.42874781848026017</v>
      </c>
      <c r="G32" s="78">
        <f t="shared" si="33"/>
        <v>98657.54846</v>
      </c>
      <c r="H32" s="78">
        <f t="shared" si="34"/>
        <v>35.44886963</v>
      </c>
      <c r="I32" s="5">
        <v>30.48</v>
      </c>
      <c r="J32" s="78">
        <f t="shared" si="45"/>
        <v>35074.82487</v>
      </c>
      <c r="K32" s="5">
        <v>44.2</v>
      </c>
      <c r="L32" s="78">
        <f t="shared" si="46"/>
        <v>67140.36979</v>
      </c>
      <c r="M32" s="5">
        <v>73.4</v>
      </c>
      <c r="N32" s="78">
        <f t="shared" si="47"/>
        <v>174258.6112</v>
      </c>
      <c r="O32" s="5">
        <v>87.1</v>
      </c>
      <c r="P32" s="78">
        <f t="shared" si="48"/>
        <v>238859.5181</v>
      </c>
      <c r="Q32" s="10"/>
      <c r="R32" s="10"/>
      <c r="S32" s="10">
        <v>2.0</v>
      </c>
      <c r="T32" s="10">
        <f t="shared" ref="T32:V32" si="49">T24*25.4</f>
        <v>53.086</v>
      </c>
      <c r="U32" s="10">
        <f t="shared" si="49"/>
        <v>56.642</v>
      </c>
      <c r="V32" s="10">
        <f t="shared" si="49"/>
        <v>59.69</v>
      </c>
      <c r="W32" s="10"/>
      <c r="X32" s="10"/>
      <c r="Y32" s="10"/>
      <c r="Z32" s="10"/>
      <c r="AA32" s="10"/>
      <c r="AB32" s="10"/>
      <c r="AC32" s="10"/>
      <c r="AD32" s="10"/>
      <c r="AE32" s="10"/>
      <c r="AF32" s="10"/>
    </row>
    <row r="33">
      <c r="A33" s="10"/>
      <c r="B33" s="69"/>
      <c r="C33" s="38"/>
      <c r="D33" s="63"/>
      <c r="E33" s="63"/>
      <c r="F33" s="38"/>
      <c r="G33" s="63"/>
      <c r="H33" s="63"/>
      <c r="I33" s="63"/>
      <c r="J33" s="10"/>
      <c r="K33" s="63"/>
      <c r="L33" s="10"/>
      <c r="M33" s="10"/>
      <c r="N33" s="10"/>
      <c r="O33" s="10"/>
      <c r="P33" s="10"/>
      <c r="Q33" s="10"/>
      <c r="R33" s="10"/>
      <c r="S33" s="10">
        <v>5.0</v>
      </c>
      <c r="T33" s="10">
        <f t="shared" ref="T33:V33" si="50">T25*25.4</f>
        <v>69.342</v>
      </c>
      <c r="U33" s="10">
        <f t="shared" si="50"/>
        <v>73.406</v>
      </c>
      <c r="V33" s="10">
        <f t="shared" si="50"/>
        <v>76.708</v>
      </c>
      <c r="W33" s="10"/>
      <c r="X33" s="10"/>
      <c r="Y33" s="10"/>
      <c r="Z33" s="10"/>
      <c r="AA33" s="10"/>
      <c r="AB33" s="10"/>
      <c r="AC33" s="10"/>
      <c r="AD33" s="10"/>
      <c r="AE33" s="10"/>
      <c r="AF33" s="10"/>
    </row>
    <row r="34">
      <c r="A34" s="10"/>
      <c r="B34" s="69"/>
      <c r="C34" s="38"/>
      <c r="D34" s="63"/>
      <c r="E34" s="63"/>
      <c r="F34" s="38"/>
      <c r="G34" s="63"/>
      <c r="H34" s="63"/>
      <c r="I34" s="63"/>
      <c r="J34" s="10"/>
      <c r="K34" s="63"/>
      <c r="L34" s="10"/>
      <c r="M34" s="10"/>
      <c r="N34" s="10"/>
      <c r="O34" s="10"/>
      <c r="P34" s="10"/>
      <c r="Q34" s="10"/>
      <c r="R34" s="10"/>
      <c r="S34" s="10">
        <v>10.0</v>
      </c>
      <c r="T34" s="10">
        <f t="shared" ref="T34:V34" si="51">T26*25.4</f>
        <v>82.55</v>
      </c>
      <c r="U34" s="10">
        <f t="shared" si="51"/>
        <v>87.122</v>
      </c>
      <c r="V34" s="10">
        <f t="shared" si="51"/>
        <v>90.932</v>
      </c>
      <c r="W34" s="10"/>
      <c r="X34" s="10"/>
      <c r="Y34" s="10"/>
      <c r="Z34" s="10"/>
      <c r="AA34" s="10"/>
      <c r="AB34" s="10"/>
      <c r="AC34" s="10"/>
      <c r="AD34" s="10"/>
      <c r="AE34" s="10"/>
      <c r="AF34" s="10"/>
    </row>
    <row r="35">
      <c r="A35" s="10" t="s">
        <v>162</v>
      </c>
      <c r="B35" s="10"/>
      <c r="C35" s="10"/>
      <c r="D35" s="10" t="s">
        <v>163</v>
      </c>
      <c r="E35" s="10"/>
      <c r="F35" s="10"/>
      <c r="G35" s="10"/>
      <c r="H35" s="10"/>
      <c r="I35" s="10"/>
      <c r="J35" s="10"/>
      <c r="K35" s="10"/>
      <c r="L35" s="10"/>
      <c r="M35" s="10"/>
      <c r="N35" s="10"/>
      <c r="O35" s="10"/>
      <c r="P35" s="10"/>
      <c r="Q35" s="10"/>
      <c r="R35" s="10"/>
      <c r="S35" s="10">
        <v>25.0</v>
      </c>
      <c r="T35" s="10">
        <f t="shared" ref="T35:V35" si="52">T27*25.4</f>
        <v>100.33</v>
      </c>
      <c r="U35" s="10">
        <f t="shared" si="52"/>
        <v>106.172</v>
      </c>
      <c r="V35" s="10">
        <f t="shared" si="52"/>
        <v>110.744</v>
      </c>
      <c r="W35" s="10"/>
      <c r="X35" s="10"/>
      <c r="Y35" s="10"/>
      <c r="Z35" s="10"/>
      <c r="AA35" s="10"/>
      <c r="AB35" s="10"/>
      <c r="AC35" s="10"/>
      <c r="AD35" s="10"/>
      <c r="AE35" s="10"/>
      <c r="AF35" s="10"/>
    </row>
    <row r="36">
      <c r="A36" s="10" t="s">
        <v>164</v>
      </c>
      <c r="B36" s="10"/>
      <c r="C36" s="10"/>
      <c r="D36" s="10" t="s">
        <v>164</v>
      </c>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row>
    <row r="37">
      <c r="A37" s="10" t="s">
        <v>165</v>
      </c>
      <c r="B37" s="79" t="s">
        <v>166</v>
      </c>
      <c r="C37" s="10"/>
      <c r="D37" s="10" t="s">
        <v>165</v>
      </c>
      <c r="E37" s="79" t="s">
        <v>166</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row>
    <row r="38">
      <c r="A38" s="10">
        <v>0.25</v>
      </c>
      <c r="B38" s="80">
        <f t="shared" ref="B38:B43" si="53"> 0.1909*LN(A38) + 0.5458</f>
        <v>0.2811564065</v>
      </c>
      <c r="C38" s="10"/>
      <c r="D38" s="10">
        <v>0.25</v>
      </c>
      <c r="E38" s="80">
        <f t="shared" ref="E38:E43" si="54"> 0.0566*LN(D38) + 0.4103</f>
        <v>0.3318357392</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row>
    <row r="39">
      <c r="A39" s="10">
        <v>0.5</v>
      </c>
      <c r="B39" s="80">
        <f t="shared" si="53"/>
        <v>0.4134782032</v>
      </c>
      <c r="C39" s="10"/>
      <c r="D39" s="10">
        <v>0.5</v>
      </c>
      <c r="E39" s="80">
        <f t="shared" si="54"/>
        <v>0.3710678696</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row>
    <row r="40">
      <c r="A40" s="10">
        <v>1.0</v>
      </c>
      <c r="B40" s="80">
        <f t="shared" si="53"/>
        <v>0.5458</v>
      </c>
      <c r="C40" s="10"/>
      <c r="D40" s="10">
        <v>1.0</v>
      </c>
      <c r="E40" s="80">
        <f t="shared" si="54"/>
        <v>0.4103</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row>
    <row r="41">
      <c r="A41" s="10">
        <v>2.0</v>
      </c>
      <c r="B41" s="80">
        <f t="shared" si="53"/>
        <v>0.6781217968</v>
      </c>
      <c r="C41" s="10"/>
      <c r="D41" s="10">
        <v>2.0</v>
      </c>
      <c r="E41" s="80">
        <f t="shared" si="54"/>
        <v>0.4495321304</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row>
    <row r="42">
      <c r="A42" s="10">
        <v>5.0</v>
      </c>
      <c r="B42" s="80">
        <f t="shared" si="53"/>
        <v>0.8530416975</v>
      </c>
      <c r="C42" s="10"/>
      <c r="D42" s="10">
        <v>5.0</v>
      </c>
      <c r="E42" s="80">
        <f t="shared" si="54"/>
        <v>0.5013941858</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row>
    <row r="43">
      <c r="A43" s="10">
        <v>10.0</v>
      </c>
      <c r="B43" s="80">
        <f t="shared" si="53"/>
        <v>0.9853634943</v>
      </c>
      <c r="C43" s="10"/>
      <c r="D43" s="10">
        <v>10.0</v>
      </c>
      <c r="E43" s="80">
        <f t="shared" si="54"/>
        <v>0.5406263163</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row>
    <row r="44">
      <c r="A44" s="10"/>
      <c r="B44" s="81" t="s">
        <v>167</v>
      </c>
      <c r="C44" s="10"/>
      <c r="D44" s="10"/>
      <c r="E44" s="24" t="s">
        <v>168</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row>
    <row r="45">
      <c r="A45" s="10"/>
      <c r="B45" s="81" t="s">
        <v>169</v>
      </c>
      <c r="C45" s="10"/>
      <c r="D45" s="10"/>
      <c r="E45" s="24" t="s">
        <v>170</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row>
    <row r="46">
      <c r="A46" s="10"/>
      <c r="B46" s="10"/>
      <c r="C46" s="10"/>
      <c r="D46" s="10"/>
      <c r="E46" s="10" t="s">
        <v>171</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row>
  </sheetData>
  <mergeCells count="4">
    <mergeCell ref="E6:F6"/>
    <mergeCell ref="G6:H6"/>
    <mergeCell ref="I6:J6"/>
    <mergeCell ref="K6:L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4.29"/>
    <col customWidth="1" min="2" max="2" width="8.71"/>
    <col customWidth="1" min="3" max="3" width="12.0"/>
    <col customWidth="1" min="4" max="6" width="11.43"/>
    <col customWidth="1" min="7" max="7" width="13.14"/>
    <col customWidth="1" min="8" max="8" width="8.14"/>
    <col customWidth="1" min="9" max="9" width="42.86"/>
    <col customWidth="1" min="10" max="10" width="11.14"/>
    <col customWidth="1" min="11" max="11" width="9.43"/>
    <col customWidth="1" min="12" max="12" width="8.71"/>
    <col customWidth="1" min="13" max="13" width="26.71"/>
    <col customWidth="1" min="14" max="26" width="8.71"/>
  </cols>
  <sheetData>
    <row r="1">
      <c r="A1" s="3"/>
      <c r="H1" s="10"/>
      <c r="I1" s="3"/>
    </row>
    <row r="2" ht="51.0" customHeight="1">
      <c r="A2" s="1" t="s">
        <v>68</v>
      </c>
      <c r="B2" s="1" t="s">
        <v>107</v>
      </c>
      <c r="C2" s="1" t="s">
        <v>108</v>
      </c>
      <c r="D2" s="1" t="s">
        <v>54</v>
      </c>
      <c r="E2" s="1" t="s">
        <v>55</v>
      </c>
      <c r="F2" s="1" t="s">
        <v>56</v>
      </c>
      <c r="G2" s="1" t="s">
        <v>109</v>
      </c>
      <c r="H2" s="1"/>
      <c r="I2" s="49" t="s">
        <v>110</v>
      </c>
      <c r="J2" s="49" t="s">
        <v>112</v>
      </c>
      <c r="K2" s="49" t="s">
        <v>60</v>
      </c>
    </row>
    <row r="3">
      <c r="A3" s="16" t="str">
        <f>'RWSM Flow &amp; Annual Loads'!A7</f>
        <v>Atherton Ck</v>
      </c>
      <c r="B3" s="6">
        <f>'RWSM Flow &amp; Annual Loads'!N7</f>
        <v>22.96379573</v>
      </c>
      <c r="C3" s="50">
        <f>'RWSM Flow &amp; Annual Loads'!O7/1000000</f>
        <v>3.524209019</v>
      </c>
      <c r="D3" s="5">
        <f>'RWSM Flow &amp; Annual Loads'!B7</f>
        <v>74.00599066</v>
      </c>
      <c r="E3" s="6">
        <f>'RWSM Flow &amp; Annual Loads'!C7</f>
        <v>160.6910182</v>
      </c>
      <c r="F3" s="5">
        <f>'RWSM Flow &amp; Annual Loads'!D7</f>
        <v>279.2005107</v>
      </c>
      <c r="G3" s="6">
        <f t="shared" ref="G3:G10" si="1">E3/B3</f>
        <v>6.997580891</v>
      </c>
      <c r="H3" s="6"/>
      <c r="I3" s="16" t="s">
        <v>114</v>
      </c>
      <c r="J3" s="51">
        <f>'RWSM Flow &amp; Annual Loads'!I7/1000000</f>
        <v>14.90350343</v>
      </c>
      <c r="K3" s="52">
        <f>'RWSM Flow &amp; Annual Loads'!J7</f>
        <v>0.2364684946</v>
      </c>
    </row>
    <row r="4">
      <c r="A4" s="16" t="str">
        <f>'RWSM Flow &amp; Annual Loads'!A8</f>
        <v>Bayfront Park</v>
      </c>
      <c r="B4" s="6">
        <f>'RWSM Flow &amp; Annual Loads'!N8</f>
        <v>0.6112464004</v>
      </c>
      <c r="C4" s="50">
        <f>'RWSM Flow &amp; Annual Loads'!O8/1000000</f>
        <v>0.08298051296</v>
      </c>
      <c r="D4" s="5">
        <f>'RWSM Flow &amp; Annual Loads'!B8</f>
        <v>0.6093515899</v>
      </c>
      <c r="E4" s="6">
        <f>'RWSM Flow &amp; Annual Loads'!C8</f>
        <v>1.507465965</v>
      </c>
      <c r="F4" s="5">
        <f>'RWSM Flow &amp; Annual Loads'!D8</f>
        <v>2.106208881</v>
      </c>
      <c r="G4" s="6">
        <f t="shared" si="1"/>
        <v>2.46621651</v>
      </c>
      <c r="H4" s="6"/>
      <c r="I4" s="16" t="s">
        <v>114</v>
      </c>
      <c r="J4" s="51">
        <f>'RWSM Flow &amp; Annual Loads'!I8/1000000</f>
        <v>0.3533004194</v>
      </c>
      <c r="K4" s="52">
        <f>'RWSM Flow &amp; Annual Loads'!J8</f>
        <v>0.2348723873</v>
      </c>
    </row>
    <row r="5">
      <c r="A5" s="16" t="str">
        <f>'RWSM Flow &amp; Annual Loads'!A9</f>
        <v>Cordilleras Ck</v>
      </c>
      <c r="B5" s="6">
        <f>'RWSM Flow &amp; Annual Loads'!N9</f>
        <v>9.36962259</v>
      </c>
      <c r="C5" s="50">
        <f>'RWSM Flow &amp; Annual Loads'!O9/1000000</f>
        <v>2.231592982</v>
      </c>
      <c r="D5" s="5">
        <f>'RWSM Flow &amp; Annual Loads'!B9</f>
        <v>30.24100579</v>
      </c>
      <c r="E5" s="6">
        <f>'RWSM Flow &amp; Annual Loads'!C9</f>
        <v>71.22597496</v>
      </c>
      <c r="F5" s="5">
        <f>'RWSM Flow &amp; Annual Loads'!D9</f>
        <v>107.6698445</v>
      </c>
      <c r="G5" s="6">
        <f t="shared" si="1"/>
        <v>7.601797648</v>
      </c>
      <c r="H5" s="6"/>
      <c r="I5" s="16" t="s">
        <v>114</v>
      </c>
      <c r="J5" s="51">
        <f>'RWSM Flow &amp; Annual Loads'!I9/1000000</f>
        <v>7.158391659</v>
      </c>
      <c r="K5" s="52">
        <f>'RWSM Flow &amp; Annual Loads'!J9</f>
        <v>0.3117450244</v>
      </c>
    </row>
    <row r="6">
      <c r="A6" s="16" t="str">
        <f>'RWSM Flow &amp; Annual Loads'!A10</f>
        <v>Pulgas Ck</v>
      </c>
      <c r="B6" s="6">
        <f>'RWSM Flow &amp; Annual Loads'!N10</f>
        <v>9.19679647</v>
      </c>
      <c r="C6" s="50">
        <f>'RWSM Flow &amp; Annual Loads'!O10/1000000</f>
        <v>2.137934885</v>
      </c>
      <c r="D6" s="5">
        <f>'RWSM Flow &amp; Annual Loads'!B10</f>
        <v>51.98941654</v>
      </c>
      <c r="E6" s="6">
        <f>'RWSM Flow &amp; Annual Loads'!C10</f>
        <v>110.9710997</v>
      </c>
      <c r="F6" s="5">
        <f>'RWSM Flow &amp; Annual Loads'!D10</f>
        <v>198.3341135</v>
      </c>
      <c r="G6" s="6">
        <f t="shared" si="1"/>
        <v>12.06627766</v>
      </c>
      <c r="H6" s="6"/>
      <c r="I6" s="16" t="s">
        <v>114</v>
      </c>
      <c r="J6" s="51">
        <f>'RWSM Flow &amp; Annual Loads'!I10/1000000</f>
        <v>6.630890255</v>
      </c>
      <c r="K6" s="52">
        <f>'RWSM Flow &amp; Annual Loads'!J10</f>
        <v>0.32242049</v>
      </c>
      <c r="L6" s="10"/>
      <c r="M6" s="10"/>
      <c r="N6" s="10"/>
      <c r="O6" s="10"/>
      <c r="P6" s="10"/>
      <c r="Q6" s="10"/>
      <c r="R6" s="10"/>
      <c r="S6" s="10"/>
      <c r="T6" s="10"/>
      <c r="U6" s="10"/>
      <c r="V6" s="10"/>
      <c r="W6" s="10"/>
      <c r="X6" s="10"/>
      <c r="Y6" s="10"/>
      <c r="Z6" s="10"/>
    </row>
    <row r="7">
      <c r="A7" s="16" t="str">
        <f>'RWSM Flow &amp; Annual Loads'!A11</f>
        <v>Redwood Ck &amp; Arroyo Ojo de Agua Ck</v>
      </c>
      <c r="B7" s="6">
        <f>'RWSM Flow &amp; Annual Loads'!N11</f>
        <v>31.11100543</v>
      </c>
      <c r="C7" s="50">
        <f>'RWSM Flow &amp; Annual Loads'!O11/1000000</f>
        <v>5.878148507</v>
      </c>
      <c r="D7" s="5">
        <f>'RWSM Flow &amp; Annual Loads'!B11</f>
        <v>77.65936886</v>
      </c>
      <c r="E7" s="6">
        <f>'RWSM Flow &amp; Annual Loads'!C11</f>
        <v>175.2499612</v>
      </c>
      <c r="F7" s="5">
        <f>'RWSM Flow &amp; Annual Loads'!D11</f>
        <v>282.1507026</v>
      </c>
      <c r="G7" s="6">
        <f t="shared" si="1"/>
        <v>5.633053602</v>
      </c>
      <c r="H7" s="6"/>
      <c r="I7" s="16" t="s">
        <v>114</v>
      </c>
      <c r="J7" s="51">
        <f>'RWSM Flow &amp; Annual Loads'!I11/1000000</f>
        <v>21.40437174</v>
      </c>
      <c r="K7" s="52">
        <f>'RWSM Flow &amp; Annual Loads'!J11</f>
        <v>0.2746237348</v>
      </c>
      <c r="L7" s="10"/>
      <c r="M7" s="10"/>
      <c r="N7" s="10"/>
      <c r="O7" s="10"/>
      <c r="P7" s="10"/>
      <c r="Q7" s="10"/>
      <c r="R7" s="10"/>
      <c r="S7" s="10"/>
      <c r="T7" s="10"/>
      <c r="U7" s="10"/>
      <c r="V7" s="10"/>
      <c r="W7" s="10"/>
      <c r="X7" s="10"/>
      <c r="Y7" s="10"/>
      <c r="Z7" s="10"/>
    </row>
    <row r="8">
      <c r="A8" s="16" t="str">
        <f>'RWSM Flow &amp; Annual Loads'!A12</f>
        <v>Redwood Shores Lagoon</v>
      </c>
      <c r="B8" s="6">
        <f>'RWSM Flow &amp; Annual Loads'!N12</f>
        <v>4.53910417</v>
      </c>
      <c r="C8" s="50">
        <f>'RWSM Flow &amp; Annual Loads'!O12/1000000</f>
        <v>0.8008455104</v>
      </c>
      <c r="D8" s="5">
        <f>'RWSM Flow &amp; Annual Loads'!B12</f>
        <v>2.14412324</v>
      </c>
      <c r="E8" s="6">
        <f>'RWSM Flow &amp; Annual Loads'!C12</f>
        <v>4.748378355</v>
      </c>
      <c r="F8" s="5">
        <f>'RWSM Flow &amp; Annual Loads'!D12</f>
        <v>7.384873038</v>
      </c>
      <c r="G8" s="6">
        <f t="shared" si="1"/>
        <v>1.046104733</v>
      </c>
      <c r="H8" s="6"/>
      <c r="I8" s="16" t="s">
        <v>114</v>
      </c>
      <c r="J8" s="51">
        <f>'RWSM Flow &amp; Annual Loads'!I12/1000000</f>
        <v>2.791549065</v>
      </c>
      <c r="K8" s="52">
        <f>'RWSM Flow &amp; Annual Loads'!J12</f>
        <v>0.2868821188</v>
      </c>
      <c r="L8" s="10"/>
      <c r="M8" s="55"/>
      <c r="N8" s="10"/>
      <c r="O8" s="10"/>
      <c r="P8" s="10"/>
      <c r="Q8" s="10"/>
      <c r="R8" s="10"/>
      <c r="S8" s="10"/>
      <c r="T8" s="10"/>
      <c r="U8" s="10"/>
      <c r="V8" s="10"/>
      <c r="W8" s="10"/>
      <c r="X8" s="10"/>
      <c r="Y8" s="10"/>
      <c r="Z8" s="10"/>
    </row>
    <row r="9">
      <c r="A9" s="16" t="str">
        <f>'RWSM Flow &amp; Annual Loads'!A13</f>
        <v>SMC_unk15</v>
      </c>
      <c r="B9" s="6">
        <f>'RWSM Flow &amp; Annual Loads'!N13</f>
        <v>2.783094341</v>
      </c>
      <c r="C9" s="50">
        <f>'RWSM Flow &amp; Annual Loads'!O13/1000000</f>
        <v>0.7589042189</v>
      </c>
      <c r="D9" s="5">
        <f>'RWSM Flow &amp; Annual Loads'!B13</f>
        <v>49.89588154</v>
      </c>
      <c r="E9" s="6">
        <f>'RWSM Flow &amp; Annual Loads'!C13</f>
        <v>101.3033082</v>
      </c>
      <c r="F9" s="5">
        <f>'RWSM Flow &amp; Annual Loads'!D13</f>
        <v>198.2062625</v>
      </c>
      <c r="G9" s="6">
        <f t="shared" si="1"/>
        <v>36.39952361</v>
      </c>
      <c r="H9" s="57"/>
      <c r="I9" s="16" t="s">
        <v>114</v>
      </c>
      <c r="J9" s="51">
        <f>'RWSM Flow &amp; Annual Loads'!I13/1000000</f>
        <v>1.770048001</v>
      </c>
      <c r="K9" s="52">
        <f>'RWSM Flow &amp; Annual Loads'!J13</f>
        <v>0.4287478185</v>
      </c>
      <c r="L9" s="10"/>
      <c r="M9" s="10"/>
      <c r="N9" s="10"/>
      <c r="O9" s="10"/>
      <c r="P9" s="10"/>
      <c r="Q9" s="10"/>
      <c r="R9" s="10"/>
      <c r="S9" s="10"/>
      <c r="T9" s="10"/>
      <c r="U9" s="10"/>
      <c r="V9" s="10"/>
      <c r="W9" s="10"/>
      <c r="X9" s="10"/>
      <c r="Y9" s="10"/>
      <c r="Z9" s="10"/>
    </row>
    <row r="10">
      <c r="A10" s="59" t="s">
        <v>122</v>
      </c>
      <c r="B10" s="60">
        <f t="shared" ref="B10:F10" si="2">SUM(B3:B9)</f>
        <v>80.57466513</v>
      </c>
      <c r="C10" s="61">
        <f t="shared" si="2"/>
        <v>15.41461564</v>
      </c>
      <c r="D10" s="62">
        <f t="shared" si="2"/>
        <v>286.5451382</v>
      </c>
      <c r="E10" s="62">
        <f t="shared" si="2"/>
        <v>625.6972066</v>
      </c>
      <c r="F10" s="62">
        <f t="shared" si="2"/>
        <v>1075.052516</v>
      </c>
      <c r="G10" s="61">
        <f t="shared" si="1"/>
        <v>7.765433534</v>
      </c>
      <c r="H10" s="61"/>
      <c r="I10" s="59"/>
      <c r="J10" s="61">
        <f>SUM(J3:J9)</f>
        <v>55.01205456</v>
      </c>
      <c r="K10" s="66">
        <f>C10/J10</f>
        <v>0.2802043254</v>
      </c>
    </row>
    <row r="11">
      <c r="A11" s="3"/>
      <c r="H11" s="10"/>
      <c r="I11" s="3"/>
    </row>
    <row r="12">
      <c r="A12" s="3"/>
      <c r="H12" s="10"/>
      <c r="I12" s="3"/>
    </row>
    <row r="13">
      <c r="A13" s="3"/>
      <c r="H13" s="10"/>
      <c r="I13" s="3"/>
    </row>
    <row r="14">
      <c r="A14" s="3"/>
      <c r="H14" s="10"/>
      <c r="I14" s="3"/>
    </row>
    <row r="15">
      <c r="A15" s="3"/>
      <c r="H15" s="10"/>
      <c r="I15" s="3"/>
    </row>
    <row r="16">
      <c r="A16" s="3"/>
      <c r="H16" s="10"/>
      <c r="I16" s="3"/>
    </row>
    <row r="17">
      <c r="A17" s="3"/>
      <c r="H17" s="10"/>
      <c r="I17" s="3"/>
    </row>
    <row r="18">
      <c r="A18" s="3"/>
      <c r="H18" s="10"/>
      <c r="I18" s="3"/>
    </row>
    <row r="19">
      <c r="A19" s="3"/>
      <c r="H19" s="10"/>
      <c r="I19" s="3"/>
    </row>
    <row r="20">
      <c r="A20" s="3"/>
      <c r="H20" s="10"/>
      <c r="I20" s="3"/>
    </row>
    <row r="21">
      <c r="A21" s="3"/>
      <c r="H21" s="10"/>
      <c r="I21" s="3"/>
    </row>
    <row r="22">
      <c r="A22" s="3"/>
      <c r="H22" s="10"/>
      <c r="I22" s="3"/>
    </row>
    <row r="23">
      <c r="A23" s="3"/>
      <c r="H23" s="10"/>
      <c r="I23" s="3"/>
    </row>
    <row r="24">
      <c r="A24" s="3"/>
      <c r="H24" s="10"/>
      <c r="I24" s="3"/>
    </row>
    <row r="25">
      <c r="A25" s="3"/>
      <c r="H25" s="10"/>
      <c r="I25" s="3"/>
    </row>
    <row r="26">
      <c r="A26" s="3"/>
      <c r="H26" s="10"/>
      <c r="I26" s="3"/>
    </row>
    <row r="27">
      <c r="A27" s="3"/>
      <c r="H27" s="10"/>
      <c r="I27" s="3"/>
    </row>
    <row r="28">
      <c r="A28" s="3"/>
      <c r="H28" s="10"/>
      <c r="I28" s="3"/>
    </row>
    <row r="29">
      <c r="A29" s="3"/>
      <c r="H29" s="10"/>
      <c r="I29" s="3"/>
    </row>
    <row r="30">
      <c r="A30" s="3"/>
      <c r="H30" s="10"/>
      <c r="I30" s="3"/>
    </row>
    <row r="31">
      <c r="A31" s="3"/>
      <c r="H31" s="10"/>
      <c r="I31" s="3"/>
    </row>
    <row r="32">
      <c r="A32" s="3"/>
      <c r="H32" s="10"/>
      <c r="I32" s="3"/>
    </row>
    <row r="33">
      <c r="A33" s="3"/>
      <c r="H33" s="10"/>
      <c r="I33" s="3"/>
    </row>
    <row r="34">
      <c r="A34" s="3"/>
      <c r="H34" s="10"/>
      <c r="I34" s="3"/>
    </row>
    <row r="35">
      <c r="A35" s="3"/>
      <c r="H35" s="10"/>
      <c r="I35" s="3"/>
    </row>
    <row r="36">
      <c r="A36" s="3"/>
      <c r="H36" s="10"/>
      <c r="I36" s="3"/>
    </row>
    <row r="37">
      <c r="A37" s="3"/>
      <c r="H37" s="10"/>
      <c r="I37" s="3"/>
    </row>
    <row r="38">
      <c r="A38" s="3"/>
      <c r="H38" s="10"/>
      <c r="I38" s="3"/>
    </row>
    <row r="39">
      <c r="A39" s="3"/>
      <c r="H39" s="10"/>
      <c r="I39" s="3"/>
    </row>
    <row r="40">
      <c r="A40" s="3"/>
      <c r="H40" s="10"/>
      <c r="I40" s="3"/>
    </row>
    <row r="41">
      <c r="A41" s="3"/>
      <c r="H41" s="10"/>
      <c r="I41" s="3"/>
    </row>
    <row r="42">
      <c r="A42" s="3"/>
      <c r="H42" s="10"/>
      <c r="I42" s="3"/>
    </row>
    <row r="43">
      <c r="A43" s="3"/>
      <c r="H43" s="10"/>
      <c r="I43" s="3"/>
    </row>
    <row r="44">
      <c r="A44" s="3"/>
      <c r="H44" s="10"/>
      <c r="I44" s="3"/>
    </row>
    <row r="45">
      <c r="A45" s="3"/>
      <c r="H45" s="10"/>
      <c r="I45" s="3"/>
    </row>
    <row r="46">
      <c r="A46" s="3"/>
      <c r="H46" s="10"/>
      <c r="I46" s="3"/>
    </row>
    <row r="47">
      <c r="A47" s="3"/>
      <c r="H47" s="10"/>
      <c r="I47" s="3"/>
    </row>
    <row r="48">
      <c r="A48" s="3"/>
      <c r="H48" s="10"/>
      <c r="I48" s="3"/>
    </row>
    <row r="49">
      <c r="A49" s="3"/>
      <c r="H49" s="10"/>
      <c r="I49" s="3"/>
    </row>
    <row r="50">
      <c r="A50" s="3"/>
      <c r="H50" s="10"/>
      <c r="I50" s="3"/>
    </row>
    <row r="51">
      <c r="A51" s="3"/>
      <c r="H51" s="10"/>
      <c r="I51" s="3"/>
    </row>
    <row r="52">
      <c r="A52" s="3"/>
      <c r="H52" s="10"/>
      <c r="I52" s="3"/>
    </row>
    <row r="53">
      <c r="A53" s="3"/>
      <c r="H53" s="10"/>
      <c r="I53" s="3"/>
    </row>
    <row r="54">
      <c r="A54" s="3"/>
      <c r="H54" s="10"/>
      <c r="I54" s="3"/>
    </row>
    <row r="55">
      <c r="A55" s="3"/>
      <c r="H55" s="10"/>
      <c r="I55" s="3"/>
    </row>
    <row r="56">
      <c r="A56" s="3"/>
      <c r="H56" s="10"/>
      <c r="I56" s="3"/>
    </row>
    <row r="57">
      <c r="A57" s="3"/>
      <c r="H57" s="10"/>
      <c r="I57" s="3"/>
    </row>
    <row r="58">
      <c r="A58" s="3"/>
      <c r="H58" s="10"/>
      <c r="I58" s="3"/>
    </row>
    <row r="59">
      <c r="A59" s="3"/>
      <c r="H59" s="10"/>
      <c r="I59" s="3"/>
    </row>
    <row r="60">
      <c r="A60" s="3"/>
      <c r="H60" s="10"/>
      <c r="I60" s="3"/>
    </row>
    <row r="61">
      <c r="A61" s="3"/>
      <c r="H61" s="10"/>
      <c r="I61" s="3"/>
    </row>
    <row r="62">
      <c r="A62" s="3"/>
      <c r="H62" s="10"/>
      <c r="I62" s="3"/>
    </row>
    <row r="63">
      <c r="A63" s="3"/>
      <c r="H63" s="10"/>
      <c r="I63" s="3"/>
    </row>
    <row r="64">
      <c r="A64" s="3"/>
      <c r="H64" s="10"/>
      <c r="I64" s="3"/>
    </row>
    <row r="65">
      <c r="A65" s="3"/>
      <c r="H65" s="10"/>
      <c r="I65" s="3"/>
    </row>
    <row r="66">
      <c r="A66" s="3"/>
      <c r="H66" s="10"/>
      <c r="I66" s="3"/>
    </row>
    <row r="67">
      <c r="A67" s="3"/>
      <c r="H67" s="10"/>
      <c r="I67" s="3"/>
    </row>
    <row r="68">
      <c r="A68" s="3"/>
      <c r="H68" s="10"/>
      <c r="I68" s="3"/>
    </row>
    <row r="69">
      <c r="A69" s="3"/>
      <c r="H69" s="10"/>
      <c r="I69" s="3"/>
    </row>
    <row r="70">
      <c r="A70" s="3"/>
      <c r="H70" s="10"/>
      <c r="I70" s="3"/>
    </row>
    <row r="71">
      <c r="A71" s="3"/>
      <c r="H71" s="10"/>
      <c r="I71" s="3"/>
    </row>
    <row r="72">
      <c r="A72" s="3"/>
      <c r="H72" s="10"/>
      <c r="I72" s="3"/>
    </row>
    <row r="73">
      <c r="A73" s="3"/>
      <c r="H73" s="10"/>
      <c r="I73" s="3"/>
    </row>
    <row r="74">
      <c r="A74" s="3"/>
      <c r="H74" s="10"/>
      <c r="I74" s="3"/>
    </row>
    <row r="75">
      <c r="A75" s="3"/>
      <c r="H75" s="10"/>
      <c r="I75" s="3"/>
    </row>
    <row r="76">
      <c r="A76" s="3"/>
      <c r="H76" s="10"/>
      <c r="I76" s="3"/>
    </row>
    <row r="77">
      <c r="A77" s="3"/>
      <c r="H77" s="10"/>
      <c r="I77" s="3"/>
    </row>
    <row r="78">
      <c r="A78" s="3"/>
      <c r="H78" s="10"/>
      <c r="I78" s="3"/>
    </row>
    <row r="79">
      <c r="A79" s="3"/>
      <c r="H79" s="10"/>
      <c r="I79" s="3"/>
    </row>
    <row r="80">
      <c r="A80" s="3"/>
      <c r="H80" s="10"/>
      <c r="I80" s="3"/>
    </row>
    <row r="81">
      <c r="A81" s="3"/>
      <c r="H81" s="10"/>
      <c r="I81" s="3"/>
    </row>
    <row r="82">
      <c r="A82" s="3"/>
      <c r="H82" s="10"/>
      <c r="I82" s="3"/>
    </row>
    <row r="83">
      <c r="A83" s="3"/>
      <c r="H83" s="10"/>
      <c r="I83" s="3"/>
    </row>
    <row r="84">
      <c r="A84" s="3"/>
      <c r="H84" s="10"/>
      <c r="I84" s="3"/>
    </row>
    <row r="85">
      <c r="A85" s="3"/>
      <c r="H85" s="10"/>
      <c r="I85" s="3"/>
    </row>
    <row r="86">
      <c r="A86" s="3"/>
      <c r="H86" s="10"/>
      <c r="I86" s="3"/>
    </row>
    <row r="87">
      <c r="A87" s="3"/>
      <c r="H87" s="10"/>
      <c r="I87" s="3"/>
    </row>
    <row r="88">
      <c r="A88" s="3"/>
      <c r="H88" s="10"/>
      <c r="I88" s="3"/>
    </row>
    <row r="89">
      <c r="A89" s="3"/>
      <c r="H89" s="10"/>
      <c r="I89" s="3"/>
    </row>
    <row r="90">
      <c r="A90" s="3"/>
      <c r="H90" s="10"/>
      <c r="I90" s="3"/>
    </row>
    <row r="91">
      <c r="A91" s="3"/>
      <c r="H91" s="10"/>
      <c r="I91" s="3"/>
    </row>
    <row r="92">
      <c r="A92" s="3"/>
      <c r="H92" s="10"/>
      <c r="I92" s="3"/>
    </row>
    <row r="93">
      <c r="A93" s="3"/>
      <c r="H93" s="10"/>
      <c r="I93" s="3"/>
    </row>
    <row r="94">
      <c r="A94" s="3"/>
      <c r="H94" s="10"/>
      <c r="I94" s="3"/>
    </row>
    <row r="95">
      <c r="A95" s="3"/>
      <c r="H95" s="10"/>
      <c r="I95" s="3"/>
    </row>
    <row r="96">
      <c r="A96" s="3"/>
      <c r="H96" s="10"/>
      <c r="I96" s="3"/>
    </row>
    <row r="97">
      <c r="A97" s="3"/>
      <c r="H97" s="10"/>
      <c r="I97" s="3"/>
    </row>
    <row r="98">
      <c r="A98" s="3"/>
      <c r="H98" s="10"/>
      <c r="I98" s="3"/>
    </row>
    <row r="99">
      <c r="A99" s="3"/>
      <c r="H99" s="10"/>
      <c r="I99" s="3"/>
    </row>
    <row r="100">
      <c r="A100" s="3"/>
      <c r="H100" s="10"/>
      <c r="I100" s="3"/>
    </row>
    <row r="101">
      <c r="A101" s="3"/>
      <c r="H101" s="10"/>
      <c r="I101" s="3"/>
    </row>
    <row r="102">
      <c r="A102" s="3"/>
      <c r="H102" s="10"/>
      <c r="I102" s="3"/>
    </row>
    <row r="103">
      <c r="A103" s="3"/>
      <c r="H103" s="10"/>
      <c r="I103" s="3"/>
    </row>
    <row r="104">
      <c r="A104" s="3"/>
      <c r="H104" s="10"/>
      <c r="I104" s="3"/>
    </row>
    <row r="105">
      <c r="A105" s="3"/>
      <c r="H105" s="10"/>
      <c r="I105" s="3"/>
    </row>
    <row r="106">
      <c r="A106" s="3"/>
      <c r="H106" s="10"/>
      <c r="I106" s="3"/>
    </row>
    <row r="107">
      <c r="A107" s="3"/>
      <c r="H107" s="10"/>
      <c r="I107" s="3"/>
    </row>
    <row r="108">
      <c r="A108" s="3"/>
      <c r="H108" s="10"/>
      <c r="I108" s="3"/>
    </row>
    <row r="109">
      <c r="A109" s="3"/>
      <c r="H109" s="10"/>
      <c r="I109" s="3"/>
    </row>
    <row r="110">
      <c r="A110" s="3"/>
      <c r="H110" s="10"/>
      <c r="I110" s="3"/>
    </row>
    <row r="111">
      <c r="A111" s="3"/>
      <c r="H111" s="10"/>
      <c r="I111" s="3"/>
    </row>
    <row r="112">
      <c r="A112" s="3"/>
      <c r="H112" s="10"/>
      <c r="I112" s="3"/>
    </row>
    <row r="113">
      <c r="A113" s="3"/>
      <c r="H113" s="10"/>
      <c r="I113" s="3"/>
    </row>
    <row r="114">
      <c r="A114" s="3"/>
      <c r="H114" s="10"/>
      <c r="I114" s="3"/>
    </row>
    <row r="115">
      <c r="A115" s="3"/>
      <c r="H115" s="10"/>
      <c r="I115" s="3"/>
    </row>
    <row r="116">
      <c r="A116" s="3"/>
      <c r="H116" s="10"/>
      <c r="I116" s="3"/>
    </row>
    <row r="117">
      <c r="A117" s="3"/>
      <c r="H117" s="10"/>
      <c r="I117" s="3"/>
    </row>
    <row r="118">
      <c r="A118" s="3"/>
      <c r="H118" s="10"/>
      <c r="I118" s="3"/>
    </row>
    <row r="119">
      <c r="A119" s="3"/>
      <c r="H119" s="10"/>
      <c r="I119" s="3"/>
    </row>
    <row r="120">
      <c r="A120" s="3"/>
      <c r="H120" s="10"/>
      <c r="I120" s="3"/>
    </row>
    <row r="121">
      <c r="A121" s="3"/>
      <c r="H121" s="10"/>
      <c r="I121" s="3"/>
    </row>
    <row r="122">
      <c r="A122" s="3"/>
      <c r="H122" s="10"/>
      <c r="I122" s="3"/>
    </row>
    <row r="123">
      <c r="A123" s="3"/>
      <c r="H123" s="10"/>
      <c r="I123" s="3"/>
    </row>
    <row r="124">
      <c r="A124" s="3"/>
      <c r="H124" s="10"/>
      <c r="I124" s="3"/>
    </row>
    <row r="125">
      <c r="A125" s="3"/>
      <c r="H125" s="10"/>
      <c r="I125" s="3"/>
    </row>
    <row r="126">
      <c r="A126" s="3"/>
      <c r="H126" s="10"/>
      <c r="I126" s="3"/>
    </row>
    <row r="127">
      <c r="A127" s="3"/>
      <c r="H127" s="10"/>
      <c r="I127" s="3"/>
    </row>
    <row r="128">
      <c r="A128" s="3"/>
      <c r="H128" s="10"/>
      <c r="I128" s="3"/>
    </row>
    <row r="129">
      <c r="A129" s="3"/>
      <c r="H129" s="10"/>
      <c r="I129" s="3"/>
    </row>
    <row r="130">
      <c r="A130" s="3"/>
      <c r="H130" s="10"/>
      <c r="I130" s="3"/>
    </row>
    <row r="131">
      <c r="A131" s="3"/>
      <c r="H131" s="10"/>
      <c r="I131" s="3"/>
    </row>
    <row r="132">
      <c r="A132" s="3"/>
      <c r="H132" s="10"/>
      <c r="I132" s="3"/>
    </row>
    <row r="133">
      <c r="A133" s="3"/>
      <c r="H133" s="10"/>
      <c r="I133" s="3"/>
    </row>
    <row r="134">
      <c r="A134" s="3"/>
      <c r="H134" s="10"/>
      <c r="I134" s="3"/>
    </row>
    <row r="135">
      <c r="A135" s="3"/>
      <c r="H135" s="10"/>
      <c r="I135" s="3"/>
    </row>
    <row r="136">
      <c r="A136" s="3"/>
      <c r="H136" s="10"/>
      <c r="I136" s="3"/>
    </row>
    <row r="137">
      <c r="A137" s="3"/>
      <c r="H137" s="10"/>
      <c r="I137" s="3"/>
    </row>
    <row r="138">
      <c r="A138" s="3"/>
      <c r="H138" s="10"/>
      <c r="I138" s="3"/>
    </row>
    <row r="139">
      <c r="A139" s="3"/>
      <c r="H139" s="10"/>
      <c r="I139" s="3"/>
    </row>
    <row r="140">
      <c r="A140" s="3"/>
      <c r="H140" s="10"/>
      <c r="I140" s="3"/>
    </row>
    <row r="141">
      <c r="A141" s="3"/>
      <c r="H141" s="10"/>
      <c r="I141" s="3"/>
    </row>
    <row r="142">
      <c r="A142" s="3"/>
      <c r="H142" s="10"/>
      <c r="I142" s="3"/>
    </row>
    <row r="143">
      <c r="A143" s="3"/>
      <c r="H143" s="10"/>
      <c r="I143" s="3"/>
    </row>
    <row r="144">
      <c r="A144" s="3"/>
      <c r="H144" s="10"/>
      <c r="I144" s="3"/>
    </row>
    <row r="145">
      <c r="A145" s="3"/>
      <c r="H145" s="10"/>
      <c r="I145" s="3"/>
    </row>
    <row r="146">
      <c r="A146" s="3"/>
      <c r="H146" s="10"/>
      <c r="I146" s="3"/>
    </row>
    <row r="147">
      <c r="A147" s="3"/>
      <c r="H147" s="10"/>
      <c r="I147" s="3"/>
    </row>
    <row r="148">
      <c r="A148" s="3"/>
      <c r="H148" s="10"/>
      <c r="I148" s="3"/>
    </row>
    <row r="149">
      <c r="A149" s="3"/>
      <c r="H149" s="10"/>
      <c r="I149" s="3"/>
    </row>
    <row r="150">
      <c r="A150" s="3"/>
      <c r="H150" s="10"/>
      <c r="I150" s="3"/>
    </row>
    <row r="151">
      <c r="A151" s="3"/>
      <c r="H151" s="10"/>
      <c r="I151" s="3"/>
    </row>
    <row r="152">
      <c r="A152" s="3"/>
      <c r="H152" s="10"/>
      <c r="I152" s="3"/>
    </row>
    <row r="153">
      <c r="A153" s="3"/>
      <c r="H153" s="10"/>
      <c r="I153" s="3"/>
    </row>
    <row r="154">
      <c r="A154" s="3"/>
      <c r="H154" s="10"/>
      <c r="I154" s="3"/>
    </row>
    <row r="155">
      <c r="A155" s="3"/>
      <c r="H155" s="10"/>
      <c r="I155" s="3"/>
    </row>
    <row r="156">
      <c r="A156" s="3"/>
      <c r="H156" s="10"/>
      <c r="I156" s="3"/>
    </row>
    <row r="157">
      <c r="A157" s="3"/>
      <c r="H157" s="10"/>
      <c r="I157" s="3"/>
    </row>
    <row r="158">
      <c r="A158" s="3"/>
      <c r="H158" s="10"/>
      <c r="I158" s="3"/>
    </row>
    <row r="159">
      <c r="A159" s="3"/>
      <c r="H159" s="10"/>
      <c r="I159" s="3"/>
    </row>
    <row r="160">
      <c r="A160" s="3"/>
      <c r="H160" s="10"/>
      <c r="I160" s="3"/>
    </row>
    <row r="161">
      <c r="A161" s="3"/>
      <c r="H161" s="10"/>
      <c r="I161" s="3"/>
    </row>
    <row r="162">
      <c r="A162" s="3"/>
      <c r="H162" s="10"/>
      <c r="I162" s="3"/>
    </row>
    <row r="163">
      <c r="A163" s="3"/>
      <c r="H163" s="10"/>
      <c r="I163" s="3"/>
    </row>
    <row r="164">
      <c r="A164" s="3"/>
      <c r="H164" s="10"/>
      <c r="I164" s="3"/>
    </row>
    <row r="165">
      <c r="A165" s="3"/>
      <c r="H165" s="10"/>
      <c r="I165" s="3"/>
    </row>
    <row r="166">
      <c r="A166" s="3"/>
      <c r="H166" s="10"/>
      <c r="I166" s="3"/>
    </row>
    <row r="167">
      <c r="A167" s="3"/>
      <c r="H167" s="10"/>
      <c r="I167" s="3"/>
    </row>
    <row r="168">
      <c r="A168" s="3"/>
      <c r="H168" s="10"/>
      <c r="I168" s="3"/>
    </row>
    <row r="169">
      <c r="A169" s="3"/>
      <c r="H169" s="10"/>
      <c r="I169" s="3"/>
    </row>
    <row r="170">
      <c r="A170" s="3"/>
      <c r="H170" s="10"/>
      <c r="I170" s="3"/>
    </row>
    <row r="171">
      <c r="A171" s="3"/>
      <c r="H171" s="10"/>
      <c r="I171" s="3"/>
    </row>
    <row r="172">
      <c r="A172" s="3"/>
      <c r="H172" s="10"/>
      <c r="I172" s="3"/>
    </row>
    <row r="173">
      <c r="A173" s="3"/>
      <c r="H173" s="10"/>
      <c r="I173" s="3"/>
    </row>
    <row r="174">
      <c r="A174" s="3"/>
      <c r="H174" s="10"/>
      <c r="I174" s="3"/>
    </row>
    <row r="175">
      <c r="A175" s="3"/>
      <c r="H175" s="10"/>
      <c r="I175" s="3"/>
    </row>
    <row r="176">
      <c r="A176" s="3"/>
      <c r="H176" s="10"/>
      <c r="I176" s="3"/>
    </row>
    <row r="177">
      <c r="A177" s="3"/>
      <c r="H177" s="10"/>
      <c r="I177" s="3"/>
    </row>
    <row r="178">
      <c r="A178" s="3"/>
      <c r="H178" s="10"/>
      <c r="I178" s="3"/>
    </row>
    <row r="179">
      <c r="A179" s="3"/>
      <c r="H179" s="10"/>
      <c r="I179" s="3"/>
    </row>
    <row r="180">
      <c r="A180" s="3"/>
      <c r="H180" s="10"/>
      <c r="I180" s="3"/>
    </row>
    <row r="181">
      <c r="A181" s="3"/>
      <c r="H181" s="10"/>
      <c r="I181" s="3"/>
    </row>
    <row r="182">
      <c r="A182" s="3"/>
      <c r="H182" s="10"/>
      <c r="I182" s="3"/>
    </row>
    <row r="183">
      <c r="A183" s="3"/>
      <c r="H183" s="10"/>
      <c r="I183" s="3"/>
    </row>
    <row r="184">
      <c r="A184" s="3"/>
      <c r="H184" s="10"/>
      <c r="I184" s="3"/>
    </row>
    <row r="185">
      <c r="A185" s="3"/>
      <c r="H185" s="10"/>
      <c r="I185" s="3"/>
    </row>
    <row r="186">
      <c r="A186" s="3"/>
      <c r="H186" s="10"/>
      <c r="I186" s="3"/>
    </row>
    <row r="187">
      <c r="A187" s="3"/>
      <c r="H187" s="10"/>
      <c r="I187" s="3"/>
    </row>
    <row r="188">
      <c r="A188" s="3"/>
      <c r="H188" s="10"/>
      <c r="I188" s="3"/>
    </row>
    <row r="189">
      <c r="A189" s="3"/>
      <c r="H189" s="10"/>
      <c r="I189" s="3"/>
    </row>
    <row r="190">
      <c r="A190" s="3"/>
      <c r="H190" s="10"/>
      <c r="I190" s="3"/>
    </row>
    <row r="191">
      <c r="A191" s="3"/>
      <c r="H191" s="10"/>
      <c r="I191" s="3"/>
    </row>
    <row r="192">
      <c r="A192" s="3"/>
      <c r="H192" s="10"/>
      <c r="I192" s="3"/>
    </row>
    <row r="193">
      <c r="A193" s="3"/>
      <c r="H193" s="10"/>
      <c r="I193" s="3"/>
    </row>
    <row r="194">
      <c r="A194" s="3"/>
      <c r="H194" s="10"/>
      <c r="I194" s="3"/>
    </row>
    <row r="195">
      <c r="A195" s="3"/>
      <c r="H195" s="10"/>
      <c r="I195" s="3"/>
    </row>
    <row r="196">
      <c r="A196" s="3"/>
      <c r="H196" s="10"/>
      <c r="I196" s="3"/>
    </row>
    <row r="197">
      <c r="A197" s="3"/>
      <c r="H197" s="10"/>
      <c r="I197" s="3"/>
    </row>
    <row r="198">
      <c r="A198" s="3"/>
      <c r="H198" s="10"/>
      <c r="I198" s="3"/>
    </row>
    <row r="199">
      <c r="A199" s="3"/>
      <c r="H199" s="10"/>
      <c r="I199" s="3"/>
    </row>
    <row r="200">
      <c r="A200" s="3"/>
      <c r="H200" s="10"/>
      <c r="I200" s="3"/>
    </row>
    <row r="201">
      <c r="A201" s="3"/>
      <c r="H201" s="10"/>
      <c r="I201" s="3"/>
    </row>
    <row r="202">
      <c r="A202" s="3"/>
      <c r="H202" s="10"/>
      <c r="I202" s="3"/>
    </row>
    <row r="203">
      <c r="A203" s="3"/>
      <c r="H203" s="10"/>
      <c r="I203" s="3"/>
    </row>
    <row r="204">
      <c r="A204" s="3"/>
      <c r="H204" s="10"/>
      <c r="I204" s="3"/>
    </row>
    <row r="205">
      <c r="A205" s="3"/>
      <c r="H205" s="10"/>
      <c r="I205" s="3"/>
    </row>
    <row r="206">
      <c r="A206" s="3"/>
      <c r="H206" s="10"/>
      <c r="I206" s="3"/>
    </row>
    <row r="207">
      <c r="A207" s="3"/>
      <c r="H207" s="10"/>
      <c r="I207" s="3"/>
    </row>
    <row r="208">
      <c r="A208" s="3"/>
      <c r="H208" s="10"/>
      <c r="I208" s="3"/>
    </row>
    <row r="209">
      <c r="A209" s="3"/>
      <c r="H209" s="10"/>
      <c r="I209" s="3"/>
    </row>
    <row r="210">
      <c r="A210" s="3"/>
      <c r="H210" s="10"/>
      <c r="I210" s="3"/>
    </row>
    <row r="211">
      <c r="A211" s="3"/>
      <c r="H211" s="10"/>
      <c r="I211" s="3"/>
    </row>
    <row r="212">
      <c r="A212" s="3"/>
      <c r="H212" s="10"/>
      <c r="I212" s="3"/>
    </row>
    <row r="213">
      <c r="A213" s="3"/>
      <c r="H213" s="10"/>
      <c r="I213" s="3"/>
    </row>
    <row r="214">
      <c r="A214" s="3"/>
      <c r="H214" s="10"/>
      <c r="I214" s="3"/>
    </row>
    <row r="215">
      <c r="A215" s="3"/>
      <c r="H215" s="10"/>
      <c r="I215" s="3"/>
    </row>
    <row r="216">
      <c r="A216" s="3"/>
      <c r="H216" s="10"/>
      <c r="I216" s="3"/>
    </row>
    <row r="217">
      <c r="A217" s="3"/>
      <c r="H217" s="10"/>
      <c r="I217" s="3"/>
    </row>
    <row r="218">
      <c r="A218" s="3"/>
      <c r="H218" s="10"/>
      <c r="I218" s="3"/>
    </row>
    <row r="219">
      <c r="A219" s="3"/>
      <c r="H219" s="10"/>
      <c r="I219" s="3"/>
    </row>
    <row r="220">
      <c r="A220" s="3"/>
      <c r="H220" s="10"/>
      <c r="I220" s="3"/>
    </row>
    <row r="221">
      <c r="A221" s="3"/>
      <c r="H221" s="10"/>
      <c r="I221" s="3"/>
    </row>
    <row r="222">
      <c r="A222" s="3"/>
      <c r="H222" s="10"/>
      <c r="I222" s="3"/>
    </row>
    <row r="223">
      <c r="A223" s="3"/>
      <c r="H223" s="10"/>
      <c r="I223" s="3"/>
    </row>
    <row r="224">
      <c r="A224" s="3"/>
      <c r="H224" s="10"/>
      <c r="I224" s="3"/>
    </row>
    <row r="225">
      <c r="A225" s="3"/>
      <c r="H225" s="10"/>
      <c r="I225" s="3"/>
    </row>
    <row r="226">
      <c r="A226" s="3"/>
      <c r="H226" s="10"/>
      <c r="I226" s="3"/>
    </row>
    <row r="227">
      <c r="A227" s="3"/>
      <c r="H227" s="10"/>
      <c r="I227" s="3"/>
    </row>
    <row r="228">
      <c r="A228" s="3"/>
      <c r="H228" s="10"/>
      <c r="I228" s="3"/>
    </row>
    <row r="229">
      <c r="A229" s="3"/>
      <c r="H229" s="10"/>
      <c r="I229" s="3"/>
    </row>
    <row r="230">
      <c r="A230" s="3"/>
      <c r="H230" s="10"/>
      <c r="I230" s="3"/>
    </row>
    <row r="231">
      <c r="A231" s="3"/>
      <c r="H231" s="10"/>
      <c r="I231" s="3"/>
    </row>
    <row r="232">
      <c r="A232" s="3"/>
      <c r="H232" s="10"/>
      <c r="I232" s="3"/>
    </row>
    <row r="233">
      <c r="A233" s="3"/>
      <c r="H233" s="10"/>
      <c r="I233" s="3"/>
    </row>
    <row r="234">
      <c r="A234" s="3"/>
      <c r="H234" s="10"/>
      <c r="I234" s="3"/>
    </row>
    <row r="235">
      <c r="A235" s="3"/>
      <c r="H235" s="10"/>
      <c r="I235" s="3"/>
    </row>
    <row r="236">
      <c r="A236" s="3"/>
      <c r="H236" s="10"/>
      <c r="I236" s="3"/>
    </row>
    <row r="237">
      <c r="A237" s="3"/>
      <c r="H237" s="10"/>
      <c r="I237" s="3"/>
    </row>
    <row r="238">
      <c r="A238" s="3"/>
      <c r="H238" s="10"/>
      <c r="I238" s="3"/>
    </row>
    <row r="239">
      <c r="A239" s="3"/>
      <c r="H239" s="10"/>
      <c r="I239" s="3"/>
    </row>
    <row r="240">
      <c r="A240" s="3"/>
      <c r="H240" s="10"/>
      <c r="I240" s="3"/>
    </row>
    <row r="241">
      <c r="A241" s="3"/>
      <c r="H241" s="10"/>
      <c r="I241" s="3"/>
    </row>
    <row r="242">
      <c r="A242" s="3"/>
      <c r="H242" s="10"/>
      <c r="I242" s="3"/>
    </row>
    <row r="243">
      <c r="A243" s="3"/>
      <c r="H243" s="10"/>
      <c r="I243" s="3"/>
    </row>
    <row r="244">
      <c r="A244" s="3"/>
      <c r="H244" s="10"/>
      <c r="I244" s="3"/>
    </row>
    <row r="245">
      <c r="A245" s="3"/>
      <c r="H245" s="10"/>
      <c r="I245" s="3"/>
    </row>
    <row r="246">
      <c r="A246" s="3"/>
      <c r="H246" s="10"/>
      <c r="I246" s="3"/>
    </row>
    <row r="247">
      <c r="A247" s="3"/>
      <c r="H247" s="10"/>
      <c r="I247" s="3"/>
    </row>
    <row r="248">
      <c r="A248" s="3"/>
      <c r="H248" s="10"/>
      <c r="I248" s="3"/>
    </row>
    <row r="249">
      <c r="A249" s="3"/>
      <c r="H249" s="10"/>
      <c r="I249" s="3"/>
    </row>
    <row r="250">
      <c r="A250" s="3"/>
      <c r="H250" s="10"/>
      <c r="I250" s="3"/>
    </row>
    <row r="251">
      <c r="A251" s="3"/>
      <c r="H251" s="10"/>
      <c r="I251" s="3"/>
    </row>
    <row r="252">
      <c r="A252" s="3"/>
      <c r="H252" s="10"/>
      <c r="I252" s="3"/>
    </row>
    <row r="253">
      <c r="A253" s="3"/>
      <c r="H253" s="10"/>
      <c r="I253" s="3"/>
    </row>
    <row r="254">
      <c r="A254" s="3"/>
      <c r="H254" s="10"/>
      <c r="I254" s="3"/>
    </row>
    <row r="255">
      <c r="A255" s="3"/>
      <c r="H255" s="10"/>
      <c r="I255" s="3"/>
    </row>
    <row r="256">
      <c r="A256" s="3"/>
      <c r="H256" s="10"/>
      <c r="I256" s="3"/>
    </row>
    <row r="257">
      <c r="A257" s="3"/>
      <c r="H257" s="10"/>
      <c r="I257" s="3"/>
    </row>
    <row r="258">
      <c r="A258" s="3"/>
      <c r="H258" s="10"/>
      <c r="I258" s="3"/>
    </row>
    <row r="259">
      <c r="A259" s="3"/>
      <c r="H259" s="10"/>
      <c r="I259" s="3"/>
    </row>
    <row r="260">
      <c r="A260" s="3"/>
      <c r="H260" s="10"/>
      <c r="I260" s="3"/>
    </row>
    <row r="261">
      <c r="A261" s="3"/>
      <c r="H261" s="10"/>
      <c r="I261" s="3"/>
    </row>
    <row r="262">
      <c r="A262" s="3"/>
      <c r="H262" s="10"/>
      <c r="I262" s="3"/>
    </row>
    <row r="263">
      <c r="A263" s="3"/>
      <c r="H263" s="10"/>
      <c r="I263" s="3"/>
    </row>
    <row r="264">
      <c r="A264" s="3"/>
      <c r="H264" s="10"/>
      <c r="I264" s="3"/>
    </row>
    <row r="265">
      <c r="A265" s="3"/>
      <c r="H265" s="10"/>
      <c r="I265" s="3"/>
    </row>
    <row r="266">
      <c r="A266" s="3"/>
      <c r="H266" s="10"/>
      <c r="I266" s="3"/>
    </row>
    <row r="267">
      <c r="A267" s="3"/>
      <c r="H267" s="10"/>
      <c r="I267" s="3"/>
    </row>
    <row r="268">
      <c r="A268" s="3"/>
      <c r="H268" s="10"/>
      <c r="I268" s="3"/>
    </row>
    <row r="269">
      <c r="A269" s="3"/>
      <c r="H269" s="10"/>
      <c r="I269" s="3"/>
    </row>
    <row r="270">
      <c r="A270" s="3"/>
      <c r="H270" s="10"/>
      <c r="I270" s="3"/>
    </row>
    <row r="271">
      <c r="A271" s="3"/>
      <c r="H271" s="10"/>
      <c r="I271" s="3"/>
    </row>
    <row r="272">
      <c r="A272" s="3"/>
      <c r="H272" s="10"/>
      <c r="I272" s="3"/>
    </row>
    <row r="273">
      <c r="A273" s="3"/>
      <c r="H273" s="10"/>
      <c r="I273" s="3"/>
    </row>
    <row r="274">
      <c r="A274" s="3"/>
      <c r="H274" s="10"/>
      <c r="I274" s="3"/>
    </row>
    <row r="275">
      <c r="A275" s="3"/>
      <c r="H275" s="10"/>
      <c r="I275" s="3"/>
    </row>
    <row r="276">
      <c r="A276" s="3"/>
      <c r="H276" s="10"/>
      <c r="I276" s="3"/>
    </row>
    <row r="277">
      <c r="A277" s="3"/>
      <c r="H277" s="10"/>
      <c r="I277" s="3"/>
    </row>
    <row r="278">
      <c r="A278" s="3"/>
      <c r="H278" s="10"/>
      <c r="I278" s="3"/>
    </row>
    <row r="279">
      <c r="A279" s="3"/>
      <c r="H279" s="10"/>
      <c r="I279" s="3"/>
    </row>
    <row r="280">
      <c r="A280" s="3"/>
      <c r="H280" s="10"/>
      <c r="I280" s="3"/>
    </row>
    <row r="281">
      <c r="A281" s="3"/>
      <c r="H281" s="10"/>
      <c r="I281" s="3"/>
    </row>
    <row r="282">
      <c r="A282" s="3"/>
      <c r="H282" s="10"/>
      <c r="I282" s="3"/>
    </row>
    <row r="283">
      <c r="A283" s="3"/>
      <c r="H283" s="10"/>
      <c r="I283" s="3"/>
    </row>
    <row r="284">
      <c r="A284" s="3"/>
      <c r="H284" s="10"/>
      <c r="I284" s="3"/>
    </row>
    <row r="285">
      <c r="A285" s="3"/>
      <c r="H285" s="10"/>
      <c r="I285" s="3"/>
    </row>
    <row r="286">
      <c r="A286" s="3"/>
      <c r="H286" s="10"/>
      <c r="I286" s="3"/>
    </row>
    <row r="287">
      <c r="A287" s="3"/>
      <c r="H287" s="10"/>
      <c r="I287" s="3"/>
    </row>
    <row r="288">
      <c r="A288" s="3"/>
      <c r="H288" s="10"/>
      <c r="I288" s="3"/>
    </row>
    <row r="289">
      <c r="A289" s="3"/>
      <c r="H289" s="10"/>
      <c r="I289" s="3"/>
    </row>
    <row r="290">
      <c r="A290" s="3"/>
      <c r="H290" s="10"/>
      <c r="I290" s="3"/>
    </row>
    <row r="291">
      <c r="A291" s="3"/>
      <c r="H291" s="10"/>
      <c r="I291" s="3"/>
    </row>
    <row r="292">
      <c r="A292" s="3"/>
      <c r="H292" s="10"/>
      <c r="I292" s="3"/>
    </row>
    <row r="293">
      <c r="A293" s="3"/>
      <c r="H293" s="10"/>
      <c r="I293" s="3"/>
    </row>
    <row r="294">
      <c r="A294" s="3"/>
      <c r="H294" s="10"/>
      <c r="I294" s="3"/>
    </row>
    <row r="295">
      <c r="A295" s="3"/>
      <c r="H295" s="10"/>
      <c r="I295" s="3"/>
    </row>
    <row r="296">
      <c r="A296" s="3"/>
      <c r="H296" s="10"/>
      <c r="I296" s="3"/>
    </row>
    <row r="297">
      <c r="A297" s="3"/>
      <c r="H297" s="10"/>
      <c r="I297" s="3"/>
    </row>
    <row r="298">
      <c r="A298" s="3"/>
      <c r="H298" s="10"/>
      <c r="I298" s="3"/>
    </row>
    <row r="299">
      <c r="A299" s="3"/>
      <c r="H299" s="10"/>
      <c r="I299" s="3"/>
    </row>
    <row r="300">
      <c r="A300" s="3"/>
      <c r="H300" s="10"/>
      <c r="I300" s="3"/>
    </row>
    <row r="301">
      <c r="A301" s="3"/>
      <c r="H301" s="10"/>
      <c r="I301" s="3"/>
    </row>
    <row r="302">
      <c r="A302" s="3"/>
      <c r="H302" s="10"/>
      <c r="I302" s="3"/>
    </row>
    <row r="303">
      <c r="A303" s="3"/>
      <c r="H303" s="10"/>
      <c r="I303" s="3"/>
    </row>
    <row r="304">
      <c r="A304" s="3"/>
      <c r="H304" s="10"/>
      <c r="I304" s="3"/>
    </row>
    <row r="305">
      <c r="A305" s="3"/>
      <c r="H305" s="10"/>
      <c r="I305" s="3"/>
    </row>
    <row r="306">
      <c r="A306" s="3"/>
      <c r="H306" s="10"/>
      <c r="I306" s="3"/>
    </row>
    <row r="307">
      <c r="A307" s="3"/>
      <c r="H307" s="10"/>
      <c r="I307" s="3"/>
    </row>
    <row r="308">
      <c r="A308" s="3"/>
      <c r="H308" s="10"/>
      <c r="I308" s="3"/>
    </row>
    <row r="309">
      <c r="A309" s="3"/>
      <c r="H309" s="10"/>
      <c r="I309" s="3"/>
    </row>
    <row r="310">
      <c r="A310" s="3"/>
      <c r="H310" s="10"/>
      <c r="I310" s="3"/>
    </row>
    <row r="311">
      <c r="A311" s="3"/>
      <c r="H311" s="10"/>
      <c r="I311" s="3"/>
    </row>
    <row r="312">
      <c r="A312" s="3"/>
      <c r="H312" s="10"/>
      <c r="I312" s="3"/>
    </row>
    <row r="313">
      <c r="A313" s="3"/>
      <c r="H313" s="10"/>
      <c r="I313" s="3"/>
    </row>
    <row r="314">
      <c r="A314" s="3"/>
      <c r="H314" s="10"/>
      <c r="I314" s="3"/>
    </row>
    <row r="315">
      <c r="A315" s="3"/>
      <c r="H315" s="10"/>
      <c r="I315" s="3"/>
    </row>
    <row r="316">
      <c r="A316" s="3"/>
      <c r="H316" s="10"/>
      <c r="I316" s="3"/>
    </row>
    <row r="317">
      <c r="A317" s="3"/>
      <c r="H317" s="10"/>
      <c r="I317" s="3"/>
    </row>
    <row r="318">
      <c r="A318" s="3"/>
      <c r="H318" s="10"/>
      <c r="I318" s="3"/>
    </row>
    <row r="319">
      <c r="A319" s="3"/>
      <c r="H319" s="10"/>
      <c r="I319" s="3"/>
    </row>
    <row r="320">
      <c r="A320" s="3"/>
      <c r="H320" s="10"/>
      <c r="I320" s="3"/>
    </row>
    <row r="321">
      <c r="A321" s="3"/>
      <c r="H321" s="10"/>
      <c r="I321" s="3"/>
    </row>
    <row r="322">
      <c r="A322" s="3"/>
      <c r="H322" s="10"/>
      <c r="I322" s="3"/>
    </row>
    <row r="323">
      <c r="A323" s="3"/>
      <c r="H323" s="10"/>
      <c r="I323" s="3"/>
    </row>
    <row r="324">
      <c r="A324" s="3"/>
      <c r="H324" s="10"/>
      <c r="I324" s="3"/>
    </row>
    <row r="325">
      <c r="A325" s="3"/>
      <c r="H325" s="10"/>
      <c r="I325" s="3"/>
    </row>
    <row r="326">
      <c r="A326" s="3"/>
      <c r="H326" s="10"/>
      <c r="I326" s="3"/>
    </row>
    <row r="327">
      <c r="A327" s="3"/>
      <c r="H327" s="10"/>
      <c r="I327" s="3"/>
    </row>
    <row r="328">
      <c r="A328" s="3"/>
      <c r="H328" s="10"/>
      <c r="I328" s="3"/>
    </row>
    <row r="329">
      <c r="A329" s="3"/>
      <c r="H329" s="10"/>
      <c r="I329" s="3"/>
    </row>
    <row r="330">
      <c r="A330" s="3"/>
      <c r="H330" s="10"/>
      <c r="I330" s="3"/>
    </row>
    <row r="331">
      <c r="A331" s="3"/>
      <c r="H331" s="10"/>
      <c r="I331" s="3"/>
    </row>
    <row r="332">
      <c r="A332" s="3"/>
      <c r="H332" s="10"/>
      <c r="I332" s="3"/>
    </row>
    <row r="333">
      <c r="A333" s="3"/>
      <c r="H333" s="10"/>
      <c r="I333" s="3"/>
    </row>
    <row r="334">
      <c r="A334" s="3"/>
      <c r="H334" s="10"/>
      <c r="I334" s="3"/>
    </row>
    <row r="335">
      <c r="A335" s="3"/>
      <c r="H335" s="10"/>
      <c r="I335" s="3"/>
    </row>
    <row r="336">
      <c r="A336" s="3"/>
      <c r="H336" s="10"/>
      <c r="I336" s="3"/>
    </row>
    <row r="337">
      <c r="A337" s="3"/>
      <c r="H337" s="10"/>
      <c r="I337" s="3"/>
    </row>
    <row r="338">
      <c r="A338" s="3"/>
      <c r="H338" s="10"/>
      <c r="I338" s="3"/>
    </row>
    <row r="339">
      <c r="A339" s="3"/>
      <c r="H339" s="10"/>
      <c r="I339" s="3"/>
    </row>
    <row r="340">
      <c r="A340" s="3"/>
      <c r="H340" s="10"/>
      <c r="I340" s="3"/>
    </row>
    <row r="341">
      <c r="A341" s="3"/>
      <c r="H341" s="10"/>
      <c r="I341" s="3"/>
    </row>
    <row r="342">
      <c r="A342" s="3"/>
      <c r="H342" s="10"/>
      <c r="I342" s="3"/>
    </row>
    <row r="343">
      <c r="A343" s="3"/>
      <c r="H343" s="10"/>
      <c r="I343" s="3"/>
    </row>
    <row r="344">
      <c r="A344" s="3"/>
      <c r="H344" s="10"/>
      <c r="I344" s="3"/>
    </row>
    <row r="345">
      <c r="A345" s="3"/>
      <c r="H345" s="10"/>
      <c r="I345" s="3"/>
    </row>
    <row r="346">
      <c r="A346" s="3"/>
      <c r="H346" s="10"/>
      <c r="I346" s="3"/>
    </row>
    <row r="347">
      <c r="A347" s="3"/>
      <c r="H347" s="10"/>
      <c r="I347" s="3"/>
    </row>
    <row r="348">
      <c r="A348" s="3"/>
      <c r="H348" s="10"/>
      <c r="I348" s="3"/>
    </row>
    <row r="349">
      <c r="A349" s="3"/>
      <c r="H349" s="10"/>
      <c r="I349" s="3"/>
    </row>
    <row r="350">
      <c r="A350" s="3"/>
      <c r="H350" s="10"/>
      <c r="I350" s="3"/>
    </row>
    <row r="351">
      <c r="A351" s="3"/>
      <c r="H351" s="10"/>
      <c r="I351" s="3"/>
    </row>
    <row r="352">
      <c r="A352" s="3"/>
      <c r="H352" s="10"/>
      <c r="I352" s="3"/>
    </row>
    <row r="353">
      <c r="A353" s="3"/>
      <c r="H353" s="10"/>
      <c r="I353" s="3"/>
    </row>
    <row r="354">
      <c r="A354" s="3"/>
      <c r="H354" s="10"/>
      <c r="I354" s="3"/>
    </row>
    <row r="355">
      <c r="A355" s="3"/>
      <c r="H355" s="10"/>
      <c r="I355" s="3"/>
    </row>
    <row r="356">
      <c r="A356" s="3"/>
      <c r="H356" s="10"/>
      <c r="I356" s="3"/>
    </row>
    <row r="357">
      <c r="A357" s="3"/>
      <c r="H357" s="10"/>
      <c r="I357" s="3"/>
    </row>
    <row r="358">
      <c r="A358" s="3"/>
      <c r="H358" s="10"/>
      <c r="I358" s="3"/>
    </row>
    <row r="359">
      <c r="A359" s="3"/>
      <c r="H359" s="10"/>
      <c r="I359" s="3"/>
    </row>
    <row r="360">
      <c r="A360" s="3"/>
      <c r="H360" s="10"/>
      <c r="I360" s="3"/>
    </row>
    <row r="361">
      <c r="A361" s="3"/>
      <c r="H361" s="10"/>
      <c r="I361" s="3"/>
    </row>
    <row r="362">
      <c r="A362" s="3"/>
      <c r="H362" s="10"/>
      <c r="I362" s="3"/>
    </row>
    <row r="363">
      <c r="A363" s="3"/>
      <c r="H363" s="10"/>
      <c r="I363" s="3"/>
    </row>
    <row r="364">
      <c r="A364" s="3"/>
      <c r="H364" s="10"/>
      <c r="I364" s="3"/>
    </row>
    <row r="365">
      <c r="A365" s="3"/>
      <c r="H365" s="10"/>
      <c r="I365" s="3"/>
    </row>
    <row r="366">
      <c r="A366" s="3"/>
      <c r="H366" s="10"/>
      <c r="I366" s="3"/>
    </row>
    <row r="367">
      <c r="A367" s="3"/>
      <c r="H367" s="10"/>
      <c r="I367" s="3"/>
    </row>
    <row r="368">
      <c r="A368" s="3"/>
      <c r="H368" s="10"/>
      <c r="I368" s="3"/>
    </row>
    <row r="369">
      <c r="A369" s="3"/>
      <c r="H369" s="10"/>
      <c r="I369" s="3"/>
    </row>
    <row r="370">
      <c r="A370" s="3"/>
      <c r="H370" s="10"/>
      <c r="I370" s="3"/>
    </row>
    <row r="371">
      <c r="A371" s="3"/>
      <c r="H371" s="10"/>
      <c r="I371" s="3"/>
    </row>
    <row r="372">
      <c r="A372" s="3"/>
      <c r="H372" s="10"/>
      <c r="I372" s="3"/>
    </row>
    <row r="373">
      <c r="A373" s="3"/>
      <c r="H373" s="10"/>
      <c r="I373" s="3"/>
    </row>
    <row r="374">
      <c r="A374" s="3"/>
      <c r="H374" s="10"/>
      <c r="I374" s="3"/>
    </row>
    <row r="375">
      <c r="A375" s="3"/>
      <c r="H375" s="10"/>
      <c r="I375" s="3"/>
    </row>
    <row r="376">
      <c r="A376" s="3"/>
      <c r="H376" s="10"/>
      <c r="I376" s="3"/>
    </row>
    <row r="377">
      <c r="A377" s="3"/>
      <c r="H377" s="10"/>
      <c r="I377" s="3"/>
    </row>
    <row r="378">
      <c r="A378" s="3"/>
      <c r="H378" s="10"/>
      <c r="I378" s="3"/>
    </row>
    <row r="379">
      <c r="A379" s="3"/>
      <c r="H379" s="10"/>
      <c r="I379" s="3"/>
    </row>
    <row r="380">
      <c r="A380" s="3"/>
      <c r="H380" s="10"/>
      <c r="I380" s="3"/>
    </row>
    <row r="381">
      <c r="A381" s="3"/>
      <c r="H381" s="10"/>
      <c r="I381" s="3"/>
    </row>
    <row r="382">
      <c r="A382" s="3"/>
      <c r="H382" s="10"/>
      <c r="I382" s="3"/>
    </row>
    <row r="383">
      <c r="A383" s="3"/>
      <c r="H383" s="10"/>
      <c r="I383" s="3"/>
    </row>
    <row r="384">
      <c r="A384" s="3"/>
      <c r="H384" s="10"/>
      <c r="I384" s="3"/>
    </row>
    <row r="385">
      <c r="A385" s="3"/>
      <c r="H385" s="10"/>
      <c r="I385" s="3"/>
    </row>
    <row r="386">
      <c r="A386" s="3"/>
      <c r="H386" s="10"/>
      <c r="I386" s="3"/>
    </row>
    <row r="387">
      <c r="A387" s="3"/>
      <c r="H387" s="10"/>
      <c r="I387" s="3"/>
    </row>
    <row r="388">
      <c r="A388" s="3"/>
      <c r="H388" s="10"/>
      <c r="I388" s="3"/>
    </row>
    <row r="389">
      <c r="A389" s="3"/>
      <c r="H389" s="10"/>
      <c r="I389" s="3"/>
    </row>
    <row r="390">
      <c r="A390" s="3"/>
      <c r="H390" s="10"/>
      <c r="I390" s="3"/>
    </row>
    <row r="391">
      <c r="A391" s="3"/>
      <c r="H391" s="10"/>
      <c r="I391" s="3"/>
    </row>
    <row r="392">
      <c r="A392" s="3"/>
      <c r="H392" s="10"/>
      <c r="I392" s="3"/>
    </row>
    <row r="393">
      <c r="A393" s="3"/>
      <c r="H393" s="10"/>
      <c r="I393" s="3"/>
    </row>
    <row r="394">
      <c r="A394" s="3"/>
      <c r="H394" s="10"/>
      <c r="I394" s="3"/>
    </row>
    <row r="395">
      <c r="A395" s="3"/>
      <c r="H395" s="10"/>
      <c r="I395" s="3"/>
    </row>
    <row r="396">
      <c r="A396" s="3"/>
      <c r="H396" s="10"/>
      <c r="I396" s="3"/>
    </row>
    <row r="397">
      <c r="A397" s="3"/>
      <c r="H397" s="10"/>
      <c r="I397" s="3"/>
    </row>
    <row r="398">
      <c r="A398" s="3"/>
      <c r="H398" s="10"/>
      <c r="I398" s="3"/>
    </row>
    <row r="399">
      <c r="A399" s="3"/>
      <c r="H399" s="10"/>
      <c r="I399" s="3"/>
    </row>
    <row r="400">
      <c r="A400" s="3"/>
      <c r="H400" s="10"/>
      <c r="I400" s="3"/>
    </row>
    <row r="401">
      <c r="A401" s="3"/>
      <c r="H401" s="10"/>
      <c r="I401" s="3"/>
    </row>
    <row r="402">
      <c r="A402" s="3"/>
      <c r="H402" s="10"/>
      <c r="I402" s="3"/>
    </row>
    <row r="403">
      <c r="A403" s="3"/>
      <c r="H403" s="10"/>
      <c r="I403" s="3"/>
    </row>
    <row r="404">
      <c r="A404" s="3"/>
      <c r="H404" s="10"/>
      <c r="I404" s="3"/>
    </row>
    <row r="405">
      <c r="A405" s="3"/>
      <c r="H405" s="10"/>
      <c r="I405" s="3"/>
    </row>
    <row r="406">
      <c r="A406" s="3"/>
      <c r="H406" s="10"/>
      <c r="I406" s="3"/>
    </row>
    <row r="407">
      <c r="A407" s="3"/>
      <c r="H407" s="10"/>
      <c r="I407" s="3"/>
    </row>
    <row r="408">
      <c r="A408" s="3"/>
      <c r="H408" s="10"/>
      <c r="I408" s="3"/>
    </row>
    <row r="409">
      <c r="A409" s="3"/>
      <c r="H409" s="10"/>
      <c r="I409" s="3"/>
    </row>
    <row r="410">
      <c r="A410" s="3"/>
      <c r="H410" s="10"/>
      <c r="I410" s="3"/>
    </row>
    <row r="411">
      <c r="A411" s="3"/>
      <c r="H411" s="10"/>
      <c r="I411" s="3"/>
    </row>
    <row r="412">
      <c r="A412" s="3"/>
      <c r="H412" s="10"/>
      <c r="I412" s="3"/>
    </row>
    <row r="413">
      <c r="A413" s="3"/>
      <c r="H413" s="10"/>
      <c r="I413" s="3"/>
    </row>
    <row r="414">
      <c r="A414" s="3"/>
      <c r="H414" s="10"/>
      <c r="I414" s="3"/>
    </row>
    <row r="415">
      <c r="A415" s="3"/>
      <c r="H415" s="10"/>
      <c r="I415" s="3"/>
    </row>
    <row r="416">
      <c r="A416" s="3"/>
      <c r="H416" s="10"/>
      <c r="I416" s="3"/>
    </row>
    <row r="417">
      <c r="A417" s="3"/>
      <c r="H417" s="10"/>
      <c r="I417" s="3"/>
    </row>
    <row r="418">
      <c r="A418" s="3"/>
      <c r="H418" s="10"/>
      <c r="I418" s="3"/>
    </row>
    <row r="419">
      <c r="A419" s="3"/>
      <c r="H419" s="10"/>
      <c r="I419" s="3"/>
    </row>
    <row r="420">
      <c r="A420" s="3"/>
      <c r="H420" s="10"/>
      <c r="I420" s="3"/>
    </row>
    <row r="421">
      <c r="A421" s="3"/>
      <c r="H421" s="10"/>
      <c r="I421" s="3"/>
    </row>
    <row r="422">
      <c r="A422" s="3"/>
      <c r="H422" s="10"/>
      <c r="I422" s="3"/>
    </row>
    <row r="423">
      <c r="A423" s="3"/>
      <c r="H423" s="10"/>
      <c r="I423" s="3"/>
    </row>
    <row r="424">
      <c r="A424" s="3"/>
      <c r="H424" s="10"/>
      <c r="I424" s="3"/>
    </row>
    <row r="425">
      <c r="A425" s="3"/>
      <c r="H425" s="10"/>
      <c r="I425" s="3"/>
    </row>
    <row r="426">
      <c r="A426" s="3"/>
      <c r="H426" s="10"/>
      <c r="I426" s="3"/>
    </row>
    <row r="427">
      <c r="A427" s="3"/>
      <c r="H427" s="10"/>
      <c r="I427" s="3"/>
    </row>
    <row r="428">
      <c r="A428" s="3"/>
      <c r="H428" s="10"/>
      <c r="I428" s="3"/>
    </row>
    <row r="429">
      <c r="A429" s="3"/>
      <c r="H429" s="10"/>
      <c r="I429" s="3"/>
    </row>
    <row r="430">
      <c r="A430" s="3"/>
      <c r="H430" s="10"/>
      <c r="I430" s="3"/>
    </row>
    <row r="431">
      <c r="A431" s="3"/>
      <c r="H431" s="10"/>
      <c r="I431" s="3"/>
    </row>
    <row r="432">
      <c r="A432" s="3"/>
      <c r="H432" s="10"/>
      <c r="I432" s="3"/>
    </row>
    <row r="433">
      <c r="A433" s="3"/>
      <c r="H433" s="10"/>
      <c r="I433" s="3"/>
    </row>
    <row r="434">
      <c r="A434" s="3"/>
      <c r="H434" s="10"/>
      <c r="I434" s="3"/>
    </row>
    <row r="435">
      <c r="A435" s="3"/>
      <c r="H435" s="10"/>
      <c r="I435" s="3"/>
    </row>
    <row r="436">
      <c r="A436" s="3"/>
      <c r="H436" s="10"/>
      <c r="I436" s="3"/>
    </row>
    <row r="437">
      <c r="A437" s="3"/>
      <c r="H437" s="10"/>
      <c r="I437" s="3"/>
    </row>
    <row r="438">
      <c r="A438" s="3"/>
      <c r="H438" s="10"/>
      <c r="I438" s="3"/>
    </row>
    <row r="439">
      <c r="A439" s="3"/>
      <c r="H439" s="10"/>
      <c r="I439" s="3"/>
    </row>
    <row r="440">
      <c r="A440" s="3"/>
      <c r="H440" s="10"/>
      <c r="I440" s="3"/>
    </row>
    <row r="441">
      <c r="A441" s="3"/>
      <c r="H441" s="10"/>
      <c r="I441" s="3"/>
    </row>
    <row r="442">
      <c r="A442" s="3"/>
      <c r="H442" s="10"/>
      <c r="I442" s="3"/>
    </row>
    <row r="443">
      <c r="A443" s="3"/>
      <c r="H443" s="10"/>
      <c r="I443" s="3"/>
    </row>
    <row r="444">
      <c r="A444" s="3"/>
      <c r="H444" s="10"/>
      <c r="I444" s="3"/>
    </row>
    <row r="445">
      <c r="A445" s="3"/>
      <c r="H445" s="10"/>
      <c r="I445" s="3"/>
    </row>
    <row r="446">
      <c r="A446" s="3"/>
      <c r="H446" s="10"/>
      <c r="I446" s="3"/>
    </row>
    <row r="447">
      <c r="A447" s="3"/>
      <c r="H447" s="10"/>
      <c r="I447" s="3"/>
    </row>
    <row r="448">
      <c r="A448" s="3"/>
      <c r="H448" s="10"/>
      <c r="I448" s="3"/>
    </row>
    <row r="449">
      <c r="A449" s="3"/>
      <c r="H449" s="10"/>
      <c r="I449" s="3"/>
    </row>
    <row r="450">
      <c r="A450" s="3"/>
      <c r="H450" s="10"/>
      <c r="I450" s="3"/>
    </row>
    <row r="451">
      <c r="A451" s="3"/>
      <c r="H451" s="10"/>
      <c r="I451" s="3"/>
    </row>
    <row r="452">
      <c r="A452" s="3"/>
      <c r="H452" s="10"/>
      <c r="I452" s="3"/>
    </row>
    <row r="453">
      <c r="A453" s="3"/>
      <c r="H453" s="10"/>
      <c r="I453" s="3"/>
    </row>
    <row r="454">
      <c r="A454" s="3"/>
      <c r="H454" s="10"/>
      <c r="I454" s="3"/>
    </row>
    <row r="455">
      <c r="A455" s="3"/>
      <c r="H455" s="10"/>
      <c r="I455" s="3"/>
    </row>
    <row r="456">
      <c r="A456" s="3"/>
      <c r="H456" s="10"/>
      <c r="I456" s="3"/>
    </row>
    <row r="457">
      <c r="A457" s="3"/>
      <c r="H457" s="10"/>
      <c r="I457" s="3"/>
    </row>
    <row r="458">
      <c r="A458" s="3"/>
      <c r="H458" s="10"/>
      <c r="I458" s="3"/>
    </row>
    <row r="459">
      <c r="A459" s="3"/>
      <c r="H459" s="10"/>
      <c r="I459" s="3"/>
    </row>
    <row r="460">
      <c r="A460" s="3"/>
      <c r="H460" s="10"/>
      <c r="I460" s="3"/>
    </row>
    <row r="461">
      <c r="A461" s="3"/>
      <c r="H461" s="10"/>
      <c r="I461" s="3"/>
    </row>
    <row r="462">
      <c r="A462" s="3"/>
      <c r="H462" s="10"/>
      <c r="I462" s="3"/>
    </row>
    <row r="463">
      <c r="A463" s="3"/>
      <c r="H463" s="10"/>
      <c r="I463" s="3"/>
    </row>
    <row r="464">
      <c r="A464" s="3"/>
      <c r="H464" s="10"/>
      <c r="I464" s="3"/>
    </row>
    <row r="465">
      <c r="A465" s="3"/>
      <c r="H465" s="10"/>
      <c r="I465" s="3"/>
    </row>
    <row r="466">
      <c r="A466" s="3"/>
      <c r="H466" s="10"/>
      <c r="I466" s="3"/>
    </row>
    <row r="467">
      <c r="A467" s="3"/>
      <c r="H467" s="10"/>
      <c r="I467" s="3"/>
    </row>
    <row r="468">
      <c r="A468" s="3"/>
      <c r="H468" s="10"/>
      <c r="I468" s="3"/>
    </row>
    <row r="469">
      <c r="A469" s="3"/>
      <c r="H469" s="10"/>
      <c r="I469" s="3"/>
    </row>
    <row r="470">
      <c r="A470" s="3"/>
      <c r="H470" s="10"/>
      <c r="I470" s="3"/>
    </row>
    <row r="471">
      <c r="A471" s="3"/>
      <c r="H471" s="10"/>
      <c r="I471" s="3"/>
    </row>
    <row r="472">
      <c r="A472" s="3"/>
      <c r="H472" s="10"/>
      <c r="I472" s="3"/>
    </row>
    <row r="473">
      <c r="A473" s="3"/>
      <c r="H473" s="10"/>
      <c r="I473" s="3"/>
    </row>
    <row r="474">
      <c r="A474" s="3"/>
      <c r="H474" s="10"/>
      <c r="I474" s="3"/>
    </row>
    <row r="475">
      <c r="A475" s="3"/>
      <c r="H475" s="10"/>
      <c r="I475" s="3"/>
    </row>
    <row r="476">
      <c r="A476" s="3"/>
      <c r="H476" s="10"/>
      <c r="I476" s="3"/>
    </row>
    <row r="477">
      <c r="A477" s="3"/>
      <c r="H477" s="10"/>
      <c r="I477" s="3"/>
    </row>
    <row r="478">
      <c r="A478" s="3"/>
      <c r="H478" s="10"/>
      <c r="I478" s="3"/>
    </row>
    <row r="479">
      <c r="A479" s="3"/>
      <c r="H479" s="10"/>
      <c r="I479" s="3"/>
    </row>
    <row r="480">
      <c r="A480" s="3"/>
      <c r="H480" s="10"/>
      <c r="I480" s="3"/>
    </row>
    <row r="481">
      <c r="A481" s="3"/>
      <c r="H481" s="10"/>
      <c r="I481" s="3"/>
    </row>
    <row r="482">
      <c r="A482" s="3"/>
      <c r="H482" s="10"/>
      <c r="I482" s="3"/>
    </row>
    <row r="483">
      <c r="A483" s="3"/>
      <c r="H483" s="10"/>
      <c r="I483" s="3"/>
    </row>
    <row r="484">
      <c r="A484" s="3"/>
      <c r="H484" s="10"/>
      <c r="I484" s="3"/>
    </row>
    <row r="485">
      <c r="A485" s="3"/>
      <c r="H485" s="10"/>
      <c r="I485" s="3"/>
    </row>
    <row r="486">
      <c r="A486" s="3"/>
      <c r="H486" s="10"/>
      <c r="I486" s="3"/>
    </row>
    <row r="487">
      <c r="A487" s="3"/>
      <c r="H487" s="10"/>
      <c r="I487" s="3"/>
    </row>
    <row r="488">
      <c r="A488" s="3"/>
      <c r="H488" s="10"/>
      <c r="I488" s="3"/>
    </row>
    <row r="489">
      <c r="A489" s="3"/>
      <c r="H489" s="10"/>
      <c r="I489" s="3"/>
    </row>
    <row r="490">
      <c r="A490" s="3"/>
      <c r="H490" s="10"/>
      <c r="I490" s="3"/>
    </row>
    <row r="491">
      <c r="A491" s="3"/>
      <c r="H491" s="10"/>
      <c r="I491" s="3"/>
    </row>
    <row r="492">
      <c r="A492" s="3"/>
      <c r="H492" s="10"/>
      <c r="I492" s="3"/>
    </row>
    <row r="493">
      <c r="A493" s="3"/>
      <c r="H493" s="10"/>
      <c r="I493" s="3"/>
    </row>
    <row r="494">
      <c r="A494" s="3"/>
      <c r="H494" s="10"/>
      <c r="I494" s="3"/>
    </row>
    <row r="495">
      <c r="A495" s="3"/>
      <c r="H495" s="10"/>
      <c r="I495" s="3"/>
    </row>
    <row r="496">
      <c r="A496" s="3"/>
      <c r="H496" s="10"/>
      <c r="I496" s="3"/>
    </row>
    <row r="497">
      <c r="A497" s="3"/>
      <c r="H497" s="10"/>
      <c r="I497" s="3"/>
    </row>
    <row r="498">
      <c r="A498" s="3"/>
      <c r="H498" s="10"/>
      <c r="I498" s="3"/>
    </row>
    <row r="499">
      <c r="A499" s="3"/>
      <c r="H499" s="10"/>
      <c r="I499" s="3"/>
    </row>
    <row r="500">
      <c r="A500" s="3"/>
      <c r="H500" s="10"/>
      <c r="I500" s="3"/>
    </row>
    <row r="501">
      <c r="A501" s="3"/>
      <c r="H501" s="10"/>
      <c r="I501" s="3"/>
    </row>
    <row r="502">
      <c r="A502" s="3"/>
      <c r="H502" s="10"/>
      <c r="I502" s="3"/>
    </row>
    <row r="503">
      <c r="A503" s="3"/>
      <c r="H503" s="10"/>
      <c r="I503" s="3"/>
    </row>
    <row r="504">
      <c r="A504" s="3"/>
      <c r="H504" s="10"/>
      <c r="I504" s="3"/>
    </row>
    <row r="505">
      <c r="A505" s="3"/>
      <c r="H505" s="10"/>
      <c r="I505" s="3"/>
    </row>
    <row r="506">
      <c r="A506" s="3"/>
      <c r="H506" s="10"/>
      <c r="I506" s="3"/>
    </row>
    <row r="507">
      <c r="A507" s="3"/>
      <c r="H507" s="10"/>
      <c r="I507" s="3"/>
    </row>
    <row r="508">
      <c r="A508" s="3"/>
      <c r="H508" s="10"/>
      <c r="I508" s="3"/>
    </row>
    <row r="509">
      <c r="A509" s="3"/>
      <c r="H509" s="10"/>
      <c r="I509" s="3"/>
    </row>
    <row r="510">
      <c r="A510" s="3"/>
      <c r="H510" s="10"/>
      <c r="I510" s="3"/>
    </row>
    <row r="511">
      <c r="A511" s="3"/>
      <c r="H511" s="10"/>
      <c r="I511" s="3"/>
    </row>
    <row r="512">
      <c r="A512" s="3"/>
      <c r="H512" s="10"/>
      <c r="I512" s="3"/>
    </row>
    <row r="513">
      <c r="A513" s="3"/>
      <c r="H513" s="10"/>
      <c r="I513" s="3"/>
    </row>
    <row r="514">
      <c r="A514" s="3"/>
      <c r="H514" s="10"/>
      <c r="I514" s="3"/>
    </row>
    <row r="515">
      <c r="A515" s="3"/>
      <c r="H515" s="10"/>
      <c r="I515" s="3"/>
    </row>
    <row r="516">
      <c r="A516" s="3"/>
      <c r="H516" s="10"/>
      <c r="I516" s="3"/>
    </row>
    <row r="517">
      <c r="A517" s="3"/>
      <c r="H517" s="10"/>
      <c r="I517" s="3"/>
    </row>
    <row r="518">
      <c r="A518" s="3"/>
      <c r="H518" s="10"/>
      <c r="I518" s="3"/>
    </row>
    <row r="519">
      <c r="A519" s="3"/>
      <c r="H519" s="10"/>
      <c r="I519" s="3"/>
    </row>
    <row r="520">
      <c r="A520" s="3"/>
      <c r="H520" s="10"/>
      <c r="I520" s="3"/>
    </row>
    <row r="521">
      <c r="A521" s="3"/>
      <c r="H521" s="10"/>
      <c r="I521" s="3"/>
    </row>
    <row r="522">
      <c r="A522" s="3"/>
      <c r="H522" s="10"/>
      <c r="I522" s="3"/>
    </row>
    <row r="523">
      <c r="A523" s="3"/>
      <c r="H523" s="10"/>
      <c r="I523" s="3"/>
    </row>
    <row r="524">
      <c r="A524" s="3"/>
      <c r="H524" s="10"/>
      <c r="I524" s="3"/>
    </row>
    <row r="525">
      <c r="A525" s="3"/>
      <c r="H525" s="10"/>
      <c r="I525" s="3"/>
    </row>
    <row r="526">
      <c r="A526" s="3"/>
      <c r="H526" s="10"/>
      <c r="I526" s="3"/>
    </row>
    <row r="527">
      <c r="A527" s="3"/>
      <c r="H527" s="10"/>
      <c r="I527" s="3"/>
    </row>
    <row r="528">
      <c r="A528" s="3"/>
      <c r="H528" s="10"/>
      <c r="I528" s="3"/>
    </row>
    <row r="529">
      <c r="A529" s="3"/>
      <c r="H529" s="10"/>
      <c r="I529" s="3"/>
    </row>
    <row r="530">
      <c r="A530" s="3"/>
      <c r="H530" s="10"/>
      <c r="I530" s="3"/>
    </row>
    <row r="531">
      <c r="A531" s="3"/>
      <c r="H531" s="10"/>
      <c r="I531" s="3"/>
    </row>
    <row r="532">
      <c r="A532" s="3"/>
      <c r="H532" s="10"/>
      <c r="I532" s="3"/>
    </row>
    <row r="533">
      <c r="A533" s="3"/>
      <c r="H533" s="10"/>
      <c r="I533" s="3"/>
    </row>
    <row r="534">
      <c r="A534" s="3"/>
      <c r="H534" s="10"/>
      <c r="I534" s="3"/>
    </row>
    <row r="535">
      <c r="A535" s="3"/>
      <c r="H535" s="10"/>
      <c r="I535" s="3"/>
    </row>
    <row r="536">
      <c r="A536" s="3"/>
      <c r="H536" s="10"/>
      <c r="I536" s="3"/>
    </row>
    <row r="537">
      <c r="A537" s="3"/>
      <c r="H537" s="10"/>
      <c r="I537" s="3"/>
    </row>
    <row r="538">
      <c r="A538" s="3"/>
      <c r="H538" s="10"/>
      <c r="I538" s="3"/>
    </row>
    <row r="539">
      <c r="A539" s="3"/>
      <c r="H539" s="10"/>
      <c r="I539" s="3"/>
    </row>
    <row r="540">
      <c r="A540" s="3"/>
      <c r="H540" s="10"/>
      <c r="I540" s="3"/>
    </row>
    <row r="541">
      <c r="A541" s="3"/>
      <c r="H541" s="10"/>
      <c r="I541" s="3"/>
    </row>
    <row r="542">
      <c r="A542" s="3"/>
      <c r="H542" s="10"/>
      <c r="I542" s="3"/>
    </row>
    <row r="543">
      <c r="A543" s="3"/>
      <c r="H543" s="10"/>
      <c r="I543" s="3"/>
    </row>
    <row r="544">
      <c r="A544" s="3"/>
      <c r="H544" s="10"/>
      <c r="I544" s="3"/>
    </row>
    <row r="545">
      <c r="A545" s="3"/>
      <c r="H545" s="10"/>
      <c r="I545" s="3"/>
    </row>
    <row r="546">
      <c r="A546" s="3"/>
      <c r="H546" s="10"/>
      <c r="I546" s="3"/>
    </row>
    <row r="547">
      <c r="A547" s="3"/>
      <c r="H547" s="10"/>
      <c r="I547" s="3"/>
    </row>
    <row r="548">
      <c r="A548" s="3"/>
      <c r="H548" s="10"/>
      <c r="I548" s="3"/>
    </row>
    <row r="549">
      <c r="A549" s="3"/>
      <c r="H549" s="10"/>
      <c r="I549" s="3"/>
    </row>
    <row r="550">
      <c r="A550" s="3"/>
      <c r="H550" s="10"/>
      <c r="I550" s="3"/>
    </row>
    <row r="551">
      <c r="A551" s="3"/>
      <c r="H551" s="10"/>
      <c r="I551" s="3"/>
    </row>
    <row r="552">
      <c r="A552" s="3"/>
      <c r="H552" s="10"/>
      <c r="I552" s="3"/>
    </row>
    <row r="553">
      <c r="A553" s="3"/>
      <c r="H553" s="10"/>
      <c r="I553" s="3"/>
    </row>
    <row r="554">
      <c r="A554" s="3"/>
      <c r="H554" s="10"/>
      <c r="I554" s="3"/>
    </row>
    <row r="555">
      <c r="A555" s="3"/>
      <c r="H555" s="10"/>
      <c r="I555" s="3"/>
    </row>
    <row r="556">
      <c r="A556" s="3"/>
      <c r="H556" s="10"/>
      <c r="I556" s="3"/>
    </row>
    <row r="557">
      <c r="A557" s="3"/>
      <c r="H557" s="10"/>
      <c r="I557" s="3"/>
    </row>
    <row r="558">
      <c r="A558" s="3"/>
      <c r="H558" s="10"/>
      <c r="I558" s="3"/>
    </row>
    <row r="559">
      <c r="A559" s="3"/>
      <c r="H559" s="10"/>
      <c r="I559" s="3"/>
    </row>
    <row r="560">
      <c r="A560" s="3"/>
      <c r="H560" s="10"/>
      <c r="I560" s="3"/>
    </row>
    <row r="561">
      <c r="A561" s="3"/>
      <c r="H561" s="10"/>
      <c r="I561" s="3"/>
    </row>
    <row r="562">
      <c r="A562" s="3"/>
      <c r="H562" s="10"/>
      <c r="I562" s="3"/>
    </row>
    <row r="563">
      <c r="A563" s="3"/>
      <c r="H563" s="10"/>
      <c r="I563" s="3"/>
    </row>
    <row r="564">
      <c r="A564" s="3"/>
      <c r="H564" s="10"/>
      <c r="I564" s="3"/>
    </row>
    <row r="565">
      <c r="A565" s="3"/>
      <c r="H565" s="10"/>
      <c r="I565" s="3"/>
    </row>
    <row r="566">
      <c r="A566" s="3"/>
      <c r="H566" s="10"/>
      <c r="I566" s="3"/>
    </row>
    <row r="567">
      <c r="A567" s="3"/>
      <c r="H567" s="10"/>
      <c r="I567" s="3"/>
    </row>
    <row r="568">
      <c r="A568" s="3"/>
      <c r="H568" s="10"/>
      <c r="I568" s="3"/>
    </row>
    <row r="569">
      <c r="A569" s="3"/>
      <c r="H569" s="10"/>
      <c r="I569" s="3"/>
    </row>
    <row r="570">
      <c r="A570" s="3"/>
      <c r="H570" s="10"/>
      <c r="I570" s="3"/>
    </row>
    <row r="571">
      <c r="A571" s="3"/>
      <c r="H571" s="10"/>
      <c r="I571" s="3"/>
    </row>
    <row r="572">
      <c r="A572" s="3"/>
      <c r="H572" s="10"/>
      <c r="I572" s="3"/>
    </row>
    <row r="573">
      <c r="A573" s="3"/>
      <c r="H573" s="10"/>
      <c r="I573" s="3"/>
    </row>
    <row r="574">
      <c r="A574" s="3"/>
      <c r="H574" s="10"/>
      <c r="I574" s="3"/>
    </row>
    <row r="575">
      <c r="A575" s="3"/>
      <c r="H575" s="10"/>
      <c r="I575" s="3"/>
    </row>
    <row r="576">
      <c r="A576" s="3"/>
      <c r="H576" s="10"/>
      <c r="I576" s="3"/>
    </row>
    <row r="577">
      <c r="A577" s="3"/>
      <c r="H577" s="10"/>
      <c r="I577" s="3"/>
    </row>
    <row r="578">
      <c r="A578" s="3"/>
      <c r="H578" s="10"/>
      <c r="I578" s="3"/>
    </row>
    <row r="579">
      <c r="A579" s="3"/>
      <c r="H579" s="10"/>
      <c r="I579" s="3"/>
    </row>
    <row r="580">
      <c r="A580" s="3"/>
      <c r="H580" s="10"/>
      <c r="I580" s="3"/>
    </row>
    <row r="581">
      <c r="A581" s="3"/>
      <c r="H581" s="10"/>
      <c r="I581" s="3"/>
    </row>
    <row r="582">
      <c r="A582" s="3"/>
      <c r="H582" s="10"/>
      <c r="I582" s="3"/>
    </row>
    <row r="583">
      <c r="A583" s="3"/>
      <c r="H583" s="10"/>
      <c r="I583" s="3"/>
    </row>
    <row r="584">
      <c r="A584" s="3"/>
      <c r="H584" s="10"/>
      <c r="I584" s="3"/>
    </row>
    <row r="585">
      <c r="A585" s="3"/>
      <c r="H585" s="10"/>
      <c r="I585" s="3"/>
    </row>
    <row r="586">
      <c r="A586" s="3"/>
      <c r="H586" s="10"/>
      <c r="I586" s="3"/>
    </row>
    <row r="587">
      <c r="A587" s="3"/>
      <c r="H587" s="10"/>
      <c r="I587" s="3"/>
    </row>
    <row r="588">
      <c r="A588" s="3"/>
      <c r="H588" s="10"/>
      <c r="I588" s="3"/>
    </row>
    <row r="589">
      <c r="A589" s="3"/>
      <c r="H589" s="10"/>
      <c r="I589" s="3"/>
    </row>
    <row r="590">
      <c r="A590" s="3"/>
      <c r="H590" s="10"/>
      <c r="I590" s="3"/>
    </row>
    <row r="591">
      <c r="A591" s="3"/>
      <c r="H591" s="10"/>
      <c r="I591" s="3"/>
    </row>
    <row r="592">
      <c r="A592" s="3"/>
      <c r="H592" s="10"/>
      <c r="I592" s="3"/>
    </row>
    <row r="593">
      <c r="A593" s="3"/>
      <c r="H593" s="10"/>
      <c r="I593" s="3"/>
    </row>
    <row r="594">
      <c r="A594" s="3"/>
      <c r="H594" s="10"/>
      <c r="I594" s="3"/>
    </row>
    <row r="595">
      <c r="A595" s="3"/>
      <c r="H595" s="10"/>
      <c r="I595" s="3"/>
    </row>
    <row r="596">
      <c r="A596" s="3"/>
      <c r="H596" s="10"/>
      <c r="I596" s="3"/>
    </row>
    <row r="597">
      <c r="A597" s="3"/>
      <c r="H597" s="10"/>
      <c r="I597" s="3"/>
    </row>
    <row r="598">
      <c r="A598" s="3"/>
      <c r="H598" s="10"/>
      <c r="I598" s="3"/>
    </row>
    <row r="599">
      <c r="A599" s="3"/>
      <c r="H599" s="10"/>
      <c r="I599" s="3"/>
    </row>
    <row r="600">
      <c r="A600" s="3"/>
      <c r="H600" s="10"/>
      <c r="I600" s="3"/>
    </row>
    <row r="601">
      <c r="A601" s="3"/>
      <c r="H601" s="10"/>
      <c r="I601" s="3"/>
    </row>
    <row r="602">
      <c r="A602" s="3"/>
      <c r="H602" s="10"/>
      <c r="I602" s="3"/>
    </row>
    <row r="603">
      <c r="A603" s="3"/>
      <c r="H603" s="10"/>
      <c r="I603" s="3"/>
    </row>
    <row r="604">
      <c r="A604" s="3"/>
      <c r="H604" s="10"/>
      <c r="I604" s="3"/>
    </row>
    <row r="605">
      <c r="A605" s="3"/>
      <c r="H605" s="10"/>
      <c r="I605" s="3"/>
    </row>
    <row r="606">
      <c r="A606" s="3"/>
      <c r="H606" s="10"/>
      <c r="I606" s="3"/>
    </row>
    <row r="607">
      <c r="A607" s="3"/>
      <c r="H607" s="10"/>
      <c r="I607" s="3"/>
    </row>
    <row r="608">
      <c r="A608" s="3"/>
      <c r="H608" s="10"/>
      <c r="I608" s="3"/>
    </row>
    <row r="609">
      <c r="A609" s="3"/>
      <c r="H609" s="10"/>
      <c r="I609" s="3"/>
    </row>
    <row r="610">
      <c r="A610" s="3"/>
      <c r="H610" s="10"/>
      <c r="I610" s="3"/>
    </row>
    <row r="611">
      <c r="A611" s="3"/>
      <c r="H611" s="10"/>
      <c r="I611" s="3"/>
    </row>
    <row r="612">
      <c r="A612" s="3"/>
      <c r="H612" s="10"/>
      <c r="I612" s="3"/>
    </row>
    <row r="613">
      <c r="A613" s="3"/>
      <c r="H613" s="10"/>
      <c r="I613" s="3"/>
    </row>
    <row r="614">
      <c r="A614" s="3"/>
      <c r="H614" s="10"/>
      <c r="I614" s="3"/>
    </row>
    <row r="615">
      <c r="A615" s="3"/>
      <c r="H615" s="10"/>
      <c r="I615" s="3"/>
    </row>
    <row r="616">
      <c r="A616" s="3"/>
      <c r="H616" s="10"/>
      <c r="I616" s="3"/>
    </row>
    <row r="617">
      <c r="A617" s="3"/>
      <c r="H617" s="10"/>
      <c r="I617" s="3"/>
    </row>
    <row r="618">
      <c r="A618" s="3"/>
      <c r="H618" s="10"/>
      <c r="I618" s="3"/>
    </row>
    <row r="619">
      <c r="A619" s="3"/>
      <c r="H619" s="10"/>
      <c r="I619" s="3"/>
    </row>
    <row r="620">
      <c r="A620" s="3"/>
      <c r="H620" s="10"/>
      <c r="I620" s="3"/>
    </row>
    <row r="621">
      <c r="A621" s="3"/>
      <c r="H621" s="10"/>
      <c r="I621" s="3"/>
    </row>
    <row r="622">
      <c r="A622" s="3"/>
      <c r="H622" s="10"/>
      <c r="I622" s="3"/>
    </row>
    <row r="623">
      <c r="A623" s="3"/>
      <c r="H623" s="10"/>
      <c r="I623" s="3"/>
    </row>
    <row r="624">
      <c r="A624" s="3"/>
      <c r="H624" s="10"/>
      <c r="I624" s="3"/>
    </row>
    <row r="625">
      <c r="A625" s="3"/>
      <c r="H625" s="10"/>
      <c r="I625" s="3"/>
    </row>
    <row r="626">
      <c r="A626" s="3"/>
      <c r="H626" s="10"/>
      <c r="I626" s="3"/>
    </row>
    <row r="627">
      <c r="A627" s="3"/>
      <c r="H627" s="10"/>
      <c r="I627" s="3"/>
    </row>
    <row r="628">
      <c r="A628" s="3"/>
      <c r="H628" s="10"/>
      <c r="I628" s="3"/>
    </row>
    <row r="629">
      <c r="A629" s="3"/>
      <c r="H629" s="10"/>
      <c r="I629" s="3"/>
    </row>
    <row r="630">
      <c r="A630" s="3"/>
      <c r="H630" s="10"/>
      <c r="I630" s="3"/>
    </row>
    <row r="631">
      <c r="A631" s="3"/>
      <c r="H631" s="10"/>
      <c r="I631" s="3"/>
    </row>
    <row r="632">
      <c r="A632" s="3"/>
      <c r="H632" s="10"/>
      <c r="I632" s="3"/>
    </row>
    <row r="633">
      <c r="A633" s="3"/>
      <c r="H633" s="10"/>
      <c r="I633" s="3"/>
    </row>
    <row r="634">
      <c r="A634" s="3"/>
      <c r="H634" s="10"/>
      <c r="I634" s="3"/>
    </row>
    <row r="635">
      <c r="A635" s="3"/>
      <c r="H635" s="10"/>
      <c r="I635" s="3"/>
    </row>
    <row r="636">
      <c r="A636" s="3"/>
      <c r="H636" s="10"/>
      <c r="I636" s="3"/>
    </row>
    <row r="637">
      <c r="A637" s="3"/>
      <c r="H637" s="10"/>
      <c r="I637" s="3"/>
    </row>
    <row r="638">
      <c r="A638" s="3"/>
      <c r="H638" s="10"/>
      <c r="I638" s="3"/>
    </row>
    <row r="639">
      <c r="A639" s="3"/>
      <c r="H639" s="10"/>
      <c r="I639" s="3"/>
    </row>
    <row r="640">
      <c r="A640" s="3"/>
      <c r="H640" s="10"/>
      <c r="I640" s="3"/>
    </row>
    <row r="641">
      <c r="A641" s="3"/>
      <c r="H641" s="10"/>
      <c r="I641" s="3"/>
    </row>
    <row r="642">
      <c r="A642" s="3"/>
      <c r="H642" s="10"/>
      <c r="I642" s="3"/>
    </row>
    <row r="643">
      <c r="A643" s="3"/>
      <c r="H643" s="10"/>
      <c r="I643" s="3"/>
    </row>
    <row r="644">
      <c r="A644" s="3"/>
      <c r="H644" s="10"/>
      <c r="I644" s="3"/>
    </row>
    <row r="645">
      <c r="A645" s="3"/>
      <c r="H645" s="10"/>
      <c r="I645" s="3"/>
    </row>
    <row r="646">
      <c r="A646" s="3"/>
      <c r="H646" s="10"/>
      <c r="I646" s="3"/>
    </row>
    <row r="647">
      <c r="A647" s="3"/>
      <c r="H647" s="10"/>
      <c r="I647" s="3"/>
    </row>
    <row r="648">
      <c r="A648" s="3"/>
      <c r="H648" s="10"/>
      <c r="I648" s="3"/>
    </row>
    <row r="649">
      <c r="A649" s="3"/>
      <c r="H649" s="10"/>
      <c r="I649" s="3"/>
    </row>
    <row r="650">
      <c r="A650" s="3"/>
      <c r="H650" s="10"/>
      <c r="I650" s="3"/>
    </row>
    <row r="651">
      <c r="A651" s="3"/>
      <c r="H651" s="10"/>
      <c r="I651" s="3"/>
    </row>
    <row r="652">
      <c r="A652" s="3"/>
      <c r="H652" s="10"/>
      <c r="I652" s="3"/>
    </row>
    <row r="653">
      <c r="A653" s="3"/>
      <c r="H653" s="10"/>
      <c r="I653" s="3"/>
    </row>
    <row r="654">
      <c r="A654" s="3"/>
      <c r="H654" s="10"/>
      <c r="I654" s="3"/>
    </row>
    <row r="655">
      <c r="A655" s="3"/>
      <c r="H655" s="10"/>
      <c r="I655" s="3"/>
    </row>
    <row r="656">
      <c r="A656" s="3"/>
      <c r="H656" s="10"/>
      <c r="I656" s="3"/>
    </row>
    <row r="657">
      <c r="A657" s="3"/>
      <c r="H657" s="10"/>
      <c r="I657" s="3"/>
    </row>
    <row r="658">
      <c r="A658" s="3"/>
      <c r="H658" s="10"/>
      <c r="I658" s="3"/>
    </row>
    <row r="659">
      <c r="A659" s="3"/>
      <c r="H659" s="10"/>
      <c r="I659" s="3"/>
    </row>
    <row r="660">
      <c r="A660" s="3"/>
      <c r="H660" s="10"/>
      <c r="I660" s="3"/>
    </row>
    <row r="661">
      <c r="A661" s="3"/>
      <c r="H661" s="10"/>
      <c r="I661" s="3"/>
    </row>
    <row r="662">
      <c r="A662" s="3"/>
      <c r="H662" s="10"/>
      <c r="I662" s="3"/>
    </row>
    <row r="663">
      <c r="A663" s="3"/>
      <c r="H663" s="10"/>
      <c r="I663" s="3"/>
    </row>
    <row r="664">
      <c r="A664" s="3"/>
      <c r="H664" s="10"/>
      <c r="I664" s="3"/>
    </row>
    <row r="665">
      <c r="A665" s="3"/>
      <c r="H665" s="10"/>
      <c r="I665" s="3"/>
    </row>
    <row r="666">
      <c r="A666" s="3"/>
      <c r="H666" s="10"/>
      <c r="I666" s="3"/>
    </row>
    <row r="667">
      <c r="A667" s="3"/>
      <c r="H667" s="10"/>
      <c r="I667" s="3"/>
    </row>
    <row r="668">
      <c r="A668" s="3"/>
      <c r="H668" s="10"/>
      <c r="I668" s="3"/>
    </row>
    <row r="669">
      <c r="A669" s="3"/>
      <c r="H669" s="10"/>
      <c r="I669" s="3"/>
    </row>
    <row r="670">
      <c r="A670" s="3"/>
      <c r="H670" s="10"/>
      <c r="I670" s="3"/>
    </row>
    <row r="671">
      <c r="A671" s="3"/>
      <c r="H671" s="10"/>
      <c r="I671" s="3"/>
    </row>
    <row r="672">
      <c r="A672" s="3"/>
      <c r="H672" s="10"/>
      <c r="I672" s="3"/>
    </row>
    <row r="673">
      <c r="A673" s="3"/>
      <c r="H673" s="10"/>
      <c r="I673" s="3"/>
    </row>
    <row r="674">
      <c r="A674" s="3"/>
      <c r="H674" s="10"/>
      <c r="I674" s="3"/>
    </row>
    <row r="675">
      <c r="A675" s="3"/>
      <c r="H675" s="10"/>
      <c r="I675" s="3"/>
    </row>
    <row r="676">
      <c r="A676" s="3"/>
      <c r="H676" s="10"/>
      <c r="I676" s="3"/>
    </row>
    <row r="677">
      <c r="A677" s="3"/>
      <c r="H677" s="10"/>
      <c r="I677" s="3"/>
    </row>
    <row r="678">
      <c r="A678" s="3"/>
      <c r="H678" s="10"/>
      <c r="I678" s="3"/>
    </row>
    <row r="679">
      <c r="A679" s="3"/>
      <c r="H679" s="10"/>
      <c r="I679" s="3"/>
    </row>
    <row r="680">
      <c r="A680" s="3"/>
      <c r="H680" s="10"/>
      <c r="I680" s="3"/>
    </row>
    <row r="681">
      <c r="A681" s="3"/>
      <c r="H681" s="10"/>
      <c r="I681" s="3"/>
    </row>
    <row r="682">
      <c r="A682" s="3"/>
      <c r="H682" s="10"/>
      <c r="I682" s="3"/>
    </row>
    <row r="683">
      <c r="A683" s="3"/>
      <c r="H683" s="10"/>
      <c r="I683" s="3"/>
    </row>
    <row r="684">
      <c r="A684" s="3"/>
      <c r="H684" s="10"/>
      <c r="I684" s="3"/>
    </row>
    <row r="685">
      <c r="A685" s="3"/>
      <c r="H685" s="10"/>
      <c r="I685" s="3"/>
    </row>
    <row r="686">
      <c r="A686" s="3"/>
      <c r="H686" s="10"/>
      <c r="I686" s="3"/>
    </row>
    <row r="687">
      <c r="A687" s="3"/>
      <c r="H687" s="10"/>
      <c r="I687" s="3"/>
    </row>
    <row r="688">
      <c r="A688" s="3"/>
      <c r="H688" s="10"/>
      <c r="I688" s="3"/>
    </row>
    <row r="689">
      <c r="A689" s="3"/>
      <c r="H689" s="10"/>
      <c r="I689" s="3"/>
    </row>
    <row r="690">
      <c r="A690" s="3"/>
      <c r="H690" s="10"/>
      <c r="I690" s="3"/>
    </row>
    <row r="691">
      <c r="A691" s="3"/>
      <c r="H691" s="10"/>
      <c r="I691" s="3"/>
    </row>
    <row r="692">
      <c r="A692" s="3"/>
      <c r="H692" s="10"/>
      <c r="I692" s="3"/>
    </row>
    <row r="693">
      <c r="A693" s="3"/>
      <c r="H693" s="10"/>
      <c r="I693" s="3"/>
    </row>
    <row r="694">
      <c r="A694" s="3"/>
      <c r="H694" s="10"/>
      <c r="I694" s="3"/>
    </row>
    <row r="695">
      <c r="A695" s="3"/>
      <c r="H695" s="10"/>
      <c r="I695" s="3"/>
    </row>
    <row r="696">
      <c r="A696" s="3"/>
      <c r="H696" s="10"/>
      <c r="I696" s="3"/>
    </row>
    <row r="697">
      <c r="A697" s="3"/>
      <c r="H697" s="10"/>
      <c r="I697" s="3"/>
    </row>
    <row r="698">
      <c r="A698" s="3"/>
      <c r="H698" s="10"/>
      <c r="I698" s="3"/>
    </row>
    <row r="699">
      <c r="A699" s="3"/>
      <c r="H699" s="10"/>
      <c r="I699" s="3"/>
    </row>
    <row r="700">
      <c r="A700" s="3"/>
      <c r="H700" s="10"/>
      <c r="I700" s="3"/>
    </row>
    <row r="701">
      <c r="A701" s="3"/>
      <c r="H701" s="10"/>
      <c r="I701" s="3"/>
    </row>
    <row r="702">
      <c r="A702" s="3"/>
      <c r="H702" s="10"/>
      <c r="I702" s="3"/>
    </row>
    <row r="703">
      <c r="A703" s="3"/>
      <c r="H703" s="10"/>
      <c r="I703" s="3"/>
    </row>
    <row r="704">
      <c r="A704" s="3"/>
      <c r="H704" s="10"/>
      <c r="I704" s="3"/>
    </row>
    <row r="705">
      <c r="A705" s="3"/>
      <c r="H705" s="10"/>
      <c r="I705" s="3"/>
    </row>
    <row r="706">
      <c r="A706" s="3"/>
      <c r="H706" s="10"/>
      <c r="I706" s="3"/>
    </row>
    <row r="707">
      <c r="A707" s="3"/>
      <c r="H707" s="10"/>
      <c r="I707" s="3"/>
    </row>
    <row r="708">
      <c r="A708" s="3"/>
      <c r="H708" s="10"/>
      <c r="I708" s="3"/>
    </row>
    <row r="709">
      <c r="A709" s="3"/>
      <c r="H709" s="10"/>
      <c r="I709" s="3"/>
    </row>
    <row r="710">
      <c r="A710" s="3"/>
      <c r="H710" s="10"/>
      <c r="I710" s="3"/>
    </row>
    <row r="711">
      <c r="A711" s="3"/>
      <c r="H711" s="10"/>
      <c r="I711" s="3"/>
    </row>
    <row r="712">
      <c r="A712" s="3"/>
      <c r="H712" s="10"/>
      <c r="I712" s="3"/>
    </row>
    <row r="713">
      <c r="A713" s="3"/>
      <c r="H713" s="10"/>
      <c r="I713" s="3"/>
    </row>
    <row r="714">
      <c r="A714" s="3"/>
      <c r="H714" s="10"/>
      <c r="I714" s="3"/>
    </row>
    <row r="715">
      <c r="A715" s="3"/>
      <c r="H715" s="10"/>
      <c r="I715" s="3"/>
    </row>
    <row r="716">
      <c r="A716" s="3"/>
      <c r="H716" s="10"/>
      <c r="I716" s="3"/>
    </row>
    <row r="717">
      <c r="A717" s="3"/>
      <c r="H717" s="10"/>
      <c r="I717" s="3"/>
    </row>
    <row r="718">
      <c r="A718" s="3"/>
      <c r="H718" s="10"/>
      <c r="I718" s="3"/>
    </row>
    <row r="719">
      <c r="A719" s="3"/>
      <c r="H719" s="10"/>
      <c r="I719" s="3"/>
    </row>
    <row r="720">
      <c r="A720" s="3"/>
      <c r="H720" s="10"/>
      <c r="I720" s="3"/>
    </row>
    <row r="721">
      <c r="A721" s="3"/>
      <c r="H721" s="10"/>
      <c r="I721" s="3"/>
    </row>
    <row r="722">
      <c r="A722" s="3"/>
      <c r="H722" s="10"/>
      <c r="I722" s="3"/>
    </row>
    <row r="723">
      <c r="A723" s="3"/>
      <c r="H723" s="10"/>
      <c r="I723" s="3"/>
    </row>
    <row r="724">
      <c r="A724" s="3"/>
      <c r="H724" s="10"/>
      <c r="I724" s="3"/>
    </row>
    <row r="725">
      <c r="A725" s="3"/>
      <c r="H725" s="10"/>
      <c r="I725" s="3"/>
    </row>
    <row r="726">
      <c r="A726" s="3"/>
      <c r="H726" s="10"/>
      <c r="I726" s="3"/>
    </row>
    <row r="727">
      <c r="A727" s="3"/>
      <c r="H727" s="10"/>
      <c r="I727" s="3"/>
    </row>
    <row r="728">
      <c r="A728" s="3"/>
      <c r="H728" s="10"/>
      <c r="I728" s="3"/>
    </row>
    <row r="729">
      <c r="A729" s="3"/>
      <c r="H729" s="10"/>
      <c r="I729" s="3"/>
    </row>
    <row r="730">
      <c r="A730" s="3"/>
      <c r="H730" s="10"/>
      <c r="I730" s="3"/>
    </row>
    <row r="731">
      <c r="A731" s="3"/>
      <c r="H731" s="10"/>
      <c r="I731" s="3"/>
    </row>
    <row r="732">
      <c r="A732" s="3"/>
      <c r="H732" s="10"/>
      <c r="I732" s="3"/>
    </row>
    <row r="733">
      <c r="A733" s="3"/>
      <c r="H733" s="10"/>
      <c r="I733" s="3"/>
    </row>
    <row r="734">
      <c r="A734" s="3"/>
      <c r="H734" s="10"/>
      <c r="I734" s="3"/>
    </row>
    <row r="735">
      <c r="A735" s="3"/>
      <c r="H735" s="10"/>
      <c r="I735" s="3"/>
    </row>
    <row r="736">
      <c r="A736" s="3"/>
      <c r="H736" s="10"/>
      <c r="I736" s="3"/>
    </row>
    <row r="737">
      <c r="A737" s="3"/>
      <c r="H737" s="10"/>
      <c r="I737" s="3"/>
    </row>
    <row r="738">
      <c r="A738" s="3"/>
      <c r="H738" s="10"/>
      <c r="I738" s="3"/>
    </row>
    <row r="739">
      <c r="A739" s="3"/>
      <c r="H739" s="10"/>
      <c r="I739" s="3"/>
    </row>
    <row r="740">
      <c r="A740" s="3"/>
      <c r="H740" s="10"/>
      <c r="I740" s="3"/>
    </row>
    <row r="741">
      <c r="A741" s="3"/>
      <c r="H741" s="10"/>
      <c r="I741" s="3"/>
    </row>
    <row r="742">
      <c r="A742" s="3"/>
      <c r="H742" s="10"/>
      <c r="I742" s="3"/>
    </row>
    <row r="743">
      <c r="A743" s="3"/>
      <c r="H743" s="10"/>
      <c r="I743" s="3"/>
    </row>
    <row r="744">
      <c r="A744" s="3"/>
      <c r="H744" s="10"/>
      <c r="I744" s="3"/>
    </row>
    <row r="745">
      <c r="A745" s="3"/>
      <c r="H745" s="10"/>
      <c r="I745" s="3"/>
    </row>
    <row r="746">
      <c r="A746" s="3"/>
      <c r="H746" s="10"/>
      <c r="I746" s="3"/>
    </row>
    <row r="747">
      <c r="A747" s="3"/>
      <c r="H747" s="10"/>
      <c r="I747" s="3"/>
    </row>
    <row r="748">
      <c r="A748" s="3"/>
      <c r="H748" s="10"/>
      <c r="I748" s="3"/>
    </row>
    <row r="749">
      <c r="A749" s="3"/>
      <c r="H749" s="10"/>
      <c r="I749" s="3"/>
    </row>
    <row r="750">
      <c r="A750" s="3"/>
      <c r="H750" s="10"/>
      <c r="I750" s="3"/>
    </row>
    <row r="751">
      <c r="A751" s="3"/>
      <c r="H751" s="10"/>
      <c r="I751" s="3"/>
    </row>
    <row r="752">
      <c r="A752" s="3"/>
      <c r="H752" s="10"/>
      <c r="I752" s="3"/>
    </row>
    <row r="753">
      <c r="A753" s="3"/>
      <c r="H753" s="10"/>
      <c r="I753" s="3"/>
    </row>
    <row r="754">
      <c r="A754" s="3"/>
      <c r="H754" s="10"/>
      <c r="I754" s="3"/>
    </row>
    <row r="755">
      <c r="A755" s="3"/>
      <c r="H755" s="10"/>
      <c r="I755" s="3"/>
    </row>
    <row r="756">
      <c r="A756" s="3"/>
      <c r="H756" s="10"/>
      <c r="I756" s="3"/>
    </row>
    <row r="757">
      <c r="A757" s="3"/>
      <c r="H757" s="10"/>
      <c r="I757" s="3"/>
    </row>
    <row r="758">
      <c r="A758" s="3"/>
      <c r="H758" s="10"/>
      <c r="I758" s="3"/>
    </row>
    <row r="759">
      <c r="A759" s="3"/>
      <c r="H759" s="10"/>
      <c r="I759" s="3"/>
    </row>
    <row r="760">
      <c r="A760" s="3"/>
      <c r="H760" s="10"/>
      <c r="I760" s="3"/>
    </row>
    <row r="761">
      <c r="A761" s="3"/>
      <c r="H761" s="10"/>
      <c r="I761" s="3"/>
    </row>
    <row r="762">
      <c r="A762" s="3"/>
      <c r="H762" s="10"/>
      <c r="I762" s="3"/>
    </row>
    <row r="763">
      <c r="A763" s="3"/>
      <c r="H763" s="10"/>
      <c r="I763" s="3"/>
    </row>
    <row r="764">
      <c r="A764" s="3"/>
      <c r="H764" s="10"/>
      <c r="I764" s="3"/>
    </row>
    <row r="765">
      <c r="A765" s="3"/>
      <c r="H765" s="10"/>
      <c r="I765" s="3"/>
    </row>
    <row r="766">
      <c r="A766" s="3"/>
      <c r="H766" s="10"/>
      <c r="I766" s="3"/>
    </row>
    <row r="767">
      <c r="A767" s="3"/>
      <c r="H767" s="10"/>
      <c r="I767" s="3"/>
    </row>
    <row r="768">
      <c r="A768" s="3"/>
      <c r="H768" s="10"/>
      <c r="I768" s="3"/>
    </row>
    <row r="769">
      <c r="A769" s="3"/>
      <c r="H769" s="10"/>
      <c r="I769" s="3"/>
    </row>
    <row r="770">
      <c r="A770" s="3"/>
      <c r="H770" s="10"/>
      <c r="I770" s="3"/>
    </row>
    <row r="771">
      <c r="A771" s="3"/>
      <c r="H771" s="10"/>
      <c r="I771" s="3"/>
    </row>
    <row r="772">
      <c r="A772" s="3"/>
      <c r="H772" s="10"/>
      <c r="I772" s="3"/>
    </row>
    <row r="773">
      <c r="A773" s="3"/>
      <c r="H773" s="10"/>
      <c r="I773" s="3"/>
    </row>
    <row r="774">
      <c r="A774" s="3"/>
      <c r="H774" s="10"/>
      <c r="I774" s="3"/>
    </row>
    <row r="775">
      <c r="A775" s="3"/>
      <c r="H775" s="10"/>
      <c r="I775" s="3"/>
    </row>
    <row r="776">
      <c r="A776" s="3"/>
      <c r="H776" s="10"/>
      <c r="I776" s="3"/>
    </row>
    <row r="777">
      <c r="A777" s="3"/>
      <c r="H777" s="10"/>
      <c r="I777" s="3"/>
    </row>
    <row r="778">
      <c r="A778" s="3"/>
      <c r="H778" s="10"/>
      <c r="I778" s="3"/>
    </row>
    <row r="779">
      <c r="A779" s="3"/>
      <c r="H779" s="10"/>
      <c r="I779" s="3"/>
    </row>
    <row r="780">
      <c r="A780" s="3"/>
      <c r="H780" s="10"/>
      <c r="I780" s="3"/>
    </row>
    <row r="781">
      <c r="A781" s="3"/>
      <c r="H781" s="10"/>
      <c r="I781" s="3"/>
    </row>
    <row r="782">
      <c r="A782" s="3"/>
      <c r="H782" s="10"/>
      <c r="I782" s="3"/>
    </row>
    <row r="783">
      <c r="A783" s="3"/>
      <c r="H783" s="10"/>
      <c r="I783" s="3"/>
    </row>
    <row r="784">
      <c r="A784" s="3"/>
      <c r="H784" s="10"/>
      <c r="I784" s="3"/>
    </row>
    <row r="785">
      <c r="A785" s="3"/>
      <c r="H785" s="10"/>
      <c r="I785" s="3"/>
    </row>
    <row r="786">
      <c r="A786" s="3"/>
      <c r="H786" s="10"/>
      <c r="I786" s="3"/>
    </row>
    <row r="787">
      <c r="A787" s="3"/>
      <c r="H787" s="10"/>
      <c r="I787" s="3"/>
    </row>
    <row r="788">
      <c r="A788" s="3"/>
      <c r="H788" s="10"/>
      <c r="I788" s="3"/>
    </row>
    <row r="789">
      <c r="A789" s="3"/>
      <c r="H789" s="10"/>
      <c r="I789" s="3"/>
    </row>
    <row r="790">
      <c r="A790" s="3"/>
      <c r="H790" s="10"/>
      <c r="I790" s="3"/>
    </row>
    <row r="791">
      <c r="A791" s="3"/>
      <c r="H791" s="10"/>
      <c r="I791" s="3"/>
    </row>
    <row r="792">
      <c r="A792" s="3"/>
      <c r="H792" s="10"/>
      <c r="I792" s="3"/>
    </row>
    <row r="793">
      <c r="A793" s="3"/>
      <c r="H793" s="10"/>
      <c r="I793" s="3"/>
    </row>
    <row r="794">
      <c r="A794" s="3"/>
      <c r="H794" s="10"/>
      <c r="I794" s="3"/>
    </row>
    <row r="795">
      <c r="A795" s="3"/>
      <c r="H795" s="10"/>
      <c r="I795" s="3"/>
    </row>
    <row r="796">
      <c r="A796" s="3"/>
      <c r="H796" s="10"/>
      <c r="I796" s="3"/>
    </row>
    <row r="797">
      <c r="A797" s="3"/>
      <c r="H797" s="10"/>
      <c r="I797" s="3"/>
    </row>
    <row r="798">
      <c r="A798" s="3"/>
      <c r="H798" s="10"/>
      <c r="I798" s="3"/>
    </row>
    <row r="799">
      <c r="A799" s="3"/>
      <c r="H799" s="10"/>
      <c r="I799" s="3"/>
    </row>
    <row r="800">
      <c r="A800" s="3"/>
      <c r="H800" s="10"/>
      <c r="I800" s="3"/>
    </row>
    <row r="801">
      <c r="A801" s="3"/>
      <c r="H801" s="10"/>
      <c r="I801" s="3"/>
    </row>
    <row r="802">
      <c r="A802" s="3"/>
      <c r="H802" s="10"/>
      <c r="I802" s="3"/>
    </row>
    <row r="803">
      <c r="A803" s="3"/>
      <c r="H803" s="10"/>
      <c r="I803" s="3"/>
    </row>
    <row r="804">
      <c r="A804" s="3"/>
      <c r="H804" s="10"/>
      <c r="I804" s="3"/>
    </row>
    <row r="805">
      <c r="A805" s="3"/>
      <c r="H805" s="10"/>
      <c r="I805" s="3"/>
    </row>
    <row r="806">
      <c r="A806" s="3"/>
      <c r="H806" s="10"/>
      <c r="I806" s="3"/>
    </row>
    <row r="807">
      <c r="A807" s="3"/>
      <c r="H807" s="10"/>
      <c r="I807" s="3"/>
    </row>
    <row r="808">
      <c r="A808" s="3"/>
      <c r="H808" s="10"/>
      <c r="I808" s="3"/>
    </row>
    <row r="809">
      <c r="A809" s="3"/>
      <c r="H809" s="10"/>
      <c r="I809" s="3"/>
    </row>
    <row r="810">
      <c r="A810" s="3"/>
      <c r="H810" s="10"/>
      <c r="I810" s="3"/>
    </row>
    <row r="811">
      <c r="A811" s="3"/>
      <c r="H811" s="10"/>
      <c r="I811" s="3"/>
    </row>
    <row r="812">
      <c r="A812" s="3"/>
      <c r="H812" s="10"/>
      <c r="I812" s="3"/>
    </row>
    <row r="813">
      <c r="A813" s="3"/>
      <c r="H813" s="10"/>
      <c r="I813" s="3"/>
    </row>
    <row r="814">
      <c r="A814" s="3"/>
      <c r="H814" s="10"/>
      <c r="I814" s="3"/>
    </row>
    <row r="815">
      <c r="A815" s="3"/>
      <c r="H815" s="10"/>
      <c r="I815" s="3"/>
    </row>
    <row r="816">
      <c r="A816" s="3"/>
      <c r="H816" s="10"/>
      <c r="I816" s="3"/>
    </row>
    <row r="817">
      <c r="A817" s="3"/>
      <c r="H817" s="10"/>
      <c r="I817" s="3"/>
    </row>
    <row r="818">
      <c r="A818" s="3"/>
      <c r="H818" s="10"/>
      <c r="I818" s="3"/>
    </row>
    <row r="819">
      <c r="A819" s="3"/>
      <c r="H819" s="10"/>
      <c r="I819" s="3"/>
    </row>
    <row r="820">
      <c r="A820" s="3"/>
      <c r="H820" s="10"/>
      <c r="I820" s="3"/>
    </row>
    <row r="821">
      <c r="A821" s="3"/>
      <c r="H821" s="10"/>
      <c r="I821" s="3"/>
    </row>
    <row r="822">
      <c r="A822" s="3"/>
      <c r="H822" s="10"/>
      <c r="I822" s="3"/>
    </row>
    <row r="823">
      <c r="A823" s="3"/>
      <c r="H823" s="10"/>
      <c r="I823" s="3"/>
    </row>
    <row r="824">
      <c r="A824" s="3"/>
      <c r="H824" s="10"/>
      <c r="I824" s="3"/>
    </row>
    <row r="825">
      <c r="A825" s="3"/>
      <c r="H825" s="10"/>
      <c r="I825" s="3"/>
    </row>
    <row r="826">
      <c r="A826" s="3"/>
      <c r="H826" s="10"/>
      <c r="I826" s="3"/>
    </row>
    <row r="827">
      <c r="A827" s="3"/>
      <c r="H827" s="10"/>
      <c r="I827" s="3"/>
    </row>
    <row r="828">
      <c r="A828" s="3"/>
      <c r="H828" s="10"/>
      <c r="I828" s="3"/>
    </row>
    <row r="829">
      <c r="A829" s="3"/>
      <c r="H829" s="10"/>
      <c r="I829" s="3"/>
    </row>
    <row r="830">
      <c r="A830" s="3"/>
      <c r="H830" s="10"/>
      <c r="I830" s="3"/>
    </row>
    <row r="831">
      <c r="A831" s="3"/>
      <c r="H831" s="10"/>
      <c r="I831" s="3"/>
    </row>
    <row r="832">
      <c r="A832" s="3"/>
      <c r="H832" s="10"/>
      <c r="I832" s="3"/>
    </row>
    <row r="833">
      <c r="A833" s="3"/>
      <c r="H833" s="10"/>
      <c r="I833" s="3"/>
    </row>
    <row r="834">
      <c r="A834" s="3"/>
      <c r="H834" s="10"/>
      <c r="I834" s="3"/>
    </row>
    <row r="835">
      <c r="A835" s="3"/>
      <c r="H835" s="10"/>
      <c r="I835" s="3"/>
    </row>
    <row r="836">
      <c r="A836" s="3"/>
      <c r="H836" s="10"/>
      <c r="I836" s="3"/>
    </row>
    <row r="837">
      <c r="A837" s="3"/>
      <c r="H837" s="10"/>
      <c r="I837" s="3"/>
    </row>
    <row r="838">
      <c r="A838" s="3"/>
      <c r="H838" s="10"/>
      <c r="I838" s="3"/>
    </row>
    <row r="839">
      <c r="A839" s="3"/>
      <c r="H839" s="10"/>
      <c r="I839" s="3"/>
    </row>
    <row r="840">
      <c r="A840" s="3"/>
      <c r="H840" s="10"/>
      <c r="I840" s="3"/>
    </row>
    <row r="841">
      <c r="A841" s="3"/>
      <c r="H841" s="10"/>
      <c r="I841" s="3"/>
    </row>
    <row r="842">
      <c r="A842" s="3"/>
      <c r="H842" s="10"/>
      <c r="I842" s="3"/>
    </row>
    <row r="843">
      <c r="A843" s="3"/>
      <c r="H843" s="10"/>
      <c r="I843" s="3"/>
    </row>
    <row r="844">
      <c r="A844" s="3"/>
      <c r="H844" s="10"/>
      <c r="I844" s="3"/>
    </row>
    <row r="845">
      <c r="A845" s="3"/>
      <c r="H845" s="10"/>
      <c r="I845" s="3"/>
    </row>
    <row r="846">
      <c r="A846" s="3"/>
      <c r="H846" s="10"/>
      <c r="I846" s="3"/>
    </row>
    <row r="847">
      <c r="A847" s="3"/>
      <c r="H847" s="10"/>
      <c r="I847" s="3"/>
    </row>
    <row r="848">
      <c r="A848" s="3"/>
      <c r="H848" s="10"/>
      <c r="I848" s="3"/>
    </row>
    <row r="849">
      <c r="A849" s="3"/>
      <c r="H849" s="10"/>
      <c r="I849" s="3"/>
    </row>
    <row r="850">
      <c r="A850" s="3"/>
      <c r="H850" s="10"/>
      <c r="I850" s="3"/>
    </row>
    <row r="851">
      <c r="A851" s="3"/>
      <c r="H851" s="10"/>
      <c r="I851" s="3"/>
    </row>
    <row r="852">
      <c r="A852" s="3"/>
      <c r="H852" s="10"/>
      <c r="I852" s="3"/>
    </row>
    <row r="853">
      <c r="A853" s="3"/>
      <c r="H853" s="10"/>
      <c r="I853" s="3"/>
    </row>
    <row r="854">
      <c r="A854" s="3"/>
      <c r="H854" s="10"/>
      <c r="I854" s="3"/>
    </row>
    <row r="855">
      <c r="A855" s="3"/>
      <c r="H855" s="10"/>
      <c r="I855" s="3"/>
    </row>
    <row r="856">
      <c r="A856" s="3"/>
      <c r="H856" s="10"/>
      <c r="I856" s="3"/>
    </row>
    <row r="857">
      <c r="A857" s="3"/>
      <c r="H857" s="10"/>
      <c r="I857" s="3"/>
    </row>
    <row r="858">
      <c r="A858" s="3"/>
      <c r="H858" s="10"/>
      <c r="I858" s="3"/>
    </row>
    <row r="859">
      <c r="A859" s="3"/>
      <c r="H859" s="10"/>
      <c r="I859" s="3"/>
    </row>
    <row r="860">
      <c r="A860" s="3"/>
      <c r="H860" s="10"/>
      <c r="I860" s="3"/>
    </row>
    <row r="861">
      <c r="A861" s="3"/>
      <c r="H861" s="10"/>
      <c r="I861" s="3"/>
    </row>
    <row r="862">
      <c r="A862" s="3"/>
      <c r="H862" s="10"/>
      <c r="I862" s="3"/>
    </row>
    <row r="863">
      <c r="A863" s="3"/>
      <c r="H863" s="10"/>
      <c r="I863" s="3"/>
    </row>
    <row r="864">
      <c r="A864" s="3"/>
      <c r="H864" s="10"/>
      <c r="I864" s="3"/>
    </row>
    <row r="865">
      <c r="A865" s="3"/>
      <c r="H865" s="10"/>
      <c r="I865" s="3"/>
    </row>
    <row r="866">
      <c r="A866" s="3"/>
      <c r="H866" s="10"/>
      <c r="I866" s="3"/>
    </row>
    <row r="867">
      <c r="A867" s="3"/>
      <c r="H867" s="10"/>
      <c r="I867" s="3"/>
    </row>
    <row r="868">
      <c r="A868" s="3"/>
      <c r="H868" s="10"/>
      <c r="I868" s="3"/>
    </row>
    <row r="869">
      <c r="A869" s="3"/>
      <c r="H869" s="10"/>
      <c r="I869" s="3"/>
    </row>
    <row r="870">
      <c r="A870" s="3"/>
      <c r="H870" s="10"/>
      <c r="I870" s="3"/>
    </row>
    <row r="871">
      <c r="A871" s="3"/>
      <c r="H871" s="10"/>
      <c r="I871" s="3"/>
    </row>
    <row r="872">
      <c r="A872" s="3"/>
      <c r="H872" s="10"/>
      <c r="I872" s="3"/>
    </row>
    <row r="873">
      <c r="A873" s="3"/>
      <c r="H873" s="10"/>
      <c r="I873" s="3"/>
    </row>
    <row r="874">
      <c r="A874" s="3"/>
      <c r="H874" s="10"/>
      <c r="I874" s="3"/>
    </row>
    <row r="875">
      <c r="A875" s="3"/>
      <c r="H875" s="10"/>
      <c r="I875" s="3"/>
    </row>
    <row r="876">
      <c r="A876" s="3"/>
      <c r="H876" s="10"/>
      <c r="I876" s="3"/>
    </row>
    <row r="877">
      <c r="A877" s="3"/>
      <c r="H877" s="10"/>
      <c r="I877" s="3"/>
    </row>
    <row r="878">
      <c r="A878" s="3"/>
      <c r="H878" s="10"/>
      <c r="I878" s="3"/>
    </row>
    <row r="879">
      <c r="A879" s="3"/>
      <c r="H879" s="10"/>
      <c r="I879" s="3"/>
    </row>
    <row r="880">
      <c r="A880" s="3"/>
      <c r="H880" s="10"/>
      <c r="I880" s="3"/>
    </row>
    <row r="881">
      <c r="A881" s="3"/>
      <c r="H881" s="10"/>
      <c r="I881" s="3"/>
    </row>
    <row r="882">
      <c r="A882" s="3"/>
      <c r="H882" s="10"/>
      <c r="I882" s="3"/>
    </row>
    <row r="883">
      <c r="A883" s="3"/>
      <c r="H883" s="10"/>
      <c r="I883" s="3"/>
    </row>
    <row r="884">
      <c r="A884" s="3"/>
      <c r="H884" s="10"/>
      <c r="I884" s="3"/>
    </row>
    <row r="885">
      <c r="A885" s="3"/>
      <c r="H885" s="10"/>
      <c r="I885" s="3"/>
    </row>
    <row r="886">
      <c r="A886" s="3"/>
      <c r="H886" s="10"/>
      <c r="I886" s="3"/>
    </row>
    <row r="887">
      <c r="A887" s="3"/>
      <c r="H887" s="10"/>
      <c r="I887" s="3"/>
    </row>
    <row r="888">
      <c r="A888" s="3"/>
      <c r="H888" s="10"/>
      <c r="I888" s="3"/>
    </row>
    <row r="889">
      <c r="A889" s="3"/>
      <c r="H889" s="10"/>
      <c r="I889" s="3"/>
    </row>
    <row r="890">
      <c r="A890" s="3"/>
      <c r="H890" s="10"/>
      <c r="I890" s="3"/>
    </row>
    <row r="891">
      <c r="A891" s="3"/>
      <c r="H891" s="10"/>
      <c r="I891" s="3"/>
    </row>
    <row r="892">
      <c r="A892" s="3"/>
      <c r="H892" s="10"/>
      <c r="I892" s="3"/>
    </row>
    <row r="893">
      <c r="A893" s="3"/>
      <c r="H893" s="10"/>
      <c r="I893" s="3"/>
    </row>
    <row r="894">
      <c r="A894" s="3"/>
      <c r="H894" s="10"/>
      <c r="I894" s="3"/>
    </row>
    <row r="895">
      <c r="A895" s="3"/>
      <c r="H895" s="10"/>
      <c r="I895" s="3"/>
    </row>
    <row r="896">
      <c r="A896" s="3"/>
      <c r="H896" s="10"/>
      <c r="I896" s="3"/>
    </row>
    <row r="897">
      <c r="A897" s="3"/>
      <c r="H897" s="10"/>
      <c r="I897" s="3"/>
    </row>
    <row r="898">
      <c r="A898" s="3"/>
      <c r="H898" s="10"/>
      <c r="I898" s="3"/>
    </row>
    <row r="899">
      <c r="A899" s="3"/>
      <c r="H899" s="10"/>
      <c r="I899" s="3"/>
    </row>
    <row r="900">
      <c r="A900" s="3"/>
      <c r="H900" s="10"/>
      <c r="I900" s="3"/>
    </row>
    <row r="901">
      <c r="A901" s="3"/>
      <c r="H901" s="10"/>
      <c r="I901" s="3"/>
    </row>
    <row r="902">
      <c r="A902" s="3"/>
      <c r="H902" s="10"/>
      <c r="I902" s="3"/>
    </row>
    <row r="903">
      <c r="A903" s="3"/>
      <c r="H903" s="10"/>
      <c r="I903" s="3"/>
    </row>
    <row r="904">
      <c r="A904" s="3"/>
      <c r="H904" s="10"/>
      <c r="I904" s="3"/>
    </row>
    <row r="905">
      <c r="A905" s="3"/>
      <c r="H905" s="10"/>
      <c r="I905" s="3"/>
    </row>
    <row r="906">
      <c r="A906" s="3"/>
      <c r="H906" s="10"/>
      <c r="I906" s="3"/>
    </row>
    <row r="907">
      <c r="A907" s="3"/>
      <c r="H907" s="10"/>
      <c r="I907" s="3"/>
    </row>
    <row r="908">
      <c r="A908" s="3"/>
      <c r="H908" s="10"/>
      <c r="I908" s="3"/>
    </row>
    <row r="909">
      <c r="A909" s="3"/>
      <c r="H909" s="10"/>
      <c r="I909" s="3"/>
    </row>
    <row r="910">
      <c r="A910" s="3"/>
      <c r="H910" s="10"/>
      <c r="I910" s="3"/>
    </row>
    <row r="911">
      <c r="A911" s="3"/>
      <c r="H911" s="10"/>
      <c r="I911" s="3"/>
    </row>
    <row r="912">
      <c r="A912" s="3"/>
      <c r="H912" s="10"/>
      <c r="I912" s="3"/>
    </row>
    <row r="913">
      <c r="A913" s="3"/>
      <c r="H913" s="10"/>
      <c r="I913" s="3"/>
    </row>
    <row r="914">
      <c r="A914" s="3"/>
      <c r="H914" s="10"/>
      <c r="I914" s="3"/>
    </row>
    <row r="915">
      <c r="A915" s="3"/>
      <c r="H915" s="10"/>
      <c r="I915" s="3"/>
    </row>
    <row r="916">
      <c r="A916" s="3"/>
      <c r="H916" s="10"/>
      <c r="I916" s="3"/>
    </row>
    <row r="917">
      <c r="A917" s="3"/>
      <c r="H917" s="10"/>
      <c r="I917" s="3"/>
    </row>
    <row r="918">
      <c r="A918" s="3"/>
      <c r="H918" s="10"/>
      <c r="I918" s="3"/>
    </row>
    <row r="919">
      <c r="A919" s="3"/>
      <c r="H919" s="10"/>
      <c r="I919" s="3"/>
    </row>
    <row r="920">
      <c r="A920" s="3"/>
      <c r="H920" s="10"/>
      <c r="I920" s="3"/>
    </row>
    <row r="921">
      <c r="A921" s="3"/>
      <c r="H921" s="10"/>
      <c r="I921" s="3"/>
    </row>
    <row r="922">
      <c r="A922" s="3"/>
      <c r="H922" s="10"/>
      <c r="I922" s="3"/>
    </row>
    <row r="923">
      <c r="A923" s="3"/>
      <c r="H923" s="10"/>
      <c r="I923" s="3"/>
    </row>
    <row r="924">
      <c r="A924" s="3"/>
      <c r="H924" s="10"/>
      <c r="I924" s="3"/>
    </row>
    <row r="925">
      <c r="A925" s="3"/>
      <c r="H925" s="10"/>
      <c r="I925" s="3"/>
    </row>
    <row r="926">
      <c r="A926" s="3"/>
      <c r="H926" s="10"/>
      <c r="I926" s="3"/>
    </row>
    <row r="927">
      <c r="A927" s="3"/>
      <c r="H927" s="10"/>
      <c r="I927" s="3"/>
    </row>
    <row r="928">
      <c r="A928" s="3"/>
      <c r="H928" s="10"/>
      <c r="I928" s="3"/>
    </row>
    <row r="929">
      <c r="A929" s="3"/>
      <c r="H929" s="10"/>
      <c r="I929" s="3"/>
    </row>
    <row r="930">
      <c r="A930" s="3"/>
      <c r="H930" s="10"/>
      <c r="I930" s="3"/>
    </row>
    <row r="931">
      <c r="A931" s="3"/>
      <c r="H931" s="10"/>
      <c r="I931" s="3"/>
    </row>
    <row r="932">
      <c r="A932" s="3"/>
      <c r="H932" s="10"/>
      <c r="I932" s="3"/>
    </row>
    <row r="933">
      <c r="A933" s="3"/>
      <c r="H933" s="10"/>
      <c r="I933" s="3"/>
    </row>
    <row r="934">
      <c r="A934" s="3"/>
      <c r="H934" s="10"/>
      <c r="I934" s="3"/>
    </row>
    <row r="935">
      <c r="A935" s="3"/>
      <c r="H935" s="10"/>
      <c r="I935" s="3"/>
    </row>
    <row r="936">
      <c r="A936" s="3"/>
      <c r="H936" s="10"/>
      <c r="I936" s="3"/>
    </row>
    <row r="937">
      <c r="A937" s="3"/>
      <c r="H937" s="10"/>
      <c r="I937" s="3"/>
    </row>
    <row r="938">
      <c r="A938" s="3"/>
      <c r="H938" s="10"/>
      <c r="I938" s="3"/>
    </row>
    <row r="939">
      <c r="A939" s="3"/>
      <c r="H939" s="10"/>
      <c r="I939" s="3"/>
    </row>
    <row r="940">
      <c r="A940" s="3"/>
      <c r="H940" s="10"/>
      <c r="I940" s="3"/>
    </row>
    <row r="941">
      <c r="A941" s="3"/>
      <c r="H941" s="10"/>
      <c r="I941" s="3"/>
    </row>
    <row r="942">
      <c r="A942" s="3"/>
      <c r="H942" s="10"/>
      <c r="I942" s="3"/>
    </row>
    <row r="943">
      <c r="A943" s="3"/>
      <c r="H943" s="10"/>
      <c r="I943" s="3"/>
    </row>
    <row r="944">
      <c r="A944" s="3"/>
      <c r="H944" s="10"/>
      <c r="I944" s="3"/>
    </row>
    <row r="945">
      <c r="A945" s="3"/>
      <c r="H945" s="10"/>
      <c r="I945" s="3"/>
    </row>
    <row r="946">
      <c r="A946" s="3"/>
      <c r="H946" s="10"/>
      <c r="I946" s="3"/>
    </row>
    <row r="947">
      <c r="A947" s="3"/>
      <c r="H947" s="10"/>
      <c r="I947" s="3"/>
    </row>
    <row r="948">
      <c r="A948" s="3"/>
      <c r="H948" s="10"/>
      <c r="I948" s="3"/>
    </row>
    <row r="949">
      <c r="A949" s="3"/>
      <c r="H949" s="10"/>
      <c r="I949" s="3"/>
    </row>
    <row r="950">
      <c r="A950" s="3"/>
      <c r="H950" s="10"/>
      <c r="I950" s="3"/>
    </row>
    <row r="951">
      <c r="A951" s="3"/>
      <c r="H951" s="10"/>
      <c r="I951" s="3"/>
    </row>
    <row r="952">
      <c r="A952" s="3"/>
      <c r="H952" s="10"/>
      <c r="I952" s="3"/>
    </row>
    <row r="953">
      <c r="A953" s="3"/>
      <c r="H953" s="10"/>
      <c r="I953" s="3"/>
    </row>
    <row r="954">
      <c r="A954" s="3"/>
      <c r="H954" s="10"/>
      <c r="I954" s="3"/>
    </row>
    <row r="955">
      <c r="A955" s="3"/>
      <c r="H955" s="10"/>
      <c r="I955" s="3"/>
    </row>
    <row r="956">
      <c r="A956" s="3"/>
      <c r="H956" s="10"/>
      <c r="I956" s="3"/>
    </row>
    <row r="957">
      <c r="A957" s="3"/>
      <c r="H957" s="10"/>
      <c r="I957" s="3"/>
    </row>
    <row r="958">
      <c r="A958" s="3"/>
      <c r="H958" s="10"/>
      <c r="I958" s="3"/>
    </row>
    <row r="959">
      <c r="A959" s="3"/>
      <c r="H959" s="10"/>
      <c r="I959" s="3"/>
    </row>
    <row r="960">
      <c r="A960" s="3"/>
      <c r="H960" s="10"/>
      <c r="I960" s="3"/>
    </row>
    <row r="961">
      <c r="A961" s="3"/>
      <c r="H961" s="10"/>
      <c r="I961" s="3"/>
    </row>
    <row r="962">
      <c r="A962" s="3"/>
      <c r="H962" s="10"/>
      <c r="I962" s="3"/>
    </row>
    <row r="963">
      <c r="A963" s="3"/>
      <c r="H963" s="10"/>
      <c r="I963" s="3"/>
    </row>
    <row r="964">
      <c r="A964" s="3"/>
      <c r="H964" s="10"/>
      <c r="I964" s="3"/>
    </row>
    <row r="965">
      <c r="A965" s="3"/>
      <c r="H965" s="10"/>
      <c r="I965" s="3"/>
    </row>
    <row r="966">
      <c r="A966" s="3"/>
      <c r="H966" s="10"/>
      <c r="I966" s="3"/>
    </row>
    <row r="967">
      <c r="A967" s="3"/>
      <c r="H967" s="10"/>
      <c r="I967" s="3"/>
    </row>
    <row r="968">
      <c r="A968" s="3"/>
      <c r="H968" s="10"/>
      <c r="I968" s="3"/>
    </row>
    <row r="969">
      <c r="A969" s="3"/>
      <c r="H969" s="10"/>
      <c r="I969" s="3"/>
    </row>
    <row r="970">
      <c r="A970" s="3"/>
      <c r="H970" s="10"/>
      <c r="I970" s="3"/>
    </row>
    <row r="971">
      <c r="A971" s="3"/>
      <c r="H971" s="10"/>
      <c r="I971" s="3"/>
    </row>
    <row r="972">
      <c r="A972" s="3"/>
      <c r="H972" s="10"/>
      <c r="I972" s="3"/>
    </row>
    <row r="973">
      <c r="A973" s="3"/>
      <c r="H973" s="10"/>
      <c r="I973" s="3"/>
    </row>
    <row r="974">
      <c r="A974" s="3"/>
      <c r="H974" s="10"/>
      <c r="I974" s="3"/>
    </row>
    <row r="975">
      <c r="A975" s="3"/>
      <c r="H975" s="10"/>
      <c r="I975" s="3"/>
    </row>
    <row r="976">
      <c r="A976" s="3"/>
      <c r="H976" s="10"/>
      <c r="I976" s="3"/>
    </row>
    <row r="977">
      <c r="A977" s="3"/>
      <c r="H977" s="10"/>
      <c r="I977" s="3"/>
    </row>
    <row r="978">
      <c r="A978" s="3"/>
      <c r="H978" s="10"/>
      <c r="I978" s="3"/>
    </row>
    <row r="979">
      <c r="A979" s="3"/>
      <c r="H979" s="10"/>
      <c r="I979" s="3"/>
    </row>
    <row r="980">
      <c r="A980" s="3"/>
      <c r="H980" s="10"/>
      <c r="I980" s="3"/>
    </row>
    <row r="981">
      <c r="A981" s="3"/>
      <c r="H981" s="10"/>
      <c r="I981" s="3"/>
    </row>
    <row r="982">
      <c r="A982" s="3"/>
      <c r="H982" s="10"/>
      <c r="I982" s="3"/>
    </row>
    <row r="983">
      <c r="A983" s="3"/>
      <c r="H983" s="10"/>
      <c r="I983" s="3"/>
    </row>
    <row r="984">
      <c r="A984" s="3"/>
      <c r="H984" s="10"/>
      <c r="I984" s="3"/>
    </row>
    <row r="985">
      <c r="A985" s="3"/>
      <c r="H985" s="10"/>
      <c r="I985" s="3"/>
    </row>
    <row r="986">
      <c r="A986" s="3"/>
      <c r="H986" s="10"/>
      <c r="I986" s="3"/>
    </row>
    <row r="987">
      <c r="A987" s="3"/>
      <c r="H987" s="10"/>
      <c r="I987" s="3"/>
    </row>
    <row r="988">
      <c r="A988" s="3"/>
      <c r="H988" s="10"/>
      <c r="I988" s="3"/>
    </row>
    <row r="989">
      <c r="A989" s="3"/>
      <c r="H989" s="10"/>
      <c r="I989" s="3"/>
    </row>
    <row r="990">
      <c r="A990" s="3"/>
      <c r="H990" s="10"/>
      <c r="I990" s="3"/>
    </row>
    <row r="991">
      <c r="A991" s="3"/>
      <c r="H991" s="10"/>
      <c r="I991" s="3"/>
    </row>
    <row r="992">
      <c r="A992" s="3"/>
      <c r="H992" s="10"/>
      <c r="I992" s="3"/>
    </row>
    <row r="993">
      <c r="A993" s="3"/>
      <c r="H993" s="10"/>
      <c r="I993" s="3"/>
    </row>
    <row r="994">
      <c r="A994" s="3"/>
      <c r="H994" s="10"/>
      <c r="I994" s="3"/>
    </row>
    <row r="995">
      <c r="A995" s="3"/>
      <c r="H995" s="10"/>
      <c r="I995" s="3"/>
    </row>
    <row r="996">
      <c r="A996" s="3"/>
      <c r="H996" s="10"/>
      <c r="I996" s="3"/>
    </row>
    <row r="997">
      <c r="A997" s="3"/>
      <c r="H997" s="10"/>
      <c r="I997" s="3"/>
    </row>
    <row r="998">
      <c r="A998" s="3"/>
      <c r="H998" s="10"/>
      <c r="I998" s="3"/>
    </row>
    <row r="999">
      <c r="A999" s="3"/>
      <c r="H999" s="10"/>
      <c r="I999" s="3"/>
    </row>
    <row r="1000">
      <c r="A1000" s="3"/>
      <c r="H1000" s="10"/>
      <c r="I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22.14"/>
    <col customWidth="1" min="2" max="2" width="9.0"/>
    <col customWidth="1" min="3" max="3" width="10.29"/>
    <col customWidth="1" min="4" max="4" width="10.43"/>
    <col customWidth="1" min="5" max="5" width="12.0"/>
    <col customWidth="1" min="6" max="6" width="10.86"/>
    <col customWidth="1" min="7" max="7" width="14.29"/>
    <col customWidth="1" min="8" max="8" width="12.29"/>
    <col customWidth="1" min="9" max="13" width="9.14"/>
    <col customWidth="1" min="14" max="26" width="8.71"/>
  </cols>
  <sheetData>
    <row r="1" ht="33.0" customHeight="1">
      <c r="A1" s="82" t="s">
        <v>68</v>
      </c>
      <c r="B1" s="82" t="s">
        <v>172</v>
      </c>
      <c r="C1" s="82" t="s">
        <v>173</v>
      </c>
      <c r="D1" s="82" t="s">
        <v>174</v>
      </c>
      <c r="E1" s="82" t="s">
        <v>175</v>
      </c>
      <c r="F1" s="82" t="s">
        <v>176</v>
      </c>
      <c r="G1" s="83" t="s">
        <v>177</v>
      </c>
      <c r="H1" s="35"/>
      <c r="I1" s="10"/>
      <c r="J1" s="10"/>
      <c r="K1" s="10"/>
      <c r="L1" s="10"/>
      <c r="M1" s="10"/>
      <c r="N1" s="10"/>
      <c r="O1" s="10"/>
      <c r="P1" s="10"/>
      <c r="Q1" s="10"/>
      <c r="R1" s="10"/>
      <c r="S1" s="10"/>
      <c r="T1" s="10"/>
      <c r="U1" s="10"/>
      <c r="V1" s="10"/>
      <c r="W1" s="10"/>
      <c r="X1" s="10"/>
      <c r="Y1" s="10"/>
      <c r="Z1" s="10"/>
    </row>
    <row r="2" ht="59.25" customHeight="1">
      <c r="A2" s="84"/>
      <c r="B2" s="84"/>
      <c r="C2" s="84"/>
      <c r="D2" s="84"/>
      <c r="E2" s="84"/>
      <c r="F2" s="84"/>
      <c r="G2" s="85" t="s">
        <v>175</v>
      </c>
      <c r="H2" s="85" t="s">
        <v>176</v>
      </c>
    </row>
    <row r="3">
      <c r="A3" s="45" t="s">
        <v>37</v>
      </c>
      <c r="B3" s="86">
        <v>14.7</v>
      </c>
      <c r="C3" s="87">
        <v>1.4</v>
      </c>
      <c r="D3" s="88">
        <v>0.09523809523809523</v>
      </c>
      <c r="E3" s="88">
        <v>0.6816059495579999</v>
      </c>
      <c r="F3" s="88">
        <v>0.0884</v>
      </c>
      <c r="G3" s="4"/>
      <c r="H3" s="4"/>
    </row>
    <row r="4">
      <c r="A4" s="45" t="s">
        <v>178</v>
      </c>
      <c r="B4" s="86">
        <v>1.97</v>
      </c>
      <c r="C4" s="87">
        <v>0.177</v>
      </c>
      <c r="D4" s="88">
        <v>0.08984771573604061</v>
      </c>
      <c r="E4" s="88">
        <v>0.09834187629220001</v>
      </c>
      <c r="F4" s="88">
        <v>0.00284955726861316</v>
      </c>
      <c r="G4" s="4"/>
      <c r="H4" s="4"/>
    </row>
    <row r="5">
      <c r="A5" s="45" t="s">
        <v>179</v>
      </c>
      <c r="B5" s="86">
        <v>8.27</v>
      </c>
      <c r="C5" s="87">
        <v>1.92</v>
      </c>
      <c r="D5" s="88">
        <v>0.23216444981862153</v>
      </c>
      <c r="E5" s="88">
        <v>0.623917431193</v>
      </c>
      <c r="F5" s="88">
        <v>0.0652</v>
      </c>
      <c r="G5" s="4"/>
      <c r="H5" s="4"/>
    </row>
    <row r="6">
      <c r="A6" s="45" t="s">
        <v>11</v>
      </c>
      <c r="B6" s="86">
        <v>55.7</v>
      </c>
      <c r="C6" s="87">
        <v>4.5</v>
      </c>
      <c r="D6" s="88">
        <v>0.08078994614003591</v>
      </c>
      <c r="E6" s="88">
        <v>0.588284664716</v>
      </c>
      <c r="F6" s="88">
        <v>0.03276</v>
      </c>
      <c r="G6" s="4"/>
      <c r="H6" s="4"/>
    </row>
    <row r="7">
      <c r="A7" s="45" t="s">
        <v>180</v>
      </c>
      <c r="B7" s="86">
        <v>137.0</v>
      </c>
      <c r="C7" s="87">
        <v>30.6</v>
      </c>
      <c r="D7" s="88">
        <v>0.22335766423357664</v>
      </c>
      <c r="E7" s="88">
        <v>0.8691230769230001</v>
      </c>
      <c r="F7" s="88">
        <v>0.4586</v>
      </c>
      <c r="G7" s="4"/>
      <c r="H7" s="4"/>
    </row>
    <row r="8">
      <c r="A8" s="45" t="s">
        <v>181</v>
      </c>
      <c r="B8" s="86">
        <v>58.6</v>
      </c>
      <c r="C8" s="89">
        <v>12.5</v>
      </c>
      <c r="D8" s="88">
        <v>0.21331058020477817</v>
      </c>
      <c r="E8" s="88">
        <v>0.759</v>
      </c>
      <c r="F8" s="88">
        <v>0.0984633014862164</v>
      </c>
      <c r="G8" s="4"/>
      <c r="H8" s="4"/>
    </row>
    <row r="9">
      <c r="A9" s="45" t="s">
        <v>182</v>
      </c>
      <c r="B9" s="4"/>
      <c r="C9" s="4"/>
      <c r="D9" s="88">
        <v>0.3389423076923077</v>
      </c>
      <c r="E9" s="88">
        <v>0.7929999999999999</v>
      </c>
      <c r="F9" s="88">
        <v>0.231593801615708</v>
      </c>
      <c r="G9" s="4"/>
      <c r="H9" s="4"/>
    </row>
    <row r="10">
      <c r="A10" s="45" t="s">
        <v>183</v>
      </c>
      <c r="B10" s="4"/>
      <c r="C10" s="4"/>
      <c r="D10" s="88">
        <v>0.12349924278463527</v>
      </c>
      <c r="E10" s="88">
        <v>0.865</v>
      </c>
      <c r="F10" s="88">
        <v>0.0395723848462168</v>
      </c>
      <c r="G10" s="4"/>
      <c r="H10" s="4"/>
    </row>
    <row r="11">
      <c r="A11" s="45" t="s">
        <v>184</v>
      </c>
      <c r="B11" s="4"/>
      <c r="C11" s="4"/>
      <c r="D11" s="88">
        <v>0.025318807609918142</v>
      </c>
      <c r="E11" s="88">
        <v>0.7909999999999999</v>
      </c>
      <c r="F11" s="88">
        <v>1.0E-7</v>
      </c>
      <c r="G11" s="4"/>
      <c r="H11" s="4"/>
    </row>
    <row r="12" ht="17.25" customHeight="1">
      <c r="A12" s="45" t="s">
        <v>185</v>
      </c>
      <c r="B12" s="4"/>
      <c r="C12" s="4"/>
      <c r="D12" s="88">
        <v>0.1807677340025978</v>
      </c>
      <c r="E12" s="88">
        <v>0.6709999999999999</v>
      </c>
      <c r="F12" s="88">
        <v>0.113396459210233</v>
      </c>
      <c r="G12" s="4"/>
      <c r="H12" s="4"/>
    </row>
    <row r="13">
      <c r="A13" s="45" t="s">
        <v>186</v>
      </c>
      <c r="B13" s="4"/>
      <c r="C13" s="4"/>
      <c r="D13" s="88">
        <v>0.05738935882158394</v>
      </c>
      <c r="E13" s="88">
        <v>0.47100000000000003</v>
      </c>
      <c r="F13" s="88">
        <v>0.0785950456495072</v>
      </c>
      <c r="G13" s="4"/>
      <c r="H13" s="4"/>
    </row>
    <row r="14">
      <c r="A14" s="90" t="str">
        <f>'RWSM Flow &amp; Annual Loads'!A7</f>
        <v>Atherton Ck</v>
      </c>
      <c r="B14" s="23"/>
      <c r="C14" s="91"/>
      <c r="D14" s="92"/>
      <c r="E14" s="36">
        <f>'RWSM Flow &amp; Annual Loads'!K7</f>
        <v>0.34</v>
      </c>
      <c r="F14" s="36">
        <f>('RWSM Flow &amp; Annual Loads'!AD7+'RWSM Flow &amp; Annual Loads'!AL7)/'RWSM Flow &amp; Annual Loads'!N7</f>
        <v>0.05838364737</v>
      </c>
      <c r="G14" s="36">
        <f t="shared" ref="G14:G20" si="1">0.1586*E14 + 0.047</f>
        <v>0.100924</v>
      </c>
      <c r="H14" s="36">
        <f t="shared" ref="H14:H20" si="2">0.434*F14 + 0.1032</f>
        <v>0.128538503</v>
      </c>
      <c r="I14" s="3"/>
      <c r="J14" s="3"/>
      <c r="K14" s="10"/>
      <c r="L14" s="10"/>
      <c r="M14" s="10"/>
      <c r="N14" s="10"/>
      <c r="O14" s="10"/>
      <c r="P14" s="10"/>
      <c r="Q14" s="10"/>
      <c r="R14" s="10"/>
      <c r="S14" s="10"/>
      <c r="T14" s="10"/>
      <c r="U14" s="10"/>
      <c r="V14" s="10"/>
      <c r="W14" s="10"/>
      <c r="X14" s="10"/>
      <c r="Y14" s="10"/>
      <c r="Z14" s="10"/>
    </row>
    <row r="15">
      <c r="A15" s="90" t="str">
        <f>'RWSM Flow &amp; Annual Loads'!A8</f>
        <v>Bayfront Park</v>
      </c>
      <c r="B15" s="23"/>
      <c r="C15" s="91"/>
      <c r="D15" s="92"/>
      <c r="E15" s="36">
        <f>'RWSM Flow &amp; Annual Loads'!K8</f>
        <v>0.12</v>
      </c>
      <c r="F15" s="36">
        <f>('RWSM Flow &amp; Annual Loads'!AD8+'RWSM Flow &amp; Annual Loads'!AL8)/'RWSM Flow &amp; Annual Loads'!N8</f>
        <v>0</v>
      </c>
      <c r="G15" s="36">
        <f t="shared" si="1"/>
        <v>0.066032</v>
      </c>
      <c r="H15" s="36">
        <f t="shared" si="2"/>
        <v>0.1032</v>
      </c>
      <c r="I15" s="3"/>
      <c r="J15" s="3"/>
      <c r="K15" s="10"/>
      <c r="L15" s="10"/>
      <c r="M15" s="10"/>
      <c r="N15" s="10"/>
      <c r="O15" s="10"/>
      <c r="P15" s="10"/>
      <c r="Q15" s="10"/>
      <c r="R15" s="10"/>
      <c r="S15" s="10"/>
      <c r="T15" s="10"/>
      <c r="U15" s="10"/>
      <c r="V15" s="10"/>
      <c r="W15" s="10"/>
      <c r="X15" s="10"/>
      <c r="Y15" s="10"/>
      <c r="Z15" s="10"/>
    </row>
    <row r="16">
      <c r="A16" s="90" t="str">
        <f>'RWSM Flow &amp; Annual Loads'!A9</f>
        <v>Cordilleras Ck</v>
      </c>
      <c r="B16" s="23"/>
      <c r="C16" s="91"/>
      <c r="D16" s="92"/>
      <c r="E16" s="36">
        <f>'RWSM Flow &amp; Annual Loads'!K9</f>
        <v>0.22</v>
      </c>
      <c r="F16" s="36">
        <f>('RWSM Flow &amp; Annual Loads'!AD9+'RWSM Flow &amp; Annual Loads'!AL9)/'RWSM Flow &amp; Annual Loads'!N9</f>
        <v>0.006085937068</v>
      </c>
      <c r="G16" s="36">
        <f t="shared" si="1"/>
        <v>0.081892</v>
      </c>
      <c r="H16" s="36">
        <f t="shared" si="2"/>
        <v>0.1058412967</v>
      </c>
      <c r="I16" s="3"/>
      <c r="J16" s="3"/>
      <c r="K16" s="10"/>
      <c r="L16" s="10"/>
      <c r="M16" s="10"/>
      <c r="N16" s="10"/>
      <c r="O16" s="10"/>
      <c r="P16" s="10"/>
      <c r="Q16" s="10"/>
      <c r="R16" s="10"/>
      <c r="S16" s="10"/>
      <c r="T16" s="10"/>
      <c r="U16" s="10"/>
      <c r="V16" s="10"/>
      <c r="W16" s="10"/>
      <c r="X16" s="10"/>
      <c r="Y16" s="10"/>
      <c r="Z16" s="10"/>
    </row>
    <row r="17">
      <c r="A17" s="90" t="str">
        <f>'RWSM Flow &amp; Annual Loads'!A10</f>
        <v>Pulgas Ck</v>
      </c>
      <c r="B17" s="23"/>
      <c r="C17" s="91"/>
      <c r="D17" s="92"/>
      <c r="E17" s="36">
        <f>'RWSM Flow &amp; Annual Loads'!K10</f>
        <v>0.4</v>
      </c>
      <c r="F17" s="36">
        <f>('RWSM Flow &amp; Annual Loads'!AD10+'RWSM Flow &amp; Annual Loads'!AL10)/'RWSM Flow &amp; Annual Loads'!N10</f>
        <v>0.1104560278</v>
      </c>
      <c r="G17" s="36">
        <f t="shared" si="1"/>
        <v>0.11044</v>
      </c>
      <c r="H17" s="36">
        <f t="shared" si="2"/>
        <v>0.151137916</v>
      </c>
      <c r="I17" s="3"/>
      <c r="J17" s="3"/>
      <c r="K17" s="10"/>
      <c r="L17" s="10"/>
      <c r="M17" s="10"/>
      <c r="N17" s="10"/>
      <c r="O17" s="10"/>
      <c r="P17" s="10"/>
      <c r="Q17" s="10"/>
      <c r="R17" s="10"/>
      <c r="S17" s="10"/>
      <c r="T17" s="10"/>
      <c r="U17" s="10"/>
      <c r="V17" s="10"/>
      <c r="W17" s="10"/>
      <c r="X17" s="10"/>
      <c r="Y17" s="10"/>
      <c r="Z17" s="10"/>
    </row>
    <row r="18">
      <c r="A18" s="90" t="str">
        <f>'RWSM Flow &amp; Annual Loads'!A11</f>
        <v>Redwood Ck &amp; Arroyo Ojo de Agua Ck</v>
      </c>
      <c r="B18" s="23"/>
      <c r="C18" s="91"/>
      <c r="D18" s="92"/>
      <c r="E18" s="36">
        <f>'RWSM Flow &amp; Annual Loads'!K11</f>
        <v>0.39</v>
      </c>
      <c r="F18" s="36">
        <f>('RWSM Flow &amp; Annual Loads'!AD11+'RWSM Flow &amp; Annual Loads'!AL11)/'RWSM Flow &amp; Annual Loads'!N11</f>
        <v>0.01485962236</v>
      </c>
      <c r="G18" s="36">
        <f t="shared" si="1"/>
        <v>0.108854</v>
      </c>
      <c r="H18" s="36">
        <f t="shared" si="2"/>
        <v>0.1096490761</v>
      </c>
      <c r="I18" s="3"/>
      <c r="J18" s="3"/>
      <c r="K18" s="10"/>
      <c r="L18" s="10"/>
      <c r="M18" s="10"/>
      <c r="N18" s="10"/>
      <c r="O18" s="10"/>
      <c r="P18" s="10"/>
      <c r="Q18" s="10"/>
      <c r="R18" s="10"/>
      <c r="S18" s="10"/>
      <c r="T18" s="10"/>
      <c r="U18" s="10"/>
      <c r="V18" s="10"/>
      <c r="W18" s="10"/>
      <c r="X18" s="10"/>
      <c r="Y18" s="10"/>
      <c r="Z18" s="10"/>
    </row>
    <row r="19">
      <c r="A19" s="90" t="str">
        <f>'RWSM Flow &amp; Annual Loads'!A12</f>
        <v>Redwood Shores Lagoon</v>
      </c>
      <c r="B19" s="23"/>
      <c r="C19" s="91"/>
      <c r="D19" s="92"/>
      <c r="E19" s="36">
        <f>'RWSM Flow &amp; Annual Loads'!K12</f>
        <v>0.43</v>
      </c>
      <c r="F19" s="36">
        <f>('RWSM Flow &amp; Annual Loads'!AD12+'RWSM Flow &amp; Annual Loads'!AL12)/'RWSM Flow &amp; Annual Loads'!N12</f>
        <v>0.001828182368</v>
      </c>
      <c r="G19" s="36">
        <f t="shared" si="1"/>
        <v>0.115198</v>
      </c>
      <c r="H19" s="36">
        <f t="shared" si="2"/>
        <v>0.1039934311</v>
      </c>
      <c r="I19" s="3"/>
      <c r="J19" s="3"/>
      <c r="K19" s="10"/>
      <c r="L19" s="10"/>
      <c r="M19" s="10"/>
      <c r="N19" s="10"/>
      <c r="O19" s="10"/>
      <c r="P19" s="10"/>
      <c r="Q19" s="10"/>
      <c r="R19" s="10"/>
      <c r="S19" s="10"/>
      <c r="T19" s="10"/>
      <c r="U19" s="10"/>
      <c r="V19" s="10"/>
      <c r="W19" s="10"/>
      <c r="X19" s="10"/>
      <c r="Y19" s="10"/>
      <c r="Z19" s="10"/>
    </row>
    <row r="20">
      <c r="A20" s="90" t="str">
        <f>'RWSM Flow &amp; Annual Loads'!A13</f>
        <v>SMC_unk15</v>
      </c>
      <c r="B20" s="23"/>
      <c r="C20" s="91"/>
      <c r="D20" s="92"/>
      <c r="E20" s="36">
        <f>'RWSM Flow &amp; Annual Loads'!K13</f>
        <v>0.66</v>
      </c>
      <c r="F20" s="36">
        <f>('RWSM Flow &amp; Annual Loads'!AD13+'RWSM Flow &amp; Annual Loads'!AL13)/'RWSM Flow &amp; Annual Loads'!N13</f>
        <v>0.5801144053</v>
      </c>
      <c r="G20" s="36">
        <f t="shared" si="1"/>
        <v>0.151676</v>
      </c>
      <c r="H20" s="36">
        <f t="shared" si="2"/>
        <v>0.3549696519</v>
      </c>
      <c r="I20" s="3"/>
      <c r="J20" s="3"/>
      <c r="K20" s="10"/>
      <c r="L20" s="10"/>
      <c r="M20" s="10"/>
      <c r="N20" s="10"/>
      <c r="O20" s="10"/>
      <c r="P20" s="10"/>
      <c r="Q20" s="10"/>
      <c r="R20" s="10"/>
      <c r="S20" s="10"/>
      <c r="T20" s="10"/>
      <c r="U20" s="10"/>
      <c r="V20" s="10"/>
      <c r="W20" s="10"/>
      <c r="X20" s="10"/>
      <c r="Y20" s="10"/>
      <c r="Z20" s="10"/>
    </row>
    <row r="21">
      <c r="I21" s="10"/>
      <c r="J21" s="10"/>
      <c r="K21" s="38"/>
      <c r="L21" s="38"/>
    </row>
    <row r="22">
      <c r="I22" s="10"/>
      <c r="J22" s="10"/>
      <c r="K22" s="38"/>
      <c r="L22" s="38"/>
    </row>
    <row r="23">
      <c r="I23" s="10"/>
      <c r="J23" s="10"/>
      <c r="K23" s="38"/>
      <c r="L23" s="38"/>
    </row>
    <row r="24">
      <c r="I24" s="10"/>
      <c r="J24" s="10"/>
      <c r="K24" s="38"/>
      <c r="L24" s="38"/>
    </row>
    <row r="25">
      <c r="I25" s="10"/>
      <c r="J25" s="10"/>
      <c r="K25" s="38"/>
      <c r="L25" s="38"/>
    </row>
    <row r="26">
      <c r="I26" s="10"/>
      <c r="J26" s="10"/>
      <c r="K26" s="38"/>
      <c r="L26" s="38"/>
    </row>
    <row r="27" ht="33.0" customHeight="1">
      <c r="I27" s="10"/>
      <c r="J27" s="10"/>
      <c r="K27" s="38"/>
      <c r="L27" s="38"/>
    </row>
    <row r="28">
      <c r="I28" s="10"/>
      <c r="J28" s="10"/>
      <c r="K28" s="38"/>
      <c r="L28" s="38"/>
    </row>
    <row r="29">
      <c r="I29" s="10"/>
      <c r="J29" s="10"/>
      <c r="K29" s="38"/>
      <c r="L29" s="38"/>
    </row>
  </sheetData>
  <mergeCells count="7">
    <mergeCell ref="G1:H1"/>
    <mergeCell ref="A1:A2"/>
    <mergeCell ref="B1:B2"/>
    <mergeCell ref="C1:C2"/>
    <mergeCell ref="D1:D2"/>
    <mergeCell ref="E1:E2"/>
    <mergeCell ref="F1: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6.71"/>
    <col customWidth="1" min="2" max="2" width="6.57"/>
    <col customWidth="1" min="3" max="3" width="9.71"/>
    <col customWidth="1" min="4" max="4" width="10.14"/>
    <col customWidth="1" min="5" max="5" width="7.43"/>
    <col customWidth="1" min="6" max="6" width="8.57"/>
    <col customWidth="1" min="7" max="7" width="13.29"/>
    <col customWidth="1" min="8" max="8" width="8.0"/>
    <col customWidth="1" min="9" max="12" width="9.29"/>
    <col customWidth="1" min="13" max="13" width="11.0"/>
    <col customWidth="1" min="14" max="26" width="9.14"/>
  </cols>
  <sheetData>
    <row r="1">
      <c r="A1" s="93"/>
      <c r="B1" s="94"/>
      <c r="C1" s="94"/>
      <c r="D1" s="95" t="s">
        <v>187</v>
      </c>
      <c r="E1" s="96"/>
      <c r="F1" s="96"/>
      <c r="G1" s="96"/>
      <c r="H1" s="96"/>
      <c r="I1" s="96"/>
      <c r="J1" s="96"/>
      <c r="K1" s="96"/>
      <c r="L1" s="96"/>
      <c r="M1" s="35"/>
      <c r="N1" s="10"/>
      <c r="O1" s="10"/>
      <c r="P1" s="10"/>
      <c r="Q1" s="10"/>
      <c r="R1" s="10"/>
      <c r="S1" s="10"/>
      <c r="T1" s="10"/>
      <c r="U1" s="10"/>
      <c r="V1" s="10"/>
      <c r="W1" s="10"/>
      <c r="X1" s="10"/>
      <c r="Y1" s="10"/>
      <c r="Z1" s="10"/>
    </row>
    <row r="2" ht="75.75" customHeight="1">
      <c r="A2" s="1" t="s">
        <v>68</v>
      </c>
      <c r="B2" s="97" t="s">
        <v>188</v>
      </c>
      <c r="C2" s="97" t="s">
        <v>189</v>
      </c>
      <c r="D2" s="97" t="s">
        <v>190</v>
      </c>
      <c r="E2" s="97" t="s">
        <v>191</v>
      </c>
      <c r="F2" s="97" t="s">
        <v>192</v>
      </c>
      <c r="G2" s="97" t="s">
        <v>193</v>
      </c>
      <c r="H2" s="97" t="s">
        <v>194</v>
      </c>
      <c r="I2" s="97" t="s">
        <v>195</v>
      </c>
      <c r="J2" s="97" t="s">
        <v>196</v>
      </c>
      <c r="K2" s="97" t="s">
        <v>197</v>
      </c>
      <c r="L2" s="97" t="s">
        <v>198</v>
      </c>
      <c r="M2" s="97" t="s">
        <v>199</v>
      </c>
      <c r="N2" s="10"/>
      <c r="O2" s="10"/>
      <c r="P2" s="10"/>
      <c r="Q2" s="10"/>
      <c r="R2" s="10"/>
      <c r="S2" s="10"/>
      <c r="T2" s="10"/>
      <c r="U2" s="10"/>
      <c r="V2" s="39"/>
      <c r="W2" s="39"/>
      <c r="X2" s="10"/>
      <c r="Y2" s="10"/>
      <c r="Z2" s="10"/>
    </row>
    <row r="3">
      <c r="A3" s="98" t="str">
        <f>'Annual Load Summary'!A3</f>
        <v>Atherton Ck</v>
      </c>
      <c r="B3" s="99">
        <f>'Annual Load Summary'!B3</f>
        <v>22.96379573</v>
      </c>
      <c r="C3" s="99">
        <f>'Annual Load Summary'!C3</f>
        <v>3.524209019</v>
      </c>
      <c r="D3" s="100">
        <f>'Annual Load Summary'!E3</f>
        <v>160.6910182</v>
      </c>
      <c r="E3" s="100">
        <f t="shared" ref="E3:E9" si="1">0.94*D3</f>
        <v>151.0495571</v>
      </c>
      <c r="F3" s="100">
        <f t="shared" ref="F3:F9" si="2">0.06*D3</f>
        <v>9.64146109</v>
      </c>
      <c r="G3" s="100">
        <f t="shared" ref="G3:G9" si="3">D3*0.92</f>
        <v>147.8357367</v>
      </c>
      <c r="H3" s="100">
        <f t="shared" ref="H3:H10" si="4">D3*0.14</f>
        <v>22.49674254</v>
      </c>
      <c r="I3" s="99">
        <f>AVERAGE('% Dissolved v Land Use'!G14:H14)*E3</f>
        <v>17.33010472</v>
      </c>
      <c r="J3" s="100">
        <f t="shared" ref="J3:J10" si="5">J$13*E3</f>
        <v>51.20634897</v>
      </c>
      <c r="K3" s="100">
        <f t="shared" ref="K3:K10" si="6">K$13*E3</f>
        <v>32.72740403</v>
      </c>
      <c r="L3" s="100">
        <f t="shared" ref="L3:L10" si="7">L$13*E3</f>
        <v>46.57361343</v>
      </c>
      <c r="M3" s="100">
        <f t="shared" ref="M3:M9" si="8">0.81*F3</f>
        <v>7.809583483</v>
      </c>
      <c r="N3" s="10"/>
      <c r="O3" s="10"/>
      <c r="P3" s="10"/>
      <c r="Q3" s="10"/>
      <c r="R3" s="10"/>
      <c r="S3" s="10"/>
      <c r="T3" s="10"/>
      <c r="U3" s="10"/>
      <c r="V3" s="39"/>
      <c r="W3" s="39"/>
      <c r="X3" s="10"/>
      <c r="Y3" s="10"/>
      <c r="Z3" s="10"/>
    </row>
    <row r="4">
      <c r="A4" s="98" t="str">
        <f>'Annual Load Summary'!A4</f>
        <v>Bayfront Park</v>
      </c>
      <c r="B4" s="99">
        <f>'Annual Load Summary'!B4</f>
        <v>0.6112464004</v>
      </c>
      <c r="C4" s="99">
        <f>'Annual Load Summary'!C4</f>
        <v>0.08298051296</v>
      </c>
      <c r="D4" s="101">
        <f>'Annual Load Summary'!E4</f>
        <v>1.507465965</v>
      </c>
      <c r="E4" s="101">
        <f t="shared" si="1"/>
        <v>1.417018007</v>
      </c>
      <c r="F4" s="101">
        <f t="shared" si="2"/>
        <v>0.09044795788</v>
      </c>
      <c r="G4" s="101">
        <f t="shared" si="3"/>
        <v>1.386868688</v>
      </c>
      <c r="H4" s="101">
        <f t="shared" si="4"/>
        <v>0.2110452351</v>
      </c>
      <c r="I4" s="101">
        <f>AVERAGE('% Dissolved v Land Use'!G15:H15)*E4</f>
        <v>0.1199023957</v>
      </c>
      <c r="J4" s="101">
        <f t="shared" si="5"/>
        <v>0.4803742557</v>
      </c>
      <c r="K4" s="101">
        <f t="shared" si="6"/>
        <v>0.3070205681</v>
      </c>
      <c r="L4" s="101">
        <f t="shared" si="7"/>
        <v>0.4369138854</v>
      </c>
      <c r="M4" s="101">
        <f t="shared" si="8"/>
        <v>0.07326284588</v>
      </c>
      <c r="N4" s="10"/>
      <c r="O4" s="10"/>
      <c r="P4" s="10"/>
      <c r="Q4" s="10"/>
      <c r="R4" s="10"/>
      <c r="S4" s="10"/>
      <c r="T4" s="10"/>
      <c r="U4" s="10"/>
      <c r="V4" s="39"/>
      <c r="W4" s="39"/>
      <c r="X4" s="10"/>
      <c r="Y4" s="10"/>
      <c r="Z4" s="10"/>
    </row>
    <row r="5">
      <c r="A5" s="98" t="str">
        <f>'Annual Load Summary'!A5</f>
        <v>Cordilleras Ck</v>
      </c>
      <c r="B5" s="99">
        <f>'Annual Load Summary'!B5</f>
        <v>9.36962259</v>
      </c>
      <c r="C5" s="99">
        <f>'Annual Load Summary'!C5</f>
        <v>2.231592982</v>
      </c>
      <c r="D5" s="100">
        <f>'Annual Load Summary'!E5</f>
        <v>71.22597496</v>
      </c>
      <c r="E5" s="100">
        <f t="shared" si="1"/>
        <v>66.95241647</v>
      </c>
      <c r="F5" s="100">
        <f t="shared" si="2"/>
        <v>4.273558498</v>
      </c>
      <c r="G5" s="100">
        <f t="shared" si="3"/>
        <v>65.52789697</v>
      </c>
      <c r="H5" s="100">
        <f t="shared" si="4"/>
        <v>9.971636495</v>
      </c>
      <c r="I5" s="99">
        <f>AVERAGE('% Dissolved v Land Use'!G16:H16)*E5</f>
        <v>6.284598932</v>
      </c>
      <c r="J5" s="100">
        <f t="shared" si="5"/>
        <v>22.69711258</v>
      </c>
      <c r="K5" s="100">
        <f t="shared" si="6"/>
        <v>14.5063569</v>
      </c>
      <c r="L5" s="100">
        <f t="shared" si="7"/>
        <v>20.64366174</v>
      </c>
      <c r="M5" s="100">
        <f t="shared" si="8"/>
        <v>3.461582383</v>
      </c>
      <c r="N5" s="10"/>
      <c r="O5" s="10"/>
      <c r="P5" s="10"/>
      <c r="Q5" s="10"/>
      <c r="R5" s="10"/>
      <c r="S5" s="10"/>
      <c r="T5" s="10"/>
      <c r="U5" s="10"/>
      <c r="V5" s="39"/>
      <c r="W5" s="39"/>
      <c r="X5" s="10"/>
      <c r="Y5" s="10"/>
      <c r="Z5" s="10"/>
    </row>
    <row r="6">
      <c r="A6" s="98" t="str">
        <f>'Annual Load Summary'!A6</f>
        <v>Pulgas Ck</v>
      </c>
      <c r="B6" s="99">
        <f>'Annual Load Summary'!B6</f>
        <v>9.19679647</v>
      </c>
      <c r="C6" s="99">
        <f>'Annual Load Summary'!C6</f>
        <v>2.137934885</v>
      </c>
      <c r="D6" s="100">
        <f>'Annual Load Summary'!E6</f>
        <v>110.9710997</v>
      </c>
      <c r="E6" s="100">
        <f t="shared" si="1"/>
        <v>104.3128338</v>
      </c>
      <c r="F6" s="100">
        <f t="shared" si="2"/>
        <v>6.658265985</v>
      </c>
      <c r="G6" s="100">
        <f t="shared" si="3"/>
        <v>102.0934118</v>
      </c>
      <c r="H6" s="100">
        <f t="shared" si="4"/>
        <v>15.53595396</v>
      </c>
      <c r="I6" s="99">
        <f>AVERAGE('% Dissolved v Land Use'!G17:H17)*E6</f>
        <v>13.64296684</v>
      </c>
      <c r="J6" s="100">
        <f t="shared" si="5"/>
        <v>35.36242986</v>
      </c>
      <c r="K6" s="100">
        <f t="shared" si="6"/>
        <v>22.60111398</v>
      </c>
      <c r="L6" s="100">
        <f t="shared" si="7"/>
        <v>32.16312374</v>
      </c>
      <c r="M6" s="100">
        <f t="shared" si="8"/>
        <v>5.393195448</v>
      </c>
      <c r="N6" s="10"/>
      <c r="O6" s="10"/>
      <c r="P6" s="10"/>
      <c r="Q6" s="10"/>
      <c r="R6" s="10"/>
      <c r="S6" s="10"/>
      <c r="T6" s="10"/>
      <c r="U6" s="10"/>
      <c r="V6" s="39"/>
      <c r="W6" s="39"/>
      <c r="X6" s="10"/>
      <c r="Y6" s="10"/>
      <c r="Z6" s="10"/>
    </row>
    <row r="7">
      <c r="A7" s="98" t="str">
        <f>'Annual Load Summary'!A7</f>
        <v>Redwood Ck &amp; Arroyo Ojo de Agua Ck</v>
      </c>
      <c r="B7" s="99">
        <f>'Annual Load Summary'!B7</f>
        <v>31.11100543</v>
      </c>
      <c r="C7" s="99">
        <f>'Annual Load Summary'!C7</f>
        <v>5.878148507</v>
      </c>
      <c r="D7" s="100">
        <f>'Annual Load Summary'!E7</f>
        <v>175.2499612</v>
      </c>
      <c r="E7" s="100">
        <f t="shared" si="1"/>
        <v>164.7349635</v>
      </c>
      <c r="F7" s="100">
        <f t="shared" si="2"/>
        <v>10.51499767</v>
      </c>
      <c r="G7" s="100">
        <f t="shared" si="3"/>
        <v>161.2299643</v>
      </c>
      <c r="H7" s="100">
        <f t="shared" si="4"/>
        <v>24.53499457</v>
      </c>
      <c r="I7" s="99">
        <f>AVERAGE('% Dissolved v Land Use'!G18:H18)*E7</f>
        <v>17.99754813</v>
      </c>
      <c r="J7" s="100">
        <f t="shared" si="5"/>
        <v>55.84575151</v>
      </c>
      <c r="K7" s="100">
        <f t="shared" si="6"/>
        <v>35.69257543</v>
      </c>
      <c r="L7" s="100">
        <f t="shared" si="7"/>
        <v>50.79328042</v>
      </c>
      <c r="M7" s="100">
        <f t="shared" si="8"/>
        <v>8.517148114</v>
      </c>
      <c r="N7" s="10"/>
      <c r="O7" s="10"/>
      <c r="P7" s="10"/>
      <c r="Q7" s="39"/>
      <c r="R7" s="39"/>
      <c r="S7" s="10"/>
      <c r="T7" s="10"/>
      <c r="U7" s="10"/>
      <c r="V7" s="39"/>
      <c r="W7" s="39"/>
      <c r="X7" s="10"/>
      <c r="Y7" s="10"/>
      <c r="Z7" s="10"/>
    </row>
    <row r="8">
      <c r="A8" s="98" t="str">
        <f>'Annual Load Summary'!A8</f>
        <v>Redwood Shores Lagoon</v>
      </c>
      <c r="B8" s="99">
        <f>'Annual Load Summary'!B8</f>
        <v>4.53910417</v>
      </c>
      <c r="C8" s="101">
        <f>'Annual Load Summary'!C8</f>
        <v>0.8008455104</v>
      </c>
      <c r="D8" s="101">
        <f>'Annual Load Summary'!E8</f>
        <v>4.748378355</v>
      </c>
      <c r="E8" s="101">
        <f t="shared" si="1"/>
        <v>4.463475653</v>
      </c>
      <c r="F8" s="101">
        <f t="shared" si="2"/>
        <v>0.2849027013</v>
      </c>
      <c r="G8" s="101">
        <f t="shared" si="3"/>
        <v>4.368508086</v>
      </c>
      <c r="H8" s="101">
        <f t="shared" si="4"/>
        <v>0.6647729696</v>
      </c>
      <c r="I8" s="101">
        <f>AVERAGE('% Dissolved v Land Use'!G19:H19)*E8</f>
        <v>0.4891778082</v>
      </c>
      <c r="J8" s="101">
        <f t="shared" si="5"/>
        <v>1.513134473</v>
      </c>
      <c r="K8" s="101">
        <f t="shared" si="6"/>
        <v>0.9670863915</v>
      </c>
      <c r="L8" s="101">
        <f t="shared" si="7"/>
        <v>1.376238326</v>
      </c>
      <c r="M8" s="101">
        <f t="shared" si="8"/>
        <v>0.230771188</v>
      </c>
      <c r="N8" s="10"/>
      <c r="O8" s="10"/>
      <c r="Q8" s="39"/>
      <c r="R8" s="39"/>
      <c r="S8" s="10"/>
      <c r="T8" s="10"/>
      <c r="U8" s="10"/>
      <c r="V8" s="10"/>
      <c r="W8" s="10"/>
      <c r="X8" s="10"/>
      <c r="Y8" s="10"/>
      <c r="Z8" s="10"/>
    </row>
    <row r="9">
      <c r="A9" s="98" t="str">
        <f>'Annual Load Summary'!A9</f>
        <v>SMC_unk15</v>
      </c>
      <c r="B9" s="99">
        <f>'Annual Load Summary'!B9</f>
        <v>2.783094341</v>
      </c>
      <c r="C9" s="99">
        <f>'Annual Load Summary'!C9</f>
        <v>0.7589042189</v>
      </c>
      <c r="D9" s="100">
        <f>'Annual Load Summary'!E9</f>
        <v>101.3033082</v>
      </c>
      <c r="E9" s="100">
        <f t="shared" si="1"/>
        <v>95.22510968</v>
      </c>
      <c r="F9" s="100">
        <f t="shared" si="2"/>
        <v>6.07819849</v>
      </c>
      <c r="G9" s="100">
        <f t="shared" si="3"/>
        <v>93.19904352</v>
      </c>
      <c r="H9" s="100">
        <f t="shared" si="4"/>
        <v>14.18246314</v>
      </c>
      <c r="I9" s="99">
        <f>AVERAGE('% Dissolved v Land Use'!G20:H20)*E9</f>
        <v>24.12269389</v>
      </c>
      <c r="J9" s="100">
        <f t="shared" si="5"/>
        <v>32.28165836</v>
      </c>
      <c r="K9" s="100">
        <f t="shared" si="6"/>
        <v>20.6321071</v>
      </c>
      <c r="L9" s="100">
        <f t="shared" si="7"/>
        <v>29.36107548</v>
      </c>
      <c r="M9" s="100">
        <f t="shared" si="8"/>
        <v>4.923340777</v>
      </c>
      <c r="N9" s="10"/>
      <c r="O9" s="10"/>
      <c r="Q9" s="39"/>
      <c r="R9" s="39"/>
      <c r="S9" s="10"/>
      <c r="T9" s="10"/>
      <c r="U9" s="10"/>
      <c r="V9" s="10"/>
      <c r="W9" s="10"/>
      <c r="X9" s="10"/>
      <c r="Y9" s="10"/>
      <c r="Z9" s="10"/>
    </row>
    <row r="10">
      <c r="A10" s="119" t="s">
        <v>122</v>
      </c>
      <c r="B10" s="121">
        <f t="shared" ref="B10:F10" si="9">SUM(B3:B9)</f>
        <v>80.57466513</v>
      </c>
      <c r="C10" s="121">
        <f t="shared" si="9"/>
        <v>15.41461564</v>
      </c>
      <c r="D10" s="122">
        <f t="shared" si="9"/>
        <v>625.6972066</v>
      </c>
      <c r="E10" s="124">
        <f t="shared" si="9"/>
        <v>588.1553742</v>
      </c>
      <c r="F10" s="124">
        <f t="shared" si="9"/>
        <v>37.54183239</v>
      </c>
      <c r="G10" s="124">
        <f>D10*0.86</f>
        <v>538.0995976</v>
      </c>
      <c r="H10" s="124">
        <f t="shared" si="4"/>
        <v>87.59760892</v>
      </c>
      <c r="I10" s="124">
        <f>SUM(I3:I9)</f>
        <v>79.98699271</v>
      </c>
      <c r="J10" s="124">
        <f t="shared" si="5"/>
        <v>199.38681</v>
      </c>
      <c r="K10" s="124">
        <f t="shared" si="6"/>
        <v>127.4336644</v>
      </c>
      <c r="L10" s="124">
        <f t="shared" si="7"/>
        <v>181.347907</v>
      </c>
      <c r="M10" s="124">
        <f>SUM(M3:M9)</f>
        <v>30.40888424</v>
      </c>
      <c r="N10" s="10"/>
      <c r="O10" s="10"/>
      <c r="Q10" s="39"/>
      <c r="R10" s="39"/>
      <c r="S10" s="10"/>
      <c r="T10" s="10"/>
      <c r="U10" s="10"/>
      <c r="V10" s="10"/>
      <c r="W10" s="10"/>
      <c r="X10" s="10"/>
      <c r="Y10" s="10"/>
      <c r="Z10" s="10"/>
    </row>
    <row r="11">
      <c r="A11" s="10"/>
      <c r="B11" s="10"/>
      <c r="C11" s="10"/>
      <c r="D11" s="10"/>
      <c r="E11" s="10"/>
      <c r="F11" s="10"/>
      <c r="G11" s="10"/>
      <c r="H11" s="10"/>
      <c r="I11" s="10"/>
      <c r="J11" s="10"/>
      <c r="K11" s="10"/>
      <c r="L11" s="10"/>
      <c r="M11" s="10"/>
      <c r="N11" s="10"/>
      <c r="O11" s="10"/>
      <c r="Q11" s="39"/>
      <c r="R11" s="39"/>
      <c r="S11" s="10"/>
      <c r="T11" s="10"/>
      <c r="U11" s="10"/>
      <c r="V11" s="10"/>
      <c r="W11" s="10"/>
      <c r="X11" s="10"/>
      <c r="Y11" s="10"/>
      <c r="Z11" s="10"/>
    </row>
    <row r="12">
      <c r="A12" s="10"/>
      <c r="B12" s="10"/>
      <c r="C12" s="10"/>
      <c r="D12" s="10"/>
      <c r="E12" s="10"/>
      <c r="F12" s="10"/>
      <c r="G12" s="10"/>
      <c r="H12" s="10"/>
      <c r="I12" s="97" t="s">
        <v>210</v>
      </c>
      <c r="J12" s="97" t="s">
        <v>211</v>
      </c>
      <c r="K12" s="97" t="s">
        <v>212</v>
      </c>
      <c r="L12" s="97" t="s">
        <v>213</v>
      </c>
      <c r="M12" s="10"/>
      <c r="N12" s="10"/>
      <c r="O12" s="10"/>
      <c r="Q12" s="39"/>
      <c r="R12" s="39"/>
      <c r="S12" s="10"/>
      <c r="T12" s="10"/>
      <c r="U12" s="10"/>
      <c r="V12" s="10"/>
      <c r="W12" s="10"/>
      <c r="X12" s="10"/>
      <c r="Y12" s="10"/>
      <c r="Z12" s="10"/>
    </row>
    <row r="13">
      <c r="A13" s="10"/>
      <c r="B13" s="10"/>
      <c r="C13" s="10"/>
      <c r="D13" s="10"/>
      <c r="E13" s="10"/>
      <c r="F13" s="10"/>
      <c r="G13" s="10"/>
      <c r="H13" s="10"/>
      <c r="I13" s="128">
        <f>I10/E10</f>
        <v>0.1359963646</v>
      </c>
      <c r="J13" s="128">
        <f>47.5%-I13</f>
        <v>0.3390036354</v>
      </c>
      <c r="K13" s="128">
        <v>0.216666666666667</v>
      </c>
      <c r="L13" s="128">
        <v>0.308333333333333</v>
      </c>
      <c r="M13" s="10"/>
      <c r="N13" s="10"/>
      <c r="O13" s="10"/>
      <c r="Q13" s="39"/>
      <c r="R13" s="39"/>
      <c r="S13" s="10"/>
      <c r="T13" s="10"/>
      <c r="U13" s="10"/>
      <c r="V13" s="10"/>
      <c r="W13" s="10"/>
      <c r="X13" s="10"/>
      <c r="Y13" s="10"/>
      <c r="Z13" s="10"/>
    </row>
    <row r="14">
      <c r="A14" s="10"/>
      <c r="B14" s="10"/>
      <c r="C14" s="10"/>
      <c r="D14" s="10"/>
      <c r="E14" s="10"/>
      <c r="F14" s="10"/>
      <c r="G14" s="10"/>
      <c r="H14" s="10"/>
      <c r="I14" s="10"/>
      <c r="J14" s="10"/>
      <c r="K14" s="10"/>
      <c r="L14" s="10"/>
      <c r="M14" s="10"/>
      <c r="N14" s="10"/>
      <c r="O14" s="10"/>
      <c r="Q14" s="39"/>
      <c r="R14" s="39"/>
      <c r="S14" s="10"/>
      <c r="T14" s="10"/>
      <c r="U14" s="10"/>
      <c r="V14" s="10"/>
      <c r="W14" s="10"/>
      <c r="X14" s="10"/>
      <c r="Y14" s="10"/>
      <c r="Z14" s="10"/>
    </row>
    <row r="15">
      <c r="A15" s="10"/>
      <c r="B15" s="10"/>
      <c r="C15" s="10"/>
      <c r="D15" s="10"/>
      <c r="E15" s="10"/>
      <c r="F15" s="10"/>
      <c r="G15" s="10"/>
      <c r="H15" s="10"/>
      <c r="I15" s="10"/>
      <c r="J15" s="10"/>
      <c r="K15" s="10"/>
      <c r="L15" s="10"/>
      <c r="M15" s="10"/>
      <c r="N15" s="10"/>
      <c r="O15" s="10"/>
      <c r="Q15" s="39"/>
      <c r="R15" s="39"/>
      <c r="S15" s="10"/>
      <c r="T15" s="10"/>
      <c r="U15" s="10"/>
      <c r="V15" s="10"/>
      <c r="W15" s="10"/>
      <c r="X15" s="10"/>
      <c r="Y15" s="10"/>
      <c r="Z15" s="10"/>
    </row>
    <row r="16">
      <c r="A16" s="10" t="s">
        <v>214</v>
      </c>
      <c r="B16" s="10"/>
      <c r="C16" s="10"/>
      <c r="D16" s="10"/>
      <c r="E16" s="10"/>
      <c r="F16" s="10"/>
      <c r="G16" s="10"/>
      <c r="H16" s="10"/>
      <c r="I16" s="10"/>
      <c r="J16" s="10"/>
      <c r="K16" s="10"/>
      <c r="L16" s="10"/>
      <c r="M16" s="10"/>
      <c r="N16" s="10"/>
      <c r="O16" s="10"/>
      <c r="Q16" s="39"/>
      <c r="R16" s="39"/>
      <c r="S16" s="10"/>
      <c r="T16" s="10"/>
      <c r="U16" s="10"/>
      <c r="V16" s="10"/>
      <c r="W16" s="10"/>
      <c r="X16" s="10"/>
      <c r="Y16" s="10"/>
      <c r="Z16" s="10"/>
    </row>
    <row r="17">
      <c r="A17" s="93"/>
      <c r="B17" s="94"/>
      <c r="C17" s="94"/>
      <c r="D17" s="95" t="s">
        <v>187</v>
      </c>
      <c r="E17" s="96"/>
      <c r="F17" s="96"/>
      <c r="G17" s="96"/>
      <c r="H17" s="96"/>
      <c r="I17" s="96"/>
      <c r="J17" s="96"/>
      <c r="K17" s="96"/>
      <c r="L17" s="96"/>
      <c r="M17" s="35"/>
      <c r="N17" s="10"/>
      <c r="O17" s="37"/>
      <c r="Q17" s="39"/>
      <c r="R17" s="39"/>
      <c r="S17" s="10"/>
      <c r="T17" s="10"/>
      <c r="U17" s="10"/>
      <c r="V17" s="10"/>
      <c r="W17" s="10"/>
      <c r="X17" s="10"/>
      <c r="Y17" s="10"/>
      <c r="Z17" s="10"/>
    </row>
    <row r="18">
      <c r="A18" s="1" t="s">
        <v>68</v>
      </c>
      <c r="B18" s="97" t="s">
        <v>215</v>
      </c>
      <c r="C18" s="97" t="s">
        <v>216</v>
      </c>
      <c r="D18" s="97" t="s">
        <v>190</v>
      </c>
      <c r="E18" s="97" t="s">
        <v>217</v>
      </c>
      <c r="F18" s="97" t="s">
        <v>218</v>
      </c>
      <c r="G18" s="97" t="s">
        <v>219</v>
      </c>
      <c r="H18" s="97" t="s">
        <v>220</v>
      </c>
      <c r="I18" s="97" t="s">
        <v>221</v>
      </c>
      <c r="J18" s="97" t="s">
        <v>222</v>
      </c>
      <c r="K18" s="97" t="s">
        <v>223</v>
      </c>
      <c r="L18" s="97" t="s">
        <v>224</v>
      </c>
      <c r="M18" s="97" t="s">
        <v>225</v>
      </c>
      <c r="N18" s="10"/>
      <c r="O18" s="10"/>
      <c r="Q18" s="39"/>
      <c r="R18" s="39"/>
      <c r="S18" s="10"/>
      <c r="T18" s="10"/>
      <c r="U18" s="10"/>
      <c r="V18" s="10"/>
      <c r="W18" s="10"/>
      <c r="X18" s="10"/>
      <c r="Y18" s="10"/>
      <c r="Z18" s="10"/>
    </row>
    <row r="19">
      <c r="A19" s="98" t="s">
        <v>95</v>
      </c>
      <c r="B19" s="99">
        <v>22.9637957274835</v>
      </c>
      <c r="C19" s="99">
        <v>3.52420901921376</v>
      </c>
      <c r="D19" s="100">
        <v>160.69101816687137</v>
      </c>
      <c r="E19" s="100">
        <v>151.0495570768591</v>
      </c>
      <c r="F19" s="100">
        <v>9.641461090012282</v>
      </c>
      <c r="G19" s="100">
        <v>147.83573671352167</v>
      </c>
      <c r="H19" s="100">
        <v>22.496742543361993</v>
      </c>
      <c r="I19" s="100">
        <v>17.33010471885271</v>
      </c>
      <c r="J19" s="100">
        <v>51.20634897309526</v>
      </c>
      <c r="K19" s="100">
        <v>32.72740403331952</v>
      </c>
      <c r="L19" s="100">
        <v>46.57361343203151</v>
      </c>
      <c r="M19" s="100">
        <v>7.809583482909948</v>
      </c>
      <c r="N19" s="10"/>
      <c r="O19" s="10"/>
      <c r="Q19" s="39"/>
      <c r="R19" s="39"/>
      <c r="S19" s="10"/>
      <c r="T19" s="10"/>
      <c r="U19" s="10"/>
      <c r="V19" s="10"/>
      <c r="W19" s="10"/>
      <c r="X19" s="10"/>
      <c r="Y19" s="10"/>
      <c r="Z19" s="10"/>
    </row>
    <row r="20">
      <c r="A20" s="98" t="s">
        <v>103</v>
      </c>
      <c r="B20" s="99">
        <v>0.611246400422922</v>
      </c>
      <c r="C20" s="99">
        <v>0.0829805129567758</v>
      </c>
      <c r="D20" s="99">
        <v>1.5074659646955382</v>
      </c>
      <c r="E20" s="99">
        <v>1.4170180068138059</v>
      </c>
      <c r="F20" s="99">
        <v>0.0904479578817323</v>
      </c>
      <c r="G20" s="99">
        <v>1.3868686875198952</v>
      </c>
      <c r="H20" s="101">
        <v>0.21104523505737535</v>
      </c>
      <c r="I20" s="101">
        <v>0.11990239566455699</v>
      </c>
      <c r="J20" s="101">
        <v>0.480374255722885</v>
      </c>
      <c r="K20" s="101">
        <v>0.3070205681429917</v>
      </c>
      <c r="L20" s="101">
        <v>0.43691388543425635</v>
      </c>
      <c r="M20" s="101">
        <v>0.07326284588420316</v>
      </c>
      <c r="N20" s="10"/>
      <c r="O20" s="10"/>
      <c r="P20" s="10"/>
      <c r="Q20" s="10"/>
      <c r="R20" s="10"/>
      <c r="S20" s="10"/>
      <c r="T20" s="10"/>
      <c r="U20" s="10"/>
      <c r="V20" s="10"/>
      <c r="W20" s="10"/>
      <c r="X20" s="10"/>
      <c r="Y20" s="10"/>
      <c r="Z20" s="10"/>
    </row>
    <row r="21">
      <c r="A21" s="98" t="s">
        <v>104</v>
      </c>
      <c r="B21" s="99">
        <v>9.36962259012977</v>
      </c>
      <c r="C21" s="99">
        <v>2.23159298225403</v>
      </c>
      <c r="D21" s="100">
        <v>71.22597496430822</v>
      </c>
      <c r="E21" s="100">
        <v>66.95241646644972</v>
      </c>
      <c r="F21" s="99">
        <v>4.2735584978584935</v>
      </c>
      <c r="G21" s="100">
        <v>65.52789696716357</v>
      </c>
      <c r="H21" s="100">
        <v>9.971636495003152</v>
      </c>
      <c r="I21" s="99">
        <v>6.2845989322165785</v>
      </c>
      <c r="J21" s="100">
        <v>22.697112580267643</v>
      </c>
      <c r="K21" s="100">
        <v>14.506356901064128</v>
      </c>
      <c r="L21" s="100">
        <v>20.643661743821976</v>
      </c>
      <c r="M21" s="100">
        <v>3.46158238326538</v>
      </c>
      <c r="N21" s="10"/>
      <c r="O21" s="10"/>
      <c r="P21" s="10"/>
      <c r="Q21" s="10"/>
      <c r="R21" s="10"/>
      <c r="S21" s="10"/>
      <c r="T21" s="10"/>
      <c r="U21" s="10"/>
      <c r="V21" s="10"/>
      <c r="W21" s="10"/>
      <c r="X21" s="10"/>
      <c r="Y21" s="10"/>
      <c r="Z21" s="10"/>
    </row>
    <row r="22">
      <c r="A22" s="98" t="s">
        <v>105</v>
      </c>
      <c r="B22" s="99">
        <v>9.19679646959769</v>
      </c>
      <c r="C22" s="99">
        <v>2.13793488502517</v>
      </c>
      <c r="D22" s="100">
        <v>110.97109974698773</v>
      </c>
      <c r="E22" s="100">
        <v>104.31283376216847</v>
      </c>
      <c r="F22" s="100">
        <v>6.658265984819264</v>
      </c>
      <c r="G22" s="100">
        <v>102.09341176722872</v>
      </c>
      <c r="H22" s="100">
        <v>15.535953964578285</v>
      </c>
      <c r="I22" s="100">
        <v>13.642966836094958</v>
      </c>
      <c r="J22" s="100">
        <v>35.362429863201434</v>
      </c>
      <c r="K22" s="100">
        <v>22.601113981803202</v>
      </c>
      <c r="L22" s="100">
        <v>32.16312374333524</v>
      </c>
      <c r="M22" s="100">
        <v>5.3931954477036035</v>
      </c>
      <c r="N22" s="10"/>
      <c r="O22" s="10"/>
      <c r="P22" s="10"/>
      <c r="Q22" s="10"/>
      <c r="R22" s="10"/>
      <c r="S22" s="10"/>
      <c r="T22" s="10"/>
      <c r="U22" s="10"/>
      <c r="V22" s="10"/>
      <c r="W22" s="10"/>
      <c r="X22" s="10"/>
      <c r="Y22" s="10"/>
      <c r="Z22" s="10"/>
    </row>
    <row r="23">
      <c r="A23" s="98" t="s">
        <v>106</v>
      </c>
      <c r="B23" s="99">
        <v>31.1110054298013</v>
      </c>
      <c r="C23" s="99">
        <v>5.87814850727378</v>
      </c>
      <c r="D23" s="100">
        <v>175.24996118647243</v>
      </c>
      <c r="E23" s="100">
        <v>164.73496351528408</v>
      </c>
      <c r="F23" s="99">
        <v>10.514997671188345</v>
      </c>
      <c r="G23" s="100">
        <v>161.22996429155464</v>
      </c>
      <c r="H23" s="100">
        <v>24.534994566106143</v>
      </c>
      <c r="I23" s="101">
        <v>17.997548134852707</v>
      </c>
      <c r="J23" s="100">
        <v>55.8457515075102</v>
      </c>
      <c r="K23" s="100">
        <v>35.692575428311606</v>
      </c>
      <c r="L23" s="100">
        <v>50.793280417212536</v>
      </c>
      <c r="M23" s="100">
        <v>8.51714811366256</v>
      </c>
      <c r="N23" s="10"/>
      <c r="O23" s="10"/>
      <c r="P23" s="10"/>
      <c r="Q23" s="10"/>
      <c r="R23" s="10"/>
      <c r="S23" s="10"/>
      <c r="T23" s="10"/>
      <c r="U23" s="10"/>
      <c r="V23" s="10"/>
      <c r="W23" s="10"/>
      <c r="X23" s="10"/>
      <c r="Y23" s="10"/>
      <c r="Z23" s="10"/>
    </row>
    <row r="24" ht="14.25" customHeight="1">
      <c r="A24" s="98" t="s">
        <v>111</v>
      </c>
      <c r="B24" s="99">
        <v>4.53910417030862</v>
      </c>
      <c r="C24" s="99">
        <v>0.800845510386904</v>
      </c>
      <c r="D24" s="100">
        <v>4.748378354532031</v>
      </c>
      <c r="E24" s="100">
        <v>4.463475653260109</v>
      </c>
      <c r="F24" s="99">
        <v>0.28490270127192185</v>
      </c>
      <c r="G24" s="100">
        <v>4.368508086169469</v>
      </c>
      <c r="H24" s="100">
        <v>0.6647729696344844</v>
      </c>
      <c r="I24" s="100">
        <v>0.48917780816554024</v>
      </c>
      <c r="J24" s="100">
        <v>1.513134472929658</v>
      </c>
      <c r="K24" s="100">
        <v>0.9670863915396918</v>
      </c>
      <c r="L24" s="100">
        <v>1.3762383264218656</v>
      </c>
      <c r="M24" s="100">
        <v>0.23077118803025673</v>
      </c>
      <c r="N24" s="10"/>
      <c r="O24" s="10"/>
      <c r="P24" s="10"/>
      <c r="Q24" s="10"/>
      <c r="R24" s="10"/>
      <c r="S24" s="10"/>
      <c r="T24" s="10"/>
      <c r="U24" s="10"/>
      <c r="V24" s="10"/>
      <c r="W24" s="10"/>
      <c r="X24" s="10"/>
      <c r="Y24" s="10"/>
      <c r="Z24" s="10"/>
    </row>
    <row r="25">
      <c r="A25" s="98" t="s">
        <v>113</v>
      </c>
      <c r="B25" s="99">
        <v>2.78309434078997</v>
      </c>
      <c r="C25" s="99">
        <v>0.758904218923659</v>
      </c>
      <c r="D25" s="100">
        <v>101.30330816911516</v>
      </c>
      <c r="E25" s="100">
        <v>95.22510967896824</v>
      </c>
      <c r="F25" s="99">
        <v>6.078198490146909</v>
      </c>
      <c r="G25" s="100">
        <v>93.19904351558594</v>
      </c>
      <c r="H25" s="100">
        <v>14.182463143676124</v>
      </c>
      <c r="I25" s="100">
        <v>24.122693885756654</v>
      </c>
      <c r="J25" s="100">
        <v>32.281658361575865</v>
      </c>
      <c r="K25" s="100">
        <v>20.632107097109817</v>
      </c>
      <c r="L25" s="100">
        <v>29.36107548434851</v>
      </c>
      <c r="M25" s="100">
        <v>4.923340777018997</v>
      </c>
      <c r="N25" s="10"/>
      <c r="O25" s="10"/>
      <c r="P25" s="10"/>
      <c r="Q25" s="10"/>
      <c r="R25" s="10"/>
      <c r="S25" s="10"/>
      <c r="T25" s="10"/>
      <c r="U25" s="10"/>
      <c r="V25" s="10"/>
      <c r="W25" s="10"/>
      <c r="X25" s="10"/>
      <c r="Y25" s="10"/>
      <c r="Z25" s="10"/>
    </row>
    <row r="26">
      <c r="A26" s="119" t="s">
        <v>122</v>
      </c>
      <c r="B26" s="121">
        <v>80.57466512853377</v>
      </c>
      <c r="C26" s="121">
        <v>15.414615636034076</v>
      </c>
      <c r="D26" s="134">
        <v>625.6972065529826</v>
      </c>
      <c r="E26" s="134">
        <v>588.1553741598034</v>
      </c>
      <c r="F26" s="134">
        <v>37.54183239317894</v>
      </c>
      <c r="G26" s="134">
        <v>538.099597635565</v>
      </c>
      <c r="H26" s="134">
        <v>87.59760891741757</v>
      </c>
      <c r="I26" s="134">
        <v>79.9869927116037</v>
      </c>
      <c r="J26" s="134">
        <v>199.3868100143029</v>
      </c>
      <c r="K26" s="134">
        <v>127.43366440129094</v>
      </c>
      <c r="L26" s="134">
        <v>181.34790703260586</v>
      </c>
      <c r="M26" s="134">
        <v>30.40888423847495</v>
      </c>
      <c r="N26" s="10"/>
      <c r="O26" s="10"/>
      <c r="P26" s="10"/>
      <c r="Q26" s="10"/>
      <c r="R26" s="10"/>
      <c r="S26" s="10"/>
      <c r="T26" s="10"/>
      <c r="U26" s="10"/>
      <c r="V26" s="10"/>
      <c r="W26" s="10"/>
      <c r="X26" s="10"/>
      <c r="Y26" s="10"/>
      <c r="Z26" s="10"/>
    </row>
    <row r="27">
      <c r="A27" s="10"/>
      <c r="B27" s="10"/>
      <c r="C27" s="10"/>
      <c r="D27" s="10"/>
      <c r="F27" s="10"/>
      <c r="G27" s="10"/>
      <c r="H27" s="10"/>
      <c r="I27" s="10"/>
      <c r="J27" s="10"/>
      <c r="K27" s="10"/>
      <c r="L27" s="10"/>
      <c r="M27" s="10"/>
      <c r="N27" s="10"/>
      <c r="O27" s="10"/>
      <c r="P27" s="10"/>
      <c r="Q27" s="10"/>
      <c r="R27" s="10"/>
      <c r="S27" s="10"/>
      <c r="T27" s="10"/>
      <c r="U27" s="10"/>
      <c r="V27" s="10"/>
      <c r="W27" s="10"/>
      <c r="X27" s="10"/>
      <c r="Y27" s="10"/>
      <c r="Z27" s="10"/>
    </row>
    <row r="28">
      <c r="A28" s="10" t="s">
        <v>226</v>
      </c>
      <c r="B28" s="10"/>
      <c r="C28" s="10"/>
      <c r="D28" s="10"/>
      <c r="F28" s="10"/>
      <c r="G28" s="10"/>
      <c r="H28" s="10"/>
      <c r="I28" s="10"/>
      <c r="J28" s="10"/>
      <c r="K28" s="10"/>
      <c r="L28" s="10"/>
      <c r="M28" s="10"/>
      <c r="N28" s="10"/>
      <c r="O28" s="10"/>
      <c r="P28" s="10"/>
      <c r="Q28" s="10"/>
      <c r="R28" s="10"/>
      <c r="S28" s="10"/>
      <c r="T28" s="10"/>
      <c r="U28" s="10"/>
      <c r="V28" s="10"/>
      <c r="W28" s="10"/>
      <c r="X28" s="10"/>
      <c r="Y28" s="10"/>
      <c r="Z28" s="10"/>
    </row>
    <row r="29">
      <c r="A29" s="10" t="s">
        <v>227</v>
      </c>
      <c r="B29" s="10"/>
      <c r="C29" s="10"/>
      <c r="D29" s="10"/>
      <c r="F29" s="10"/>
      <c r="G29" s="10"/>
      <c r="H29" s="10"/>
      <c r="I29" s="10"/>
      <c r="J29" s="10"/>
      <c r="K29" s="10"/>
      <c r="L29" s="10"/>
      <c r="M29" s="10"/>
      <c r="N29" s="10"/>
      <c r="O29" s="10"/>
      <c r="P29" s="10"/>
      <c r="Q29" s="10"/>
      <c r="R29" s="10"/>
      <c r="S29" s="10"/>
      <c r="T29" s="10"/>
      <c r="U29" s="10"/>
      <c r="V29" s="10"/>
      <c r="W29" s="10"/>
      <c r="X29" s="10"/>
      <c r="Y29" s="10"/>
      <c r="Z29" s="10"/>
    </row>
    <row r="30">
      <c r="A30" s="10" t="s">
        <v>228</v>
      </c>
      <c r="B30" s="10"/>
      <c r="C30" s="10"/>
      <c r="D30" s="10"/>
      <c r="F30" s="10"/>
      <c r="G30" s="10"/>
      <c r="H30" s="10"/>
      <c r="I30" s="10"/>
      <c r="J30" s="10"/>
      <c r="K30" s="10"/>
      <c r="L30" s="10"/>
      <c r="M30" s="10"/>
      <c r="N30" s="10"/>
      <c r="O30" s="10"/>
      <c r="P30" s="10"/>
      <c r="Q30" s="10"/>
      <c r="R30" s="10"/>
      <c r="S30" s="10"/>
      <c r="T30" s="10"/>
      <c r="U30" s="10"/>
      <c r="V30" s="10"/>
      <c r="W30" s="10"/>
      <c r="X30" s="10"/>
      <c r="Y30" s="10"/>
      <c r="Z30" s="10"/>
    </row>
    <row r="31">
      <c r="A31" s="10" t="s">
        <v>229</v>
      </c>
      <c r="B31" s="10"/>
      <c r="C31" s="10"/>
      <c r="D31" s="10"/>
      <c r="F31" s="10"/>
      <c r="G31" s="10"/>
      <c r="H31" s="10"/>
      <c r="I31" s="10"/>
      <c r="J31" s="10"/>
      <c r="K31" s="10"/>
      <c r="L31" s="10"/>
      <c r="M31" s="10"/>
      <c r="N31" s="10"/>
      <c r="O31" s="10"/>
      <c r="P31" s="10"/>
      <c r="Q31" s="10"/>
      <c r="R31" s="10"/>
      <c r="S31" s="10"/>
      <c r="T31" s="10"/>
      <c r="U31" s="10"/>
      <c r="V31" s="10"/>
      <c r="W31" s="10"/>
      <c r="X31" s="10"/>
      <c r="Y31" s="10"/>
      <c r="Z31" s="10"/>
    </row>
    <row r="32" ht="38.25" customHeight="1">
      <c r="A32" s="10" t="s">
        <v>230</v>
      </c>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t="s">
        <v>231</v>
      </c>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t="s">
        <v>232</v>
      </c>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t="s">
        <v>233</v>
      </c>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t="s">
        <v>234</v>
      </c>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t="s">
        <v>235</v>
      </c>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t="s">
        <v>236</v>
      </c>
      <c r="B38" s="10"/>
      <c r="C38" s="10"/>
      <c r="D38" s="10"/>
      <c r="E38" s="10"/>
      <c r="F38" s="10"/>
      <c r="G38" s="10"/>
      <c r="H38" s="10"/>
      <c r="I38" s="10"/>
      <c r="J38" s="10"/>
      <c r="K38" s="10"/>
      <c r="L38" s="10"/>
      <c r="M38" s="22"/>
      <c r="N38" s="10"/>
      <c r="O38" s="10"/>
      <c r="P38" s="10"/>
      <c r="Q38" s="10"/>
      <c r="R38" s="10"/>
      <c r="S38" s="10"/>
      <c r="T38" s="10"/>
      <c r="U38" s="10"/>
      <c r="V38" s="10"/>
      <c r="W38" s="10"/>
      <c r="X38" s="10"/>
      <c r="Y38" s="10"/>
      <c r="Z38" s="10"/>
    </row>
    <row r="39">
      <c r="A39" s="10" t="s">
        <v>237</v>
      </c>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t="s">
        <v>238</v>
      </c>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2">
    <mergeCell ref="D1:M1"/>
    <mergeCell ref="D17:M1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8.71"/>
    <col customWidth="1" min="2" max="2" width="32.86"/>
    <col customWidth="1" min="3" max="3" width="13.43"/>
    <col customWidth="1" min="4" max="4" width="12.57"/>
    <col customWidth="1" min="5" max="5" width="8.57"/>
    <col customWidth="1" min="6" max="7" width="9.71"/>
    <col customWidth="1" min="8" max="8" width="9.14"/>
    <col customWidth="1" min="9" max="9" width="10.86"/>
    <col customWidth="1" min="10" max="26" width="8.71"/>
  </cols>
  <sheetData>
    <row r="1">
      <c r="D1" s="10"/>
      <c r="G1" s="10"/>
    </row>
    <row r="2">
      <c r="D2" s="10"/>
      <c r="E2" s="102" t="s">
        <v>200</v>
      </c>
      <c r="F2" s="103"/>
      <c r="G2" s="103"/>
      <c r="H2" s="104"/>
      <c r="I2" s="105" t="s">
        <v>201</v>
      </c>
      <c r="J2" s="103"/>
      <c r="K2" s="103"/>
      <c r="L2" s="104"/>
      <c r="M2" s="106" t="s">
        <v>202</v>
      </c>
      <c r="N2" s="103"/>
      <c r="O2" s="103"/>
      <c r="P2" s="104"/>
    </row>
    <row r="3">
      <c r="B3" s="107" t="s">
        <v>203</v>
      </c>
      <c r="C3" s="108" t="s">
        <v>204</v>
      </c>
      <c r="D3" s="108" t="s">
        <v>205</v>
      </c>
      <c r="E3" s="109" t="s">
        <v>206</v>
      </c>
      <c r="F3" s="109" t="s">
        <v>207</v>
      </c>
      <c r="G3" s="109" t="s">
        <v>208</v>
      </c>
      <c r="H3" s="109" t="s">
        <v>209</v>
      </c>
      <c r="I3" s="110" t="s">
        <v>206</v>
      </c>
      <c r="J3" s="110" t="s">
        <v>207</v>
      </c>
      <c r="K3" s="110" t="s">
        <v>208</v>
      </c>
      <c r="L3" s="110" t="s">
        <v>209</v>
      </c>
      <c r="M3" s="109" t="s">
        <v>206</v>
      </c>
      <c r="N3" s="109" t="s">
        <v>207</v>
      </c>
      <c r="O3" s="109" t="s">
        <v>208</v>
      </c>
      <c r="P3" s="109" t="s">
        <v>209</v>
      </c>
    </row>
    <row r="4">
      <c r="B4" s="111" t="str">
        <f>'Section Summary Table'!A3</f>
        <v>Atherton Ck</v>
      </c>
      <c r="C4" s="112">
        <f>'Annual Load Summary'!E3</f>
        <v>160.6910182</v>
      </c>
      <c r="D4" s="113">
        <f>'RWSM Flow &amp; Annual Loads'!O7</f>
        <v>3524209.019</v>
      </c>
      <c r="E4" s="114">
        <f>('Load per Storm Recurrence'!G8+'Load per Storm Recurrence'!H8)/2</f>
        <v>7.87385989</v>
      </c>
      <c r="F4" s="115">
        <f t="shared" ref="F4:F10" si="1">D4*E4/C4</f>
        <v>172686.2419</v>
      </c>
      <c r="G4" s="116">
        <v>3.0</v>
      </c>
      <c r="H4" s="114">
        <f t="shared" ref="H4:H10" si="2">F4/(G4*3600)</f>
        <v>15.98946685</v>
      </c>
      <c r="I4" s="117">
        <f>('Load per Storm Recurrence'!I8+'Load per Storm Recurrence'!J8)/2</f>
        <v>15.74771978</v>
      </c>
      <c r="J4" s="118">
        <f t="shared" ref="J4:J10" si="3">D4*I4/C4</f>
        <v>345372.4839</v>
      </c>
      <c r="K4" s="120">
        <f t="shared" ref="K4:K10" si="4">J4/F4*G4</f>
        <v>6</v>
      </c>
      <c r="L4" s="117">
        <f t="shared" ref="L4:L10" si="5">J4/(K4*3600)</f>
        <v>15.98946685</v>
      </c>
      <c r="M4" s="114">
        <f>('Load per Storm Recurrence'!K8+'Load per Storm Recurrence'!L8)/2</f>
        <v>19.12223116</v>
      </c>
      <c r="N4" s="123">
        <f t="shared" ref="N4:N10" si="6">D4*M4/C4</f>
        <v>419380.8733</v>
      </c>
      <c r="O4" s="116">
        <f t="shared" ref="O4:O10" si="7">N4/F4*G4</f>
        <v>7.285714286</v>
      </c>
      <c r="P4" s="114">
        <f t="shared" ref="P4:P10" si="8">N4/(O4*3600)</f>
        <v>15.98946685</v>
      </c>
    </row>
    <row r="5">
      <c r="B5" s="10" t="str">
        <f>'Section Summary Table'!A4</f>
        <v>Bayfront Park</v>
      </c>
      <c r="C5" s="38">
        <f>'Annual Load Summary'!E4</f>
        <v>1.507465965</v>
      </c>
      <c r="D5" s="125">
        <f>'RWSM Flow &amp; Annual Loads'!O8</f>
        <v>82980.51296</v>
      </c>
      <c r="E5" s="126">
        <f>('Load per Storm Recurrence'!G9+'Load per Storm Recurrence'!H9)/2</f>
        <v>0.07386583227</v>
      </c>
      <c r="F5" s="127">
        <f t="shared" si="1"/>
        <v>4066.045135</v>
      </c>
      <c r="G5" s="129">
        <f t="shared" ref="G5:G10" si="9">G4</f>
        <v>3</v>
      </c>
      <c r="H5" s="126">
        <f t="shared" si="2"/>
        <v>0.3764856606</v>
      </c>
      <c r="I5" s="130">
        <f>('Load per Storm Recurrence'!I9+'Load per Storm Recurrence'!J9)/2</f>
        <v>0.1477316645</v>
      </c>
      <c r="J5" s="131">
        <f t="shared" si="3"/>
        <v>8132.09027</v>
      </c>
      <c r="K5" s="132">
        <f t="shared" si="4"/>
        <v>6</v>
      </c>
      <c r="L5" s="130">
        <f t="shared" si="5"/>
        <v>0.3764856606</v>
      </c>
      <c r="M5" s="126">
        <f>('Load per Storm Recurrence'!K9+'Load per Storm Recurrence'!L9)/2</f>
        <v>0.1793884498</v>
      </c>
      <c r="N5" s="133">
        <f t="shared" si="6"/>
        <v>9874.681042</v>
      </c>
      <c r="O5" s="129">
        <f t="shared" si="7"/>
        <v>7.285714286</v>
      </c>
      <c r="P5" s="126">
        <f t="shared" si="8"/>
        <v>0.3764856606</v>
      </c>
    </row>
    <row r="6">
      <c r="B6" s="10" t="str">
        <f>'Section Summary Table'!A5</f>
        <v>Cordilleras Ck</v>
      </c>
      <c r="C6" s="38">
        <f>'Annual Load Summary'!E5</f>
        <v>71.22597496</v>
      </c>
      <c r="D6" s="125">
        <f>'RWSM Flow &amp; Annual Loads'!O9</f>
        <v>2231592.982</v>
      </c>
      <c r="E6" s="126">
        <f>('Load per Storm Recurrence'!G10+'Load per Storm Recurrence'!H10)/2</f>
        <v>3.490072773</v>
      </c>
      <c r="F6" s="127">
        <f t="shared" si="1"/>
        <v>109348.0561</v>
      </c>
      <c r="G6" s="129">
        <f t="shared" si="9"/>
        <v>3</v>
      </c>
      <c r="H6" s="126">
        <f t="shared" si="2"/>
        <v>10.12482001</v>
      </c>
      <c r="I6" s="130">
        <f>('Load per Storm Recurrence'!I10+'Load per Storm Recurrence'!J10)/2</f>
        <v>6.980145547</v>
      </c>
      <c r="J6" s="131">
        <f t="shared" si="3"/>
        <v>218696.1123</v>
      </c>
      <c r="K6" s="132">
        <f t="shared" si="4"/>
        <v>6</v>
      </c>
      <c r="L6" s="130">
        <f t="shared" si="5"/>
        <v>10.12482001</v>
      </c>
      <c r="M6" s="126">
        <f>('Load per Storm Recurrence'!K10+'Load per Storm Recurrence'!L10)/2</f>
        <v>8.475891021</v>
      </c>
      <c r="N6" s="133">
        <f t="shared" si="6"/>
        <v>265559.5649</v>
      </c>
      <c r="O6" s="129">
        <f t="shared" si="7"/>
        <v>7.285714286</v>
      </c>
      <c r="P6" s="126">
        <f t="shared" si="8"/>
        <v>10.12482001</v>
      </c>
    </row>
    <row r="7">
      <c r="B7" s="10" t="str">
        <f>'Section Summary Table'!A6</f>
        <v>Pulgas Ck</v>
      </c>
      <c r="C7" s="38">
        <f>'Annual Load Summary'!E6</f>
        <v>110.9710997</v>
      </c>
      <c r="D7" s="125">
        <f>'RWSM Flow &amp; Annual Loads'!O10</f>
        <v>2137934.885</v>
      </c>
      <c r="E7" s="126">
        <f>('Load per Storm Recurrence'!G11+'Load per Storm Recurrence'!H11)/2</f>
        <v>5.437583888</v>
      </c>
      <c r="F7" s="127">
        <f t="shared" si="1"/>
        <v>104758.8094</v>
      </c>
      <c r="G7" s="129">
        <f t="shared" si="9"/>
        <v>3</v>
      </c>
      <c r="H7" s="126">
        <f t="shared" si="2"/>
        <v>9.699889756</v>
      </c>
      <c r="I7" s="130">
        <f>('Load per Storm Recurrence'!I11+'Load per Storm Recurrence'!J11)/2</f>
        <v>10.87516778</v>
      </c>
      <c r="J7" s="131">
        <f t="shared" si="3"/>
        <v>209517.6187</v>
      </c>
      <c r="K7" s="132">
        <f t="shared" si="4"/>
        <v>6</v>
      </c>
      <c r="L7" s="130">
        <f t="shared" si="5"/>
        <v>9.699889756</v>
      </c>
      <c r="M7" s="126">
        <f>('Load per Storm Recurrence'!K11+'Load per Storm Recurrence'!L11)/2</f>
        <v>13.20556087</v>
      </c>
      <c r="N7" s="133">
        <f t="shared" si="6"/>
        <v>254414.2513</v>
      </c>
      <c r="O7" s="129">
        <f t="shared" si="7"/>
        <v>7.285714286</v>
      </c>
      <c r="P7" s="126">
        <f t="shared" si="8"/>
        <v>9.699889756</v>
      </c>
    </row>
    <row r="8">
      <c r="B8" s="10" t="str">
        <f>'Section Summary Table'!A7</f>
        <v>Redwood Ck &amp; Arroyo Ojo de Agua Ck</v>
      </c>
      <c r="C8" s="38">
        <f>'Annual Load Summary'!E7</f>
        <v>175.2499612</v>
      </c>
      <c r="D8" s="125">
        <f>'RWSM Flow &amp; Annual Loads'!O11</f>
        <v>5878148.507</v>
      </c>
      <c r="E8" s="126">
        <f>('Load per Storm Recurrence'!G12+'Load per Storm Recurrence'!H12)/2</f>
        <v>8.587248098</v>
      </c>
      <c r="F8" s="127">
        <f t="shared" si="1"/>
        <v>288029.2769</v>
      </c>
      <c r="G8" s="129">
        <f t="shared" si="9"/>
        <v>3</v>
      </c>
      <c r="H8" s="126">
        <f t="shared" si="2"/>
        <v>26.66937749</v>
      </c>
      <c r="I8" s="130">
        <f>('Load per Storm Recurrence'!I12+'Load per Storm Recurrence'!J12)/2</f>
        <v>17.1744962</v>
      </c>
      <c r="J8" s="131">
        <f t="shared" si="3"/>
        <v>576058.5537</v>
      </c>
      <c r="K8" s="132">
        <f t="shared" si="4"/>
        <v>6</v>
      </c>
      <c r="L8" s="130">
        <f t="shared" si="5"/>
        <v>26.66937749</v>
      </c>
      <c r="M8" s="126">
        <f>('Load per Storm Recurrence'!K12+'Load per Storm Recurrence'!L12)/2</f>
        <v>20.85474538</v>
      </c>
      <c r="N8" s="133">
        <f t="shared" si="6"/>
        <v>699499.6724</v>
      </c>
      <c r="O8" s="129">
        <f t="shared" si="7"/>
        <v>7.285714286</v>
      </c>
      <c r="P8" s="126">
        <f t="shared" si="8"/>
        <v>26.66937749</v>
      </c>
    </row>
    <row r="9">
      <c r="B9" s="10" t="str">
        <f>'Section Summary Table'!A8</f>
        <v>Redwood Shores Lagoon</v>
      </c>
      <c r="C9" s="38">
        <f>'Annual Load Summary'!E8</f>
        <v>4.748378355</v>
      </c>
      <c r="D9" s="125">
        <f>'RWSM Flow &amp; Annual Loads'!O12</f>
        <v>800845.5104</v>
      </c>
      <c r="E9" s="126">
        <f>('Load per Storm Recurrence'!G13+'Load per Storm Recurrence'!H13)/2</f>
        <v>0.2326705394</v>
      </c>
      <c r="F9" s="127">
        <f t="shared" si="1"/>
        <v>39241.43001</v>
      </c>
      <c r="G9" s="129">
        <f t="shared" si="9"/>
        <v>3</v>
      </c>
      <c r="H9" s="126">
        <f t="shared" si="2"/>
        <v>3.633465742</v>
      </c>
      <c r="I9" s="130">
        <f>('Load per Storm Recurrence'!I13+'Load per Storm Recurrence'!J13)/2</f>
        <v>0.4653410787</v>
      </c>
      <c r="J9" s="131">
        <f t="shared" si="3"/>
        <v>78482.86002</v>
      </c>
      <c r="K9" s="132">
        <f t="shared" si="4"/>
        <v>6</v>
      </c>
      <c r="L9" s="130">
        <f t="shared" si="5"/>
        <v>3.633465742</v>
      </c>
      <c r="M9" s="126">
        <f>('Load per Storm Recurrence'!K13+'Load per Storm Recurrence'!L13)/2</f>
        <v>0.5650570242</v>
      </c>
      <c r="N9" s="133">
        <f t="shared" si="6"/>
        <v>95300.61574</v>
      </c>
      <c r="O9" s="129">
        <f t="shared" si="7"/>
        <v>7.285714286</v>
      </c>
      <c r="P9" s="126">
        <f t="shared" si="8"/>
        <v>3.633465742</v>
      </c>
    </row>
    <row r="10">
      <c r="B10" s="10" t="str">
        <f>'Section Summary Table'!A9</f>
        <v>SMC_unk15</v>
      </c>
      <c r="C10" s="38">
        <f>'Annual Load Summary'!E9</f>
        <v>101.3033082</v>
      </c>
      <c r="D10" s="125">
        <f>'RWSM Flow &amp; Annual Loads'!O13</f>
        <v>758904.2189</v>
      </c>
      <c r="E10" s="126">
        <f>('Load per Storm Recurrence'!G14+'Load per Storm Recurrence'!H14)/2</f>
        <v>4.9638621</v>
      </c>
      <c r="F10" s="127">
        <f t="shared" si="1"/>
        <v>37186.30673</v>
      </c>
      <c r="G10" s="129">
        <f t="shared" si="9"/>
        <v>3</v>
      </c>
      <c r="H10" s="126">
        <f t="shared" si="2"/>
        <v>3.443176549</v>
      </c>
      <c r="I10" s="130">
        <f>('Load per Storm Recurrence'!I14+'Load per Storm Recurrence'!J14)/2</f>
        <v>9.927724201</v>
      </c>
      <c r="J10" s="131">
        <f t="shared" si="3"/>
        <v>74372.61345</v>
      </c>
      <c r="K10" s="132">
        <f t="shared" si="4"/>
        <v>6</v>
      </c>
      <c r="L10" s="130">
        <f t="shared" si="5"/>
        <v>3.443176549</v>
      </c>
      <c r="M10" s="126">
        <f>('Load per Storm Recurrence'!K14+'Load per Storm Recurrence'!L14)/2</f>
        <v>12.05509367</v>
      </c>
      <c r="N10" s="133">
        <f t="shared" si="6"/>
        <v>90309.60205</v>
      </c>
      <c r="O10" s="129">
        <f t="shared" si="7"/>
        <v>7.285714286</v>
      </c>
      <c r="P10" s="126">
        <f t="shared" si="8"/>
        <v>3.443176549</v>
      </c>
    </row>
    <row r="11">
      <c r="D11" s="10"/>
      <c r="G11" s="10"/>
      <c r="J11" s="125"/>
    </row>
    <row r="12">
      <c r="D12" s="10"/>
      <c r="G12" s="10"/>
    </row>
    <row r="13">
      <c r="D13" s="10"/>
      <c r="G13" s="10"/>
    </row>
    <row r="14">
      <c r="D14" s="10"/>
      <c r="G14" s="10"/>
    </row>
    <row r="15">
      <c r="D15" s="10"/>
      <c r="G15" s="10"/>
    </row>
    <row r="16">
      <c r="D16" s="10"/>
      <c r="G16" s="10"/>
    </row>
    <row r="17">
      <c r="D17" s="10"/>
      <c r="G17" s="10"/>
    </row>
    <row r="18">
      <c r="D18" s="10"/>
      <c r="G18" s="10"/>
    </row>
    <row r="19">
      <c r="D19" s="10"/>
      <c r="G19" s="10"/>
    </row>
    <row r="20">
      <c r="D20" s="10"/>
      <c r="G20" s="10"/>
    </row>
    <row r="21">
      <c r="D21" s="10"/>
      <c r="G21" s="10"/>
    </row>
    <row r="22">
      <c r="D22" s="10"/>
      <c r="G22" s="10"/>
    </row>
    <row r="23">
      <c r="D23" s="10"/>
      <c r="G23" s="10"/>
    </row>
    <row r="24">
      <c r="D24" s="10"/>
      <c r="G24" s="10"/>
    </row>
    <row r="25">
      <c r="D25" s="10"/>
      <c r="G25" s="10"/>
    </row>
    <row r="26">
      <c r="D26" s="10"/>
      <c r="G26" s="10"/>
    </row>
    <row r="27">
      <c r="D27" s="10"/>
      <c r="G27" s="10"/>
    </row>
    <row r="28">
      <c r="D28" s="10"/>
      <c r="G28" s="10"/>
    </row>
    <row r="29">
      <c r="D29" s="10"/>
      <c r="G29" s="10"/>
    </row>
    <row r="30">
      <c r="D30" s="10"/>
      <c r="G30" s="10"/>
    </row>
    <row r="31">
      <c r="D31" s="10"/>
      <c r="G31" s="10"/>
    </row>
    <row r="32">
      <c r="D32" s="10"/>
      <c r="G32" s="10"/>
    </row>
    <row r="33">
      <c r="D33" s="10"/>
      <c r="G33" s="10"/>
    </row>
    <row r="34">
      <c r="D34" s="10"/>
      <c r="G34" s="10"/>
    </row>
    <row r="35">
      <c r="D35" s="10"/>
      <c r="G35" s="10"/>
    </row>
    <row r="36">
      <c r="D36" s="10"/>
      <c r="G36" s="10"/>
    </row>
    <row r="37">
      <c r="D37" s="10"/>
      <c r="G37" s="10"/>
    </row>
    <row r="38">
      <c r="D38" s="10"/>
      <c r="G38" s="10"/>
    </row>
    <row r="39">
      <c r="D39" s="10"/>
      <c r="G39" s="10"/>
    </row>
    <row r="40">
      <c r="D40" s="10"/>
      <c r="G40" s="10"/>
    </row>
    <row r="41">
      <c r="D41" s="10"/>
      <c r="G41" s="10"/>
    </row>
    <row r="42">
      <c r="D42" s="10"/>
      <c r="G42" s="10"/>
    </row>
    <row r="43">
      <c r="D43" s="10"/>
      <c r="G43" s="10"/>
    </row>
    <row r="44">
      <c r="D44" s="10"/>
      <c r="G44" s="10"/>
    </row>
    <row r="45">
      <c r="D45" s="10"/>
      <c r="G45" s="10"/>
    </row>
    <row r="46">
      <c r="D46" s="10"/>
      <c r="G46" s="10"/>
    </row>
    <row r="47">
      <c r="D47" s="10"/>
      <c r="G47" s="10"/>
    </row>
    <row r="48">
      <c r="D48" s="10"/>
      <c r="G48" s="10"/>
    </row>
    <row r="49">
      <c r="D49" s="10"/>
      <c r="G49" s="10"/>
    </row>
    <row r="50">
      <c r="D50" s="10"/>
      <c r="G50" s="10"/>
    </row>
    <row r="51">
      <c r="D51" s="10"/>
      <c r="G51" s="10"/>
    </row>
    <row r="52">
      <c r="D52" s="10"/>
      <c r="G52" s="10"/>
    </row>
    <row r="53">
      <c r="D53" s="10"/>
      <c r="G53" s="10"/>
    </row>
    <row r="54">
      <c r="D54" s="10"/>
      <c r="G54" s="10"/>
    </row>
    <row r="55">
      <c r="D55" s="10"/>
      <c r="G55" s="10"/>
    </row>
    <row r="56">
      <c r="D56" s="10"/>
      <c r="G56" s="10"/>
    </row>
    <row r="57">
      <c r="D57" s="10"/>
      <c r="G57" s="10"/>
    </row>
    <row r="58">
      <c r="D58" s="10"/>
      <c r="G58" s="10"/>
    </row>
    <row r="59">
      <c r="D59" s="10"/>
      <c r="G59" s="10"/>
    </row>
    <row r="60">
      <c r="D60" s="10"/>
      <c r="G60" s="10"/>
    </row>
    <row r="61">
      <c r="D61" s="10"/>
      <c r="G61" s="10"/>
    </row>
    <row r="62">
      <c r="D62" s="10"/>
      <c r="G62" s="10"/>
    </row>
    <row r="63">
      <c r="D63" s="10"/>
      <c r="G63" s="10"/>
    </row>
    <row r="64">
      <c r="D64" s="10"/>
      <c r="G64" s="10"/>
    </row>
    <row r="65">
      <c r="D65" s="10"/>
      <c r="G65" s="10"/>
    </row>
    <row r="66">
      <c r="D66" s="10"/>
      <c r="G66" s="10"/>
    </row>
    <row r="67">
      <c r="D67" s="10"/>
      <c r="G67" s="10"/>
    </row>
    <row r="68">
      <c r="D68" s="10"/>
      <c r="G68" s="10"/>
    </row>
    <row r="69">
      <c r="D69" s="10"/>
      <c r="G69" s="10"/>
    </row>
    <row r="70">
      <c r="D70" s="10"/>
      <c r="G70" s="10"/>
    </row>
    <row r="71">
      <c r="D71" s="10"/>
      <c r="G71" s="10"/>
    </row>
    <row r="72">
      <c r="D72" s="10"/>
      <c r="G72" s="10"/>
    </row>
    <row r="73">
      <c r="D73" s="10"/>
      <c r="G73" s="10"/>
    </row>
    <row r="74">
      <c r="D74" s="10"/>
      <c r="G74" s="10"/>
    </row>
    <row r="75">
      <c r="D75" s="10"/>
      <c r="G75" s="10"/>
    </row>
    <row r="76">
      <c r="D76" s="10"/>
      <c r="G76" s="10"/>
    </row>
    <row r="77">
      <c r="D77" s="10"/>
      <c r="G77" s="10"/>
    </row>
    <row r="78">
      <c r="D78" s="10"/>
      <c r="G78" s="10"/>
    </row>
    <row r="79">
      <c r="D79" s="10"/>
      <c r="G79" s="10"/>
    </row>
    <row r="80">
      <c r="D80" s="10"/>
      <c r="G80" s="10"/>
    </row>
    <row r="81">
      <c r="D81" s="10"/>
      <c r="G81" s="10"/>
    </row>
    <row r="82">
      <c r="D82" s="10"/>
      <c r="G82" s="10"/>
    </row>
    <row r="83">
      <c r="D83" s="10"/>
      <c r="G83" s="10"/>
    </row>
    <row r="84">
      <c r="D84" s="10"/>
      <c r="G84" s="10"/>
    </row>
    <row r="85">
      <c r="D85" s="10"/>
      <c r="G85" s="10"/>
    </row>
    <row r="86">
      <c r="D86" s="10"/>
      <c r="G86" s="10"/>
    </row>
    <row r="87">
      <c r="D87" s="10"/>
      <c r="G87" s="10"/>
    </row>
    <row r="88">
      <c r="D88" s="10"/>
      <c r="G88" s="10"/>
    </row>
    <row r="89">
      <c r="D89" s="10"/>
      <c r="G89" s="10"/>
    </row>
    <row r="90">
      <c r="D90" s="10"/>
      <c r="G90" s="10"/>
    </row>
    <row r="91">
      <c r="D91" s="10"/>
      <c r="G91" s="10"/>
    </row>
    <row r="92">
      <c r="D92" s="10"/>
      <c r="G92" s="10"/>
    </row>
    <row r="93">
      <c r="D93" s="10"/>
      <c r="G93" s="10"/>
    </row>
    <row r="94">
      <c r="D94" s="10"/>
      <c r="G94" s="10"/>
    </row>
    <row r="95">
      <c r="D95" s="10"/>
      <c r="G95" s="10"/>
    </row>
    <row r="96">
      <c r="D96" s="10"/>
      <c r="G96" s="10"/>
    </row>
    <row r="97">
      <c r="D97" s="10"/>
      <c r="G97" s="10"/>
    </row>
    <row r="98">
      <c r="D98" s="10"/>
      <c r="G98" s="10"/>
    </row>
    <row r="99">
      <c r="D99" s="10"/>
      <c r="G99" s="10"/>
    </row>
    <row r="100">
      <c r="D100" s="10"/>
      <c r="G100" s="10"/>
    </row>
    <row r="101">
      <c r="D101" s="10"/>
      <c r="G101" s="10"/>
    </row>
    <row r="102">
      <c r="D102" s="10"/>
      <c r="G102" s="10"/>
    </row>
    <row r="103">
      <c r="D103" s="10"/>
      <c r="G103" s="10"/>
    </row>
    <row r="104">
      <c r="D104" s="10"/>
      <c r="G104" s="10"/>
    </row>
    <row r="105">
      <c r="D105" s="10"/>
      <c r="G105" s="10"/>
    </row>
    <row r="106">
      <c r="D106" s="10"/>
      <c r="G106" s="10"/>
    </row>
    <row r="107">
      <c r="D107" s="10"/>
      <c r="G107" s="10"/>
    </row>
    <row r="108">
      <c r="D108" s="10"/>
      <c r="G108" s="10"/>
    </row>
    <row r="109">
      <c r="D109" s="10"/>
      <c r="G109" s="10"/>
    </row>
    <row r="110">
      <c r="D110" s="10"/>
      <c r="G110" s="10"/>
    </row>
    <row r="111">
      <c r="D111" s="10"/>
      <c r="G111" s="10"/>
    </row>
    <row r="112">
      <c r="D112" s="10"/>
      <c r="G112" s="10"/>
    </row>
    <row r="113">
      <c r="D113" s="10"/>
      <c r="G113" s="10"/>
    </row>
    <row r="114">
      <c r="D114" s="10"/>
      <c r="G114" s="10"/>
    </row>
    <row r="115">
      <c r="D115" s="10"/>
      <c r="G115" s="10"/>
    </row>
    <row r="116">
      <c r="D116" s="10"/>
      <c r="G116" s="10"/>
    </row>
    <row r="117">
      <c r="D117" s="10"/>
      <c r="G117" s="10"/>
    </row>
    <row r="118">
      <c r="D118" s="10"/>
      <c r="G118" s="10"/>
    </row>
    <row r="119">
      <c r="D119" s="10"/>
      <c r="G119" s="10"/>
    </row>
    <row r="120">
      <c r="D120" s="10"/>
      <c r="G120" s="10"/>
    </row>
    <row r="121">
      <c r="D121" s="10"/>
      <c r="G121" s="10"/>
    </row>
    <row r="122">
      <c r="D122" s="10"/>
      <c r="G122" s="10"/>
    </row>
    <row r="123">
      <c r="D123" s="10"/>
      <c r="G123" s="10"/>
    </row>
    <row r="124">
      <c r="D124" s="10"/>
      <c r="G124" s="10"/>
    </row>
    <row r="125">
      <c r="D125" s="10"/>
      <c r="G125" s="10"/>
    </row>
    <row r="126">
      <c r="D126" s="10"/>
      <c r="G126" s="10"/>
    </row>
    <row r="127">
      <c r="D127" s="10"/>
      <c r="G127" s="10"/>
    </row>
    <row r="128">
      <c r="D128" s="10"/>
      <c r="G128" s="10"/>
    </row>
    <row r="129">
      <c r="D129" s="10"/>
      <c r="G129" s="10"/>
    </row>
    <row r="130">
      <c r="D130" s="10"/>
      <c r="G130" s="10"/>
    </row>
    <row r="131">
      <c r="D131" s="10"/>
      <c r="G131" s="10"/>
    </row>
    <row r="132">
      <c r="D132" s="10"/>
      <c r="G132" s="10"/>
    </row>
    <row r="133">
      <c r="D133" s="10"/>
      <c r="G133" s="10"/>
    </row>
    <row r="134">
      <c r="D134" s="10"/>
      <c r="G134" s="10"/>
    </row>
    <row r="135">
      <c r="D135" s="10"/>
      <c r="G135" s="10"/>
    </row>
    <row r="136">
      <c r="D136" s="10"/>
      <c r="G136" s="10"/>
    </row>
    <row r="137">
      <c r="D137" s="10"/>
      <c r="G137" s="10"/>
    </row>
    <row r="138">
      <c r="D138" s="10"/>
      <c r="G138" s="10"/>
    </row>
    <row r="139">
      <c r="D139" s="10"/>
      <c r="G139" s="10"/>
    </row>
    <row r="140">
      <c r="D140" s="10"/>
      <c r="G140" s="10"/>
    </row>
    <row r="141">
      <c r="D141" s="10"/>
      <c r="G141" s="10"/>
    </row>
    <row r="142">
      <c r="D142" s="10"/>
      <c r="G142" s="10"/>
    </row>
    <row r="143">
      <c r="D143" s="10"/>
      <c r="G143" s="10"/>
    </row>
    <row r="144">
      <c r="D144" s="10"/>
      <c r="G144" s="10"/>
    </row>
    <row r="145">
      <c r="D145" s="10"/>
      <c r="G145" s="10"/>
    </row>
    <row r="146">
      <c r="D146" s="10"/>
      <c r="G146" s="10"/>
    </row>
    <row r="147">
      <c r="D147" s="10"/>
      <c r="G147" s="10"/>
    </row>
    <row r="148">
      <c r="D148" s="10"/>
      <c r="G148" s="10"/>
    </row>
    <row r="149">
      <c r="D149" s="10"/>
      <c r="G149" s="10"/>
    </row>
    <row r="150">
      <c r="D150" s="10"/>
      <c r="G150" s="10"/>
    </row>
    <row r="151">
      <c r="D151" s="10"/>
      <c r="G151" s="10"/>
    </row>
    <row r="152">
      <c r="D152" s="10"/>
      <c r="G152" s="10"/>
    </row>
    <row r="153">
      <c r="D153" s="10"/>
      <c r="G153" s="10"/>
    </row>
    <row r="154">
      <c r="D154" s="10"/>
      <c r="G154" s="10"/>
    </row>
    <row r="155">
      <c r="D155" s="10"/>
      <c r="G155" s="10"/>
    </row>
    <row r="156">
      <c r="D156" s="10"/>
      <c r="G156" s="10"/>
    </row>
    <row r="157">
      <c r="D157" s="10"/>
      <c r="G157" s="10"/>
    </row>
    <row r="158">
      <c r="D158" s="10"/>
      <c r="G158" s="10"/>
    </row>
    <row r="159">
      <c r="D159" s="10"/>
      <c r="G159" s="10"/>
    </row>
    <row r="160">
      <c r="D160" s="10"/>
      <c r="G160" s="10"/>
    </row>
    <row r="161">
      <c r="D161" s="10"/>
      <c r="G161" s="10"/>
    </row>
    <row r="162">
      <c r="D162" s="10"/>
      <c r="G162" s="10"/>
    </row>
    <row r="163">
      <c r="D163" s="10"/>
      <c r="G163" s="10"/>
    </row>
    <row r="164">
      <c r="D164" s="10"/>
      <c r="G164" s="10"/>
    </row>
    <row r="165">
      <c r="D165" s="10"/>
      <c r="G165" s="10"/>
    </row>
    <row r="166">
      <c r="D166" s="10"/>
      <c r="G166" s="10"/>
    </row>
    <row r="167">
      <c r="D167" s="10"/>
      <c r="G167" s="10"/>
    </row>
    <row r="168">
      <c r="D168" s="10"/>
      <c r="G168" s="10"/>
    </row>
    <row r="169">
      <c r="D169" s="10"/>
      <c r="G169" s="10"/>
    </row>
    <row r="170">
      <c r="D170" s="10"/>
      <c r="G170" s="10"/>
    </row>
    <row r="171">
      <c r="D171" s="10"/>
      <c r="G171" s="10"/>
    </row>
    <row r="172">
      <c r="D172" s="10"/>
      <c r="G172" s="10"/>
    </row>
    <row r="173">
      <c r="D173" s="10"/>
      <c r="G173" s="10"/>
    </row>
    <row r="174">
      <c r="D174" s="10"/>
      <c r="G174" s="10"/>
    </row>
    <row r="175">
      <c r="D175" s="10"/>
      <c r="G175" s="10"/>
    </row>
    <row r="176">
      <c r="D176" s="10"/>
      <c r="G176" s="10"/>
    </row>
    <row r="177">
      <c r="D177" s="10"/>
      <c r="G177" s="10"/>
    </row>
    <row r="178">
      <c r="D178" s="10"/>
      <c r="G178" s="10"/>
    </row>
    <row r="179">
      <c r="D179" s="10"/>
      <c r="G179" s="10"/>
    </row>
    <row r="180">
      <c r="D180" s="10"/>
      <c r="G180" s="10"/>
    </row>
    <row r="181">
      <c r="D181" s="10"/>
      <c r="G181" s="10"/>
    </row>
    <row r="182">
      <c r="D182" s="10"/>
      <c r="G182" s="10"/>
    </row>
    <row r="183">
      <c r="D183" s="10"/>
      <c r="G183" s="10"/>
    </row>
    <row r="184">
      <c r="D184" s="10"/>
      <c r="G184" s="10"/>
    </row>
    <row r="185">
      <c r="D185" s="10"/>
      <c r="G185" s="10"/>
    </row>
    <row r="186">
      <c r="D186" s="10"/>
      <c r="G186" s="10"/>
    </row>
    <row r="187">
      <c r="D187" s="10"/>
      <c r="G187" s="10"/>
    </row>
    <row r="188">
      <c r="D188" s="10"/>
      <c r="G188" s="10"/>
    </row>
    <row r="189">
      <c r="D189" s="10"/>
      <c r="G189" s="10"/>
    </row>
    <row r="190">
      <c r="D190" s="10"/>
      <c r="G190" s="10"/>
    </row>
    <row r="191">
      <c r="D191" s="10"/>
      <c r="G191" s="10"/>
    </row>
    <row r="192">
      <c r="D192" s="10"/>
      <c r="G192" s="10"/>
    </row>
    <row r="193">
      <c r="D193" s="10"/>
      <c r="G193" s="10"/>
    </row>
    <row r="194">
      <c r="D194" s="10"/>
      <c r="G194" s="10"/>
    </row>
    <row r="195">
      <c r="D195" s="10"/>
      <c r="G195" s="10"/>
    </row>
    <row r="196">
      <c r="D196" s="10"/>
      <c r="G196" s="10"/>
    </row>
    <row r="197">
      <c r="D197" s="10"/>
      <c r="G197" s="10"/>
    </row>
    <row r="198">
      <c r="D198" s="10"/>
      <c r="G198" s="10"/>
    </row>
    <row r="199">
      <c r="D199" s="10"/>
      <c r="G199" s="10"/>
    </row>
    <row r="200">
      <c r="D200" s="10"/>
      <c r="G200" s="10"/>
    </row>
    <row r="201">
      <c r="D201" s="10"/>
      <c r="G201" s="10"/>
    </row>
    <row r="202">
      <c r="D202" s="10"/>
      <c r="G202" s="10"/>
    </row>
    <row r="203">
      <c r="D203" s="10"/>
      <c r="G203" s="10"/>
    </row>
    <row r="204">
      <c r="D204" s="10"/>
      <c r="G204" s="10"/>
    </row>
    <row r="205">
      <c r="D205" s="10"/>
      <c r="G205" s="10"/>
    </row>
    <row r="206">
      <c r="D206" s="10"/>
      <c r="G206" s="10"/>
    </row>
    <row r="207">
      <c r="D207" s="10"/>
      <c r="G207" s="10"/>
    </row>
    <row r="208">
      <c r="D208" s="10"/>
      <c r="G208" s="10"/>
    </row>
    <row r="209">
      <c r="D209" s="10"/>
      <c r="G209" s="10"/>
    </row>
    <row r="210">
      <c r="D210" s="10"/>
      <c r="G210" s="10"/>
    </row>
    <row r="211">
      <c r="D211" s="10"/>
      <c r="G211" s="10"/>
    </row>
    <row r="212">
      <c r="D212" s="10"/>
      <c r="G212" s="10"/>
    </row>
    <row r="213">
      <c r="D213" s="10"/>
      <c r="G213" s="10"/>
    </row>
    <row r="214">
      <c r="D214" s="10"/>
      <c r="G214" s="10"/>
    </row>
    <row r="215">
      <c r="D215" s="10"/>
      <c r="G215" s="10"/>
    </row>
    <row r="216">
      <c r="D216" s="10"/>
      <c r="G216" s="10"/>
    </row>
    <row r="217">
      <c r="D217" s="10"/>
      <c r="G217" s="10"/>
    </row>
    <row r="218">
      <c r="D218" s="10"/>
      <c r="G218" s="10"/>
    </row>
    <row r="219">
      <c r="D219" s="10"/>
      <c r="G219" s="10"/>
    </row>
    <row r="220">
      <c r="D220" s="10"/>
      <c r="G220" s="10"/>
    </row>
    <row r="221">
      <c r="D221" s="10"/>
      <c r="G221" s="10"/>
    </row>
    <row r="222">
      <c r="D222" s="10"/>
      <c r="G222" s="10"/>
    </row>
    <row r="223">
      <c r="D223" s="10"/>
      <c r="G223" s="10"/>
    </row>
    <row r="224">
      <c r="D224" s="10"/>
      <c r="G224" s="10"/>
    </row>
    <row r="225">
      <c r="D225" s="10"/>
      <c r="G225" s="10"/>
    </row>
    <row r="226">
      <c r="D226" s="10"/>
      <c r="G226" s="10"/>
    </row>
    <row r="227">
      <c r="D227" s="10"/>
      <c r="G227" s="10"/>
    </row>
    <row r="228">
      <c r="D228" s="10"/>
      <c r="G228" s="10"/>
    </row>
    <row r="229">
      <c r="D229" s="10"/>
      <c r="G229" s="10"/>
    </row>
    <row r="230">
      <c r="D230" s="10"/>
      <c r="G230" s="10"/>
    </row>
    <row r="231">
      <c r="D231" s="10"/>
      <c r="G231" s="10"/>
    </row>
    <row r="232">
      <c r="D232" s="10"/>
      <c r="G232" s="10"/>
    </row>
    <row r="233">
      <c r="D233" s="10"/>
      <c r="G233" s="10"/>
    </row>
    <row r="234">
      <c r="D234" s="10"/>
      <c r="G234" s="10"/>
    </row>
    <row r="235">
      <c r="D235" s="10"/>
      <c r="G235" s="10"/>
    </row>
    <row r="236">
      <c r="D236" s="10"/>
      <c r="G236" s="10"/>
    </row>
    <row r="237">
      <c r="D237" s="10"/>
      <c r="G237" s="10"/>
    </row>
    <row r="238">
      <c r="D238" s="10"/>
      <c r="G238" s="10"/>
    </row>
    <row r="239">
      <c r="D239" s="10"/>
      <c r="G239" s="10"/>
    </row>
    <row r="240">
      <c r="D240" s="10"/>
      <c r="G240" s="10"/>
    </row>
    <row r="241">
      <c r="D241" s="10"/>
      <c r="G241" s="10"/>
    </row>
    <row r="242">
      <c r="D242" s="10"/>
      <c r="G242" s="10"/>
    </row>
    <row r="243">
      <c r="D243" s="10"/>
      <c r="G243" s="10"/>
    </row>
    <row r="244">
      <c r="D244" s="10"/>
      <c r="G244" s="10"/>
    </row>
    <row r="245">
      <c r="D245" s="10"/>
      <c r="G245" s="10"/>
    </row>
    <row r="246">
      <c r="D246" s="10"/>
      <c r="G246" s="10"/>
    </row>
    <row r="247">
      <c r="D247" s="10"/>
      <c r="G247" s="10"/>
    </row>
    <row r="248">
      <c r="D248" s="10"/>
      <c r="G248" s="10"/>
    </row>
    <row r="249">
      <c r="D249" s="10"/>
      <c r="G249" s="10"/>
    </row>
    <row r="250">
      <c r="D250" s="10"/>
      <c r="G250" s="10"/>
    </row>
    <row r="251">
      <c r="D251" s="10"/>
      <c r="G251" s="10"/>
    </row>
    <row r="252">
      <c r="D252" s="10"/>
      <c r="G252" s="10"/>
    </row>
    <row r="253">
      <c r="D253" s="10"/>
      <c r="G253" s="10"/>
    </row>
    <row r="254">
      <c r="D254" s="10"/>
      <c r="G254" s="10"/>
    </row>
    <row r="255">
      <c r="D255" s="10"/>
      <c r="G255" s="10"/>
    </row>
    <row r="256">
      <c r="D256" s="10"/>
      <c r="G256" s="10"/>
    </row>
    <row r="257">
      <c r="D257" s="10"/>
      <c r="G257" s="10"/>
    </row>
    <row r="258">
      <c r="D258" s="10"/>
      <c r="G258" s="10"/>
    </row>
    <row r="259">
      <c r="D259" s="10"/>
      <c r="G259" s="10"/>
    </row>
    <row r="260">
      <c r="D260" s="10"/>
      <c r="G260" s="10"/>
    </row>
    <row r="261">
      <c r="D261" s="10"/>
      <c r="G261" s="10"/>
    </row>
    <row r="262">
      <c r="D262" s="10"/>
      <c r="G262" s="10"/>
    </row>
    <row r="263">
      <c r="D263" s="10"/>
      <c r="G263" s="10"/>
    </row>
    <row r="264">
      <c r="D264" s="10"/>
      <c r="G264" s="10"/>
    </row>
    <row r="265">
      <c r="D265" s="10"/>
      <c r="G265" s="10"/>
    </row>
    <row r="266">
      <c r="D266" s="10"/>
      <c r="G266" s="10"/>
    </row>
    <row r="267">
      <c r="D267" s="10"/>
      <c r="G267" s="10"/>
    </row>
    <row r="268">
      <c r="D268" s="10"/>
      <c r="G268" s="10"/>
    </row>
    <row r="269">
      <c r="D269" s="10"/>
      <c r="G269" s="10"/>
    </row>
    <row r="270">
      <c r="D270" s="10"/>
      <c r="G270" s="10"/>
    </row>
    <row r="271">
      <c r="D271" s="10"/>
      <c r="G271" s="10"/>
    </row>
    <row r="272">
      <c r="D272" s="10"/>
      <c r="G272" s="10"/>
    </row>
    <row r="273">
      <c r="D273" s="10"/>
      <c r="G273" s="10"/>
    </row>
    <row r="274">
      <c r="D274" s="10"/>
      <c r="G274" s="10"/>
    </row>
    <row r="275">
      <c r="D275" s="10"/>
      <c r="G275" s="10"/>
    </row>
    <row r="276">
      <c r="D276" s="10"/>
      <c r="G276" s="10"/>
    </row>
    <row r="277">
      <c r="D277" s="10"/>
      <c r="G277" s="10"/>
    </row>
    <row r="278">
      <c r="D278" s="10"/>
      <c r="G278" s="10"/>
    </row>
    <row r="279">
      <c r="D279" s="10"/>
      <c r="G279" s="10"/>
    </row>
    <row r="280">
      <c r="D280" s="10"/>
      <c r="G280" s="10"/>
    </row>
    <row r="281">
      <c r="D281" s="10"/>
      <c r="G281" s="10"/>
    </row>
    <row r="282">
      <c r="D282" s="10"/>
      <c r="G282" s="10"/>
    </row>
    <row r="283">
      <c r="D283" s="10"/>
      <c r="G283" s="10"/>
    </row>
    <row r="284">
      <c r="D284" s="10"/>
      <c r="G284" s="10"/>
    </row>
    <row r="285">
      <c r="D285" s="10"/>
      <c r="G285" s="10"/>
    </row>
    <row r="286">
      <c r="D286" s="10"/>
      <c r="G286" s="10"/>
    </row>
    <row r="287">
      <c r="D287" s="10"/>
      <c r="G287" s="10"/>
    </row>
    <row r="288">
      <c r="D288" s="10"/>
      <c r="G288" s="10"/>
    </row>
    <row r="289">
      <c r="D289" s="10"/>
      <c r="G289" s="10"/>
    </row>
    <row r="290">
      <c r="D290" s="10"/>
      <c r="G290" s="10"/>
    </row>
    <row r="291">
      <c r="D291" s="10"/>
      <c r="G291" s="10"/>
    </row>
    <row r="292">
      <c r="D292" s="10"/>
      <c r="G292" s="10"/>
    </row>
    <row r="293">
      <c r="D293" s="10"/>
      <c r="G293" s="10"/>
    </row>
    <row r="294">
      <c r="D294" s="10"/>
      <c r="G294" s="10"/>
    </row>
    <row r="295">
      <c r="D295" s="10"/>
      <c r="G295" s="10"/>
    </row>
    <row r="296">
      <c r="D296" s="10"/>
      <c r="G296" s="10"/>
    </row>
    <row r="297">
      <c r="D297" s="10"/>
      <c r="G297" s="10"/>
    </row>
    <row r="298">
      <c r="D298" s="10"/>
      <c r="G298" s="10"/>
    </row>
    <row r="299">
      <c r="D299" s="10"/>
      <c r="G299" s="10"/>
    </row>
    <row r="300">
      <c r="D300" s="10"/>
      <c r="G300" s="10"/>
    </row>
    <row r="301">
      <c r="D301" s="10"/>
      <c r="G301" s="10"/>
    </row>
    <row r="302">
      <c r="D302" s="10"/>
      <c r="G302" s="10"/>
    </row>
    <row r="303">
      <c r="D303" s="10"/>
      <c r="G303" s="10"/>
    </row>
    <row r="304">
      <c r="D304" s="10"/>
      <c r="G304" s="10"/>
    </row>
    <row r="305">
      <c r="D305" s="10"/>
      <c r="G305" s="10"/>
    </row>
    <row r="306">
      <c r="D306" s="10"/>
      <c r="G306" s="10"/>
    </row>
    <row r="307">
      <c r="D307" s="10"/>
      <c r="G307" s="10"/>
    </row>
    <row r="308">
      <c r="D308" s="10"/>
      <c r="G308" s="10"/>
    </row>
    <row r="309">
      <c r="D309" s="10"/>
      <c r="G309" s="10"/>
    </row>
    <row r="310">
      <c r="D310" s="10"/>
      <c r="G310" s="10"/>
    </row>
    <row r="311">
      <c r="D311" s="10"/>
      <c r="G311" s="10"/>
    </row>
    <row r="312">
      <c r="D312" s="10"/>
      <c r="G312" s="10"/>
    </row>
    <row r="313">
      <c r="D313" s="10"/>
      <c r="G313" s="10"/>
    </row>
    <row r="314">
      <c r="D314" s="10"/>
      <c r="G314" s="10"/>
    </row>
    <row r="315">
      <c r="D315" s="10"/>
      <c r="G315" s="10"/>
    </row>
    <row r="316">
      <c r="D316" s="10"/>
      <c r="G316" s="10"/>
    </row>
    <row r="317">
      <c r="D317" s="10"/>
      <c r="G317" s="10"/>
    </row>
    <row r="318">
      <c r="D318" s="10"/>
      <c r="G318" s="10"/>
    </row>
    <row r="319">
      <c r="D319" s="10"/>
      <c r="G319" s="10"/>
    </row>
    <row r="320">
      <c r="D320" s="10"/>
      <c r="G320" s="10"/>
    </row>
    <row r="321">
      <c r="D321" s="10"/>
      <c r="G321" s="10"/>
    </row>
    <row r="322">
      <c r="D322" s="10"/>
      <c r="G322" s="10"/>
    </row>
    <row r="323">
      <c r="D323" s="10"/>
      <c r="G323" s="10"/>
    </row>
    <row r="324">
      <c r="D324" s="10"/>
      <c r="G324" s="10"/>
    </row>
    <row r="325">
      <c r="D325" s="10"/>
      <c r="G325" s="10"/>
    </row>
    <row r="326">
      <c r="D326" s="10"/>
      <c r="G326" s="10"/>
    </row>
    <row r="327">
      <c r="D327" s="10"/>
      <c r="G327" s="10"/>
    </row>
    <row r="328">
      <c r="D328" s="10"/>
      <c r="G328" s="10"/>
    </row>
    <row r="329">
      <c r="D329" s="10"/>
      <c r="G329" s="10"/>
    </row>
    <row r="330">
      <c r="D330" s="10"/>
      <c r="G330" s="10"/>
    </row>
    <row r="331">
      <c r="D331" s="10"/>
      <c r="G331" s="10"/>
    </row>
    <row r="332">
      <c r="D332" s="10"/>
      <c r="G332" s="10"/>
    </row>
    <row r="333">
      <c r="D333" s="10"/>
      <c r="G333" s="10"/>
    </row>
    <row r="334">
      <c r="D334" s="10"/>
      <c r="G334" s="10"/>
    </row>
    <row r="335">
      <c r="D335" s="10"/>
      <c r="G335" s="10"/>
    </row>
    <row r="336">
      <c r="D336" s="10"/>
      <c r="G336" s="10"/>
    </row>
    <row r="337">
      <c r="D337" s="10"/>
      <c r="G337" s="10"/>
    </row>
    <row r="338">
      <c r="D338" s="10"/>
      <c r="G338" s="10"/>
    </row>
    <row r="339">
      <c r="D339" s="10"/>
      <c r="G339" s="10"/>
    </row>
    <row r="340">
      <c r="D340" s="10"/>
      <c r="G340" s="10"/>
    </row>
    <row r="341">
      <c r="D341" s="10"/>
      <c r="G341" s="10"/>
    </row>
    <row r="342">
      <c r="D342" s="10"/>
      <c r="G342" s="10"/>
    </row>
    <row r="343">
      <c r="D343" s="10"/>
      <c r="G343" s="10"/>
    </row>
    <row r="344">
      <c r="D344" s="10"/>
      <c r="G344" s="10"/>
    </row>
    <row r="345">
      <c r="D345" s="10"/>
      <c r="G345" s="10"/>
    </row>
    <row r="346">
      <c r="D346" s="10"/>
      <c r="G346" s="10"/>
    </row>
    <row r="347">
      <c r="D347" s="10"/>
      <c r="G347" s="10"/>
    </row>
    <row r="348">
      <c r="D348" s="10"/>
      <c r="G348" s="10"/>
    </row>
    <row r="349">
      <c r="D349" s="10"/>
      <c r="G349" s="10"/>
    </row>
    <row r="350">
      <c r="D350" s="10"/>
      <c r="G350" s="10"/>
    </row>
    <row r="351">
      <c r="D351" s="10"/>
      <c r="G351" s="10"/>
    </row>
    <row r="352">
      <c r="D352" s="10"/>
      <c r="G352" s="10"/>
    </row>
    <row r="353">
      <c r="D353" s="10"/>
      <c r="G353" s="10"/>
    </row>
    <row r="354">
      <c r="D354" s="10"/>
      <c r="G354" s="10"/>
    </row>
    <row r="355">
      <c r="D355" s="10"/>
      <c r="G355" s="10"/>
    </row>
    <row r="356">
      <c r="D356" s="10"/>
      <c r="G356" s="10"/>
    </row>
    <row r="357">
      <c r="D357" s="10"/>
      <c r="G357" s="10"/>
    </row>
    <row r="358">
      <c r="D358" s="10"/>
      <c r="G358" s="10"/>
    </row>
    <row r="359">
      <c r="D359" s="10"/>
      <c r="G359" s="10"/>
    </row>
    <row r="360">
      <c r="D360" s="10"/>
      <c r="G360" s="10"/>
    </row>
    <row r="361">
      <c r="D361" s="10"/>
      <c r="G361" s="10"/>
    </row>
    <row r="362">
      <c r="D362" s="10"/>
      <c r="G362" s="10"/>
    </row>
    <row r="363">
      <c r="D363" s="10"/>
      <c r="G363" s="10"/>
    </row>
    <row r="364">
      <c r="D364" s="10"/>
      <c r="G364" s="10"/>
    </row>
    <row r="365">
      <c r="D365" s="10"/>
      <c r="G365" s="10"/>
    </row>
    <row r="366">
      <c r="D366" s="10"/>
      <c r="G366" s="10"/>
    </row>
    <row r="367">
      <c r="D367" s="10"/>
      <c r="G367" s="10"/>
    </row>
    <row r="368">
      <c r="D368" s="10"/>
      <c r="G368" s="10"/>
    </row>
    <row r="369">
      <c r="D369" s="10"/>
      <c r="G369" s="10"/>
    </row>
    <row r="370">
      <c r="D370" s="10"/>
      <c r="G370" s="10"/>
    </row>
    <row r="371">
      <c r="D371" s="10"/>
      <c r="G371" s="10"/>
    </row>
    <row r="372">
      <c r="D372" s="10"/>
      <c r="G372" s="10"/>
    </row>
    <row r="373">
      <c r="D373" s="10"/>
      <c r="G373" s="10"/>
    </row>
    <row r="374">
      <c r="D374" s="10"/>
      <c r="G374" s="10"/>
    </row>
    <row r="375">
      <c r="D375" s="10"/>
      <c r="G375" s="10"/>
    </row>
    <row r="376">
      <c r="D376" s="10"/>
      <c r="G376" s="10"/>
    </row>
    <row r="377">
      <c r="D377" s="10"/>
      <c r="G377" s="10"/>
    </row>
    <row r="378">
      <c r="D378" s="10"/>
      <c r="G378" s="10"/>
    </row>
    <row r="379">
      <c r="D379" s="10"/>
      <c r="G379" s="10"/>
    </row>
    <row r="380">
      <c r="D380" s="10"/>
      <c r="G380" s="10"/>
    </row>
    <row r="381">
      <c r="D381" s="10"/>
      <c r="G381" s="10"/>
    </row>
    <row r="382">
      <c r="D382" s="10"/>
      <c r="G382" s="10"/>
    </row>
    <row r="383">
      <c r="D383" s="10"/>
      <c r="G383" s="10"/>
    </row>
    <row r="384">
      <c r="D384" s="10"/>
      <c r="G384" s="10"/>
    </row>
    <row r="385">
      <c r="D385" s="10"/>
      <c r="G385" s="10"/>
    </row>
    <row r="386">
      <c r="D386" s="10"/>
      <c r="G386" s="10"/>
    </row>
    <row r="387">
      <c r="D387" s="10"/>
      <c r="G387" s="10"/>
    </row>
    <row r="388">
      <c r="D388" s="10"/>
      <c r="G388" s="10"/>
    </row>
    <row r="389">
      <c r="D389" s="10"/>
      <c r="G389" s="10"/>
    </row>
    <row r="390">
      <c r="D390" s="10"/>
      <c r="G390" s="10"/>
    </row>
    <row r="391">
      <c r="D391" s="10"/>
      <c r="G391" s="10"/>
    </row>
    <row r="392">
      <c r="D392" s="10"/>
      <c r="G392" s="10"/>
    </row>
    <row r="393">
      <c r="D393" s="10"/>
      <c r="G393" s="10"/>
    </row>
    <row r="394">
      <c r="D394" s="10"/>
      <c r="G394" s="10"/>
    </row>
    <row r="395">
      <c r="D395" s="10"/>
      <c r="G395" s="10"/>
    </row>
    <row r="396">
      <c r="D396" s="10"/>
      <c r="G396" s="10"/>
    </row>
    <row r="397">
      <c r="D397" s="10"/>
      <c r="G397" s="10"/>
    </row>
    <row r="398">
      <c r="D398" s="10"/>
      <c r="G398" s="10"/>
    </row>
    <row r="399">
      <c r="D399" s="10"/>
      <c r="G399" s="10"/>
    </row>
    <row r="400">
      <c r="D400" s="10"/>
      <c r="G400" s="10"/>
    </row>
    <row r="401">
      <c r="D401" s="10"/>
      <c r="G401" s="10"/>
    </row>
    <row r="402">
      <c r="D402" s="10"/>
      <c r="G402" s="10"/>
    </row>
    <row r="403">
      <c r="D403" s="10"/>
      <c r="G403" s="10"/>
    </row>
    <row r="404">
      <c r="D404" s="10"/>
      <c r="G404" s="10"/>
    </row>
    <row r="405">
      <c r="D405" s="10"/>
      <c r="G405" s="10"/>
    </row>
    <row r="406">
      <c r="D406" s="10"/>
      <c r="G406" s="10"/>
    </row>
    <row r="407">
      <c r="D407" s="10"/>
      <c r="G407" s="10"/>
    </row>
    <row r="408">
      <c r="D408" s="10"/>
      <c r="G408" s="10"/>
    </row>
    <row r="409">
      <c r="D409" s="10"/>
      <c r="G409" s="10"/>
    </row>
    <row r="410">
      <c r="D410" s="10"/>
      <c r="G410" s="10"/>
    </row>
    <row r="411">
      <c r="D411" s="10"/>
      <c r="G411" s="10"/>
    </row>
    <row r="412">
      <c r="D412" s="10"/>
      <c r="G412" s="10"/>
    </row>
    <row r="413">
      <c r="D413" s="10"/>
      <c r="G413" s="10"/>
    </row>
    <row r="414">
      <c r="D414" s="10"/>
      <c r="G414" s="10"/>
    </row>
    <row r="415">
      <c r="D415" s="10"/>
      <c r="G415" s="10"/>
    </row>
    <row r="416">
      <c r="D416" s="10"/>
      <c r="G416" s="10"/>
    </row>
    <row r="417">
      <c r="D417" s="10"/>
      <c r="G417" s="10"/>
    </row>
    <row r="418">
      <c r="D418" s="10"/>
      <c r="G418" s="10"/>
    </row>
    <row r="419">
      <c r="D419" s="10"/>
      <c r="G419" s="10"/>
    </row>
    <row r="420">
      <c r="D420" s="10"/>
      <c r="G420" s="10"/>
    </row>
    <row r="421">
      <c r="D421" s="10"/>
      <c r="G421" s="10"/>
    </row>
    <row r="422">
      <c r="D422" s="10"/>
      <c r="G422" s="10"/>
    </row>
    <row r="423">
      <c r="D423" s="10"/>
      <c r="G423" s="10"/>
    </row>
    <row r="424">
      <c r="D424" s="10"/>
      <c r="G424" s="10"/>
    </row>
    <row r="425">
      <c r="D425" s="10"/>
      <c r="G425" s="10"/>
    </row>
    <row r="426">
      <c r="D426" s="10"/>
      <c r="G426" s="10"/>
    </row>
    <row r="427">
      <c r="D427" s="10"/>
      <c r="G427" s="10"/>
    </row>
    <row r="428">
      <c r="D428" s="10"/>
      <c r="G428" s="10"/>
    </row>
    <row r="429">
      <c r="D429" s="10"/>
      <c r="G429" s="10"/>
    </row>
    <row r="430">
      <c r="D430" s="10"/>
      <c r="G430" s="10"/>
    </row>
    <row r="431">
      <c r="D431" s="10"/>
      <c r="G431" s="10"/>
    </row>
    <row r="432">
      <c r="D432" s="10"/>
      <c r="G432" s="10"/>
    </row>
    <row r="433">
      <c r="D433" s="10"/>
      <c r="G433" s="10"/>
    </row>
    <row r="434">
      <c r="D434" s="10"/>
      <c r="G434" s="10"/>
    </row>
    <row r="435">
      <c r="D435" s="10"/>
      <c r="G435" s="10"/>
    </row>
    <row r="436">
      <c r="D436" s="10"/>
      <c r="G436" s="10"/>
    </row>
    <row r="437">
      <c r="D437" s="10"/>
      <c r="G437" s="10"/>
    </row>
    <row r="438">
      <c r="D438" s="10"/>
      <c r="G438" s="10"/>
    </row>
    <row r="439">
      <c r="D439" s="10"/>
      <c r="G439" s="10"/>
    </row>
    <row r="440">
      <c r="D440" s="10"/>
      <c r="G440" s="10"/>
    </row>
    <row r="441">
      <c r="D441" s="10"/>
      <c r="G441" s="10"/>
    </row>
    <row r="442">
      <c r="D442" s="10"/>
      <c r="G442" s="10"/>
    </row>
    <row r="443">
      <c r="D443" s="10"/>
      <c r="G443" s="10"/>
    </row>
    <row r="444">
      <c r="D444" s="10"/>
      <c r="G444" s="10"/>
    </row>
    <row r="445">
      <c r="D445" s="10"/>
      <c r="G445" s="10"/>
    </row>
    <row r="446">
      <c r="D446" s="10"/>
      <c r="G446" s="10"/>
    </row>
    <row r="447">
      <c r="D447" s="10"/>
      <c r="G447" s="10"/>
    </row>
    <row r="448">
      <c r="D448" s="10"/>
      <c r="G448" s="10"/>
    </row>
    <row r="449">
      <c r="D449" s="10"/>
      <c r="G449" s="10"/>
    </row>
    <row r="450">
      <c r="D450" s="10"/>
      <c r="G450" s="10"/>
    </row>
    <row r="451">
      <c r="D451" s="10"/>
      <c r="G451" s="10"/>
    </row>
    <row r="452">
      <c r="D452" s="10"/>
      <c r="G452" s="10"/>
    </row>
    <row r="453">
      <c r="D453" s="10"/>
      <c r="G453" s="10"/>
    </row>
    <row r="454">
      <c r="D454" s="10"/>
      <c r="G454" s="10"/>
    </row>
    <row r="455">
      <c r="D455" s="10"/>
      <c r="G455" s="10"/>
    </row>
    <row r="456">
      <c r="D456" s="10"/>
      <c r="G456" s="10"/>
    </row>
    <row r="457">
      <c r="D457" s="10"/>
      <c r="G457" s="10"/>
    </row>
    <row r="458">
      <c r="D458" s="10"/>
      <c r="G458" s="10"/>
    </row>
    <row r="459">
      <c r="D459" s="10"/>
      <c r="G459" s="10"/>
    </row>
    <row r="460">
      <c r="D460" s="10"/>
      <c r="G460" s="10"/>
    </row>
    <row r="461">
      <c r="D461" s="10"/>
      <c r="G461" s="10"/>
    </row>
    <row r="462">
      <c r="D462" s="10"/>
      <c r="G462" s="10"/>
    </row>
    <row r="463">
      <c r="D463" s="10"/>
      <c r="G463" s="10"/>
    </row>
    <row r="464">
      <c r="D464" s="10"/>
      <c r="G464" s="10"/>
    </row>
    <row r="465">
      <c r="D465" s="10"/>
      <c r="G465" s="10"/>
    </row>
    <row r="466">
      <c r="D466" s="10"/>
      <c r="G466" s="10"/>
    </row>
    <row r="467">
      <c r="D467" s="10"/>
      <c r="G467" s="10"/>
    </row>
    <row r="468">
      <c r="D468" s="10"/>
      <c r="G468" s="10"/>
    </row>
    <row r="469">
      <c r="D469" s="10"/>
      <c r="G469" s="10"/>
    </row>
    <row r="470">
      <c r="D470" s="10"/>
      <c r="G470" s="10"/>
    </row>
    <row r="471">
      <c r="D471" s="10"/>
      <c r="G471" s="10"/>
    </row>
    <row r="472">
      <c r="D472" s="10"/>
      <c r="G472" s="10"/>
    </row>
    <row r="473">
      <c r="D473" s="10"/>
      <c r="G473" s="10"/>
    </row>
    <row r="474">
      <c r="D474" s="10"/>
      <c r="G474" s="10"/>
    </row>
    <row r="475">
      <c r="D475" s="10"/>
      <c r="G475" s="10"/>
    </row>
    <row r="476">
      <c r="D476" s="10"/>
      <c r="G476" s="10"/>
    </row>
    <row r="477">
      <c r="D477" s="10"/>
      <c r="G477" s="10"/>
    </row>
    <row r="478">
      <c r="D478" s="10"/>
      <c r="G478" s="10"/>
    </row>
    <row r="479">
      <c r="D479" s="10"/>
      <c r="G479" s="10"/>
    </row>
    <row r="480">
      <c r="D480" s="10"/>
      <c r="G480" s="10"/>
    </row>
    <row r="481">
      <c r="D481" s="10"/>
      <c r="G481" s="10"/>
    </row>
    <row r="482">
      <c r="D482" s="10"/>
      <c r="G482" s="10"/>
    </row>
    <row r="483">
      <c r="D483" s="10"/>
      <c r="G483" s="10"/>
    </row>
    <row r="484">
      <c r="D484" s="10"/>
      <c r="G484" s="10"/>
    </row>
    <row r="485">
      <c r="D485" s="10"/>
      <c r="G485" s="10"/>
    </row>
    <row r="486">
      <c r="D486" s="10"/>
      <c r="G486" s="10"/>
    </row>
    <row r="487">
      <c r="D487" s="10"/>
      <c r="G487" s="10"/>
    </row>
    <row r="488">
      <c r="D488" s="10"/>
      <c r="G488" s="10"/>
    </row>
    <row r="489">
      <c r="D489" s="10"/>
      <c r="G489" s="10"/>
    </row>
    <row r="490">
      <c r="D490" s="10"/>
      <c r="G490" s="10"/>
    </row>
    <row r="491">
      <c r="D491" s="10"/>
      <c r="G491" s="10"/>
    </row>
    <row r="492">
      <c r="D492" s="10"/>
      <c r="G492" s="10"/>
    </row>
    <row r="493">
      <c r="D493" s="10"/>
      <c r="G493" s="10"/>
    </row>
    <row r="494">
      <c r="D494" s="10"/>
      <c r="G494" s="10"/>
    </row>
    <row r="495">
      <c r="D495" s="10"/>
      <c r="G495" s="10"/>
    </row>
    <row r="496">
      <c r="D496" s="10"/>
      <c r="G496" s="10"/>
    </row>
    <row r="497">
      <c r="D497" s="10"/>
      <c r="G497" s="10"/>
    </row>
    <row r="498">
      <c r="D498" s="10"/>
      <c r="G498" s="10"/>
    </row>
    <row r="499">
      <c r="D499" s="10"/>
      <c r="G499" s="10"/>
    </row>
    <row r="500">
      <c r="D500" s="10"/>
      <c r="G500" s="10"/>
    </row>
    <row r="501">
      <c r="D501" s="10"/>
      <c r="G501" s="10"/>
    </row>
    <row r="502">
      <c r="D502" s="10"/>
      <c r="G502" s="10"/>
    </row>
    <row r="503">
      <c r="D503" s="10"/>
      <c r="G503" s="10"/>
    </row>
    <row r="504">
      <c r="D504" s="10"/>
      <c r="G504" s="10"/>
    </row>
    <row r="505">
      <c r="D505" s="10"/>
      <c r="G505" s="10"/>
    </row>
    <row r="506">
      <c r="D506" s="10"/>
      <c r="G506" s="10"/>
    </row>
    <row r="507">
      <c r="D507" s="10"/>
      <c r="G507" s="10"/>
    </row>
    <row r="508">
      <c r="D508" s="10"/>
      <c r="G508" s="10"/>
    </row>
    <row r="509">
      <c r="D509" s="10"/>
      <c r="G509" s="10"/>
    </row>
    <row r="510">
      <c r="D510" s="10"/>
      <c r="G510" s="10"/>
    </row>
    <row r="511">
      <c r="D511" s="10"/>
      <c r="G511" s="10"/>
    </row>
    <row r="512">
      <c r="D512" s="10"/>
      <c r="G512" s="10"/>
    </row>
    <row r="513">
      <c r="D513" s="10"/>
      <c r="G513" s="10"/>
    </row>
    <row r="514">
      <c r="D514" s="10"/>
      <c r="G514" s="10"/>
    </row>
    <row r="515">
      <c r="D515" s="10"/>
      <c r="G515" s="10"/>
    </row>
    <row r="516">
      <c r="D516" s="10"/>
      <c r="G516" s="10"/>
    </row>
    <row r="517">
      <c r="D517" s="10"/>
      <c r="G517" s="10"/>
    </row>
    <row r="518">
      <c r="D518" s="10"/>
      <c r="G518" s="10"/>
    </row>
    <row r="519">
      <c r="D519" s="10"/>
      <c r="G519" s="10"/>
    </row>
    <row r="520">
      <c r="D520" s="10"/>
      <c r="G520" s="10"/>
    </row>
    <row r="521">
      <c r="D521" s="10"/>
      <c r="G521" s="10"/>
    </row>
    <row r="522">
      <c r="D522" s="10"/>
      <c r="G522" s="10"/>
    </row>
    <row r="523">
      <c r="D523" s="10"/>
      <c r="G523" s="10"/>
    </row>
    <row r="524">
      <c r="D524" s="10"/>
      <c r="G524" s="10"/>
    </row>
    <row r="525">
      <c r="D525" s="10"/>
      <c r="G525" s="10"/>
    </row>
    <row r="526">
      <c r="D526" s="10"/>
      <c r="G526" s="10"/>
    </row>
    <row r="527">
      <c r="D527" s="10"/>
      <c r="G527" s="10"/>
    </row>
    <row r="528">
      <c r="D528" s="10"/>
      <c r="G528" s="10"/>
    </row>
    <row r="529">
      <c r="D529" s="10"/>
      <c r="G529" s="10"/>
    </row>
    <row r="530">
      <c r="D530" s="10"/>
      <c r="G530" s="10"/>
    </row>
    <row r="531">
      <c r="D531" s="10"/>
      <c r="G531" s="10"/>
    </row>
    <row r="532">
      <c r="D532" s="10"/>
      <c r="G532" s="10"/>
    </row>
    <row r="533">
      <c r="D533" s="10"/>
      <c r="G533" s="10"/>
    </row>
    <row r="534">
      <c r="D534" s="10"/>
      <c r="G534" s="10"/>
    </row>
    <row r="535">
      <c r="D535" s="10"/>
      <c r="G535" s="10"/>
    </row>
    <row r="536">
      <c r="D536" s="10"/>
      <c r="G536" s="10"/>
    </row>
    <row r="537">
      <c r="D537" s="10"/>
      <c r="G537" s="10"/>
    </row>
    <row r="538">
      <c r="D538" s="10"/>
      <c r="G538" s="10"/>
    </row>
    <row r="539">
      <c r="D539" s="10"/>
      <c r="G539" s="10"/>
    </row>
    <row r="540">
      <c r="D540" s="10"/>
      <c r="G540" s="10"/>
    </row>
    <row r="541">
      <c r="D541" s="10"/>
      <c r="G541" s="10"/>
    </row>
    <row r="542">
      <c r="D542" s="10"/>
      <c r="G542" s="10"/>
    </row>
    <row r="543">
      <c r="D543" s="10"/>
      <c r="G543" s="10"/>
    </row>
    <row r="544">
      <c r="D544" s="10"/>
      <c r="G544" s="10"/>
    </row>
    <row r="545">
      <c r="D545" s="10"/>
      <c r="G545" s="10"/>
    </row>
    <row r="546">
      <c r="D546" s="10"/>
      <c r="G546" s="10"/>
    </row>
    <row r="547">
      <c r="D547" s="10"/>
      <c r="G547" s="10"/>
    </row>
    <row r="548">
      <c r="D548" s="10"/>
      <c r="G548" s="10"/>
    </row>
    <row r="549">
      <c r="D549" s="10"/>
      <c r="G549" s="10"/>
    </row>
    <row r="550">
      <c r="D550" s="10"/>
      <c r="G550" s="10"/>
    </row>
    <row r="551">
      <c r="D551" s="10"/>
      <c r="G551" s="10"/>
    </row>
    <row r="552">
      <c r="D552" s="10"/>
      <c r="G552" s="10"/>
    </row>
    <row r="553">
      <c r="D553" s="10"/>
      <c r="G553" s="10"/>
    </row>
    <row r="554">
      <c r="D554" s="10"/>
      <c r="G554" s="10"/>
    </row>
    <row r="555">
      <c r="D555" s="10"/>
      <c r="G555" s="10"/>
    </row>
    <row r="556">
      <c r="D556" s="10"/>
      <c r="G556" s="10"/>
    </row>
    <row r="557">
      <c r="D557" s="10"/>
      <c r="G557" s="10"/>
    </row>
    <row r="558">
      <c r="D558" s="10"/>
      <c r="G558" s="10"/>
    </row>
    <row r="559">
      <c r="D559" s="10"/>
      <c r="G559" s="10"/>
    </row>
    <row r="560">
      <c r="D560" s="10"/>
      <c r="G560" s="10"/>
    </row>
    <row r="561">
      <c r="D561" s="10"/>
      <c r="G561" s="10"/>
    </row>
    <row r="562">
      <c r="D562" s="10"/>
      <c r="G562" s="10"/>
    </row>
    <row r="563">
      <c r="D563" s="10"/>
      <c r="G563" s="10"/>
    </row>
    <row r="564">
      <c r="D564" s="10"/>
      <c r="G564" s="10"/>
    </row>
    <row r="565">
      <c r="D565" s="10"/>
      <c r="G565" s="10"/>
    </row>
    <row r="566">
      <c r="D566" s="10"/>
      <c r="G566" s="10"/>
    </row>
    <row r="567">
      <c r="D567" s="10"/>
      <c r="G567" s="10"/>
    </row>
    <row r="568">
      <c r="D568" s="10"/>
      <c r="G568" s="10"/>
    </row>
    <row r="569">
      <c r="D569" s="10"/>
      <c r="G569" s="10"/>
    </row>
    <row r="570">
      <c r="D570" s="10"/>
      <c r="G570" s="10"/>
    </row>
    <row r="571">
      <c r="D571" s="10"/>
      <c r="G571" s="10"/>
    </row>
    <row r="572">
      <c r="D572" s="10"/>
      <c r="G572" s="10"/>
    </row>
    <row r="573">
      <c r="D573" s="10"/>
      <c r="G573" s="10"/>
    </row>
    <row r="574">
      <c r="D574" s="10"/>
      <c r="G574" s="10"/>
    </row>
    <row r="575">
      <c r="D575" s="10"/>
      <c r="G575" s="10"/>
    </row>
    <row r="576">
      <c r="D576" s="10"/>
      <c r="G576" s="10"/>
    </row>
    <row r="577">
      <c r="D577" s="10"/>
      <c r="G577" s="10"/>
    </row>
    <row r="578">
      <c r="D578" s="10"/>
      <c r="G578" s="10"/>
    </row>
    <row r="579">
      <c r="D579" s="10"/>
      <c r="G579" s="10"/>
    </row>
    <row r="580">
      <c r="D580" s="10"/>
      <c r="G580" s="10"/>
    </row>
    <row r="581">
      <c r="D581" s="10"/>
      <c r="G581" s="10"/>
    </row>
    <row r="582">
      <c r="D582" s="10"/>
      <c r="G582" s="10"/>
    </row>
    <row r="583">
      <c r="D583" s="10"/>
      <c r="G583" s="10"/>
    </row>
    <row r="584">
      <c r="D584" s="10"/>
      <c r="G584" s="10"/>
    </row>
    <row r="585">
      <c r="D585" s="10"/>
      <c r="G585" s="10"/>
    </row>
    <row r="586">
      <c r="D586" s="10"/>
      <c r="G586" s="10"/>
    </row>
    <row r="587">
      <c r="D587" s="10"/>
      <c r="G587" s="10"/>
    </row>
    <row r="588">
      <c r="D588" s="10"/>
      <c r="G588" s="10"/>
    </row>
    <row r="589">
      <c r="D589" s="10"/>
      <c r="G589" s="10"/>
    </row>
    <row r="590">
      <c r="D590" s="10"/>
      <c r="G590" s="10"/>
    </row>
    <row r="591">
      <c r="D591" s="10"/>
      <c r="G591" s="10"/>
    </row>
    <row r="592">
      <c r="D592" s="10"/>
      <c r="G592" s="10"/>
    </row>
    <row r="593">
      <c r="D593" s="10"/>
      <c r="G593" s="10"/>
    </row>
    <row r="594">
      <c r="D594" s="10"/>
      <c r="G594" s="10"/>
    </row>
    <row r="595">
      <c r="D595" s="10"/>
      <c r="G595" s="10"/>
    </row>
    <row r="596">
      <c r="D596" s="10"/>
      <c r="G596" s="10"/>
    </row>
    <row r="597">
      <c r="D597" s="10"/>
      <c r="G597" s="10"/>
    </row>
    <row r="598">
      <c r="D598" s="10"/>
      <c r="G598" s="10"/>
    </row>
    <row r="599">
      <c r="D599" s="10"/>
      <c r="G599" s="10"/>
    </row>
    <row r="600">
      <c r="D600" s="10"/>
      <c r="G600" s="10"/>
    </row>
    <row r="601">
      <c r="D601" s="10"/>
      <c r="G601" s="10"/>
    </row>
    <row r="602">
      <c r="D602" s="10"/>
      <c r="G602" s="10"/>
    </row>
    <row r="603">
      <c r="D603" s="10"/>
      <c r="G603" s="10"/>
    </row>
    <row r="604">
      <c r="D604" s="10"/>
      <c r="G604" s="10"/>
    </row>
    <row r="605">
      <c r="D605" s="10"/>
      <c r="G605" s="10"/>
    </row>
    <row r="606">
      <c r="D606" s="10"/>
      <c r="G606" s="10"/>
    </row>
    <row r="607">
      <c r="D607" s="10"/>
      <c r="G607" s="10"/>
    </row>
    <row r="608">
      <c r="D608" s="10"/>
      <c r="G608" s="10"/>
    </row>
    <row r="609">
      <c r="D609" s="10"/>
      <c r="G609" s="10"/>
    </row>
    <row r="610">
      <c r="D610" s="10"/>
      <c r="G610" s="10"/>
    </row>
    <row r="611">
      <c r="D611" s="10"/>
      <c r="G611" s="10"/>
    </row>
    <row r="612">
      <c r="D612" s="10"/>
      <c r="G612" s="10"/>
    </row>
    <row r="613">
      <c r="D613" s="10"/>
      <c r="G613" s="10"/>
    </row>
    <row r="614">
      <c r="D614" s="10"/>
      <c r="G614" s="10"/>
    </row>
    <row r="615">
      <c r="D615" s="10"/>
      <c r="G615" s="10"/>
    </row>
    <row r="616">
      <c r="D616" s="10"/>
      <c r="G616" s="10"/>
    </row>
    <row r="617">
      <c r="D617" s="10"/>
      <c r="G617" s="10"/>
    </row>
    <row r="618">
      <c r="D618" s="10"/>
      <c r="G618" s="10"/>
    </row>
    <row r="619">
      <c r="D619" s="10"/>
      <c r="G619" s="10"/>
    </row>
    <row r="620">
      <c r="D620" s="10"/>
      <c r="G620" s="10"/>
    </row>
    <row r="621">
      <c r="D621" s="10"/>
      <c r="G621" s="10"/>
    </row>
    <row r="622">
      <c r="D622" s="10"/>
      <c r="G622" s="10"/>
    </row>
    <row r="623">
      <c r="D623" s="10"/>
      <c r="G623" s="10"/>
    </row>
    <row r="624">
      <c r="D624" s="10"/>
      <c r="G624" s="10"/>
    </row>
    <row r="625">
      <c r="D625" s="10"/>
      <c r="G625" s="10"/>
    </row>
    <row r="626">
      <c r="D626" s="10"/>
      <c r="G626" s="10"/>
    </row>
    <row r="627">
      <c r="D627" s="10"/>
      <c r="G627" s="10"/>
    </row>
    <row r="628">
      <c r="D628" s="10"/>
      <c r="G628" s="10"/>
    </row>
    <row r="629">
      <c r="D629" s="10"/>
      <c r="G629" s="10"/>
    </row>
    <row r="630">
      <c r="D630" s="10"/>
      <c r="G630" s="10"/>
    </row>
    <row r="631">
      <c r="D631" s="10"/>
      <c r="G631" s="10"/>
    </row>
    <row r="632">
      <c r="D632" s="10"/>
      <c r="G632" s="10"/>
    </row>
    <row r="633">
      <c r="D633" s="10"/>
      <c r="G633" s="10"/>
    </row>
    <row r="634">
      <c r="D634" s="10"/>
      <c r="G634" s="10"/>
    </row>
    <row r="635">
      <c r="D635" s="10"/>
      <c r="G635" s="10"/>
    </row>
    <row r="636">
      <c r="D636" s="10"/>
      <c r="G636" s="10"/>
    </row>
    <row r="637">
      <c r="D637" s="10"/>
      <c r="G637" s="10"/>
    </row>
    <row r="638">
      <c r="D638" s="10"/>
      <c r="G638" s="10"/>
    </row>
    <row r="639">
      <c r="D639" s="10"/>
      <c r="G639" s="10"/>
    </row>
    <row r="640">
      <c r="D640" s="10"/>
      <c r="G640" s="10"/>
    </row>
    <row r="641">
      <c r="D641" s="10"/>
      <c r="G641" s="10"/>
    </row>
    <row r="642">
      <c r="D642" s="10"/>
      <c r="G642" s="10"/>
    </row>
    <row r="643">
      <c r="D643" s="10"/>
      <c r="G643" s="10"/>
    </row>
    <row r="644">
      <c r="D644" s="10"/>
      <c r="G644" s="10"/>
    </row>
    <row r="645">
      <c r="D645" s="10"/>
      <c r="G645" s="10"/>
    </row>
    <row r="646">
      <c r="D646" s="10"/>
      <c r="G646" s="10"/>
    </row>
    <row r="647">
      <c r="D647" s="10"/>
      <c r="G647" s="10"/>
    </row>
    <row r="648">
      <c r="D648" s="10"/>
      <c r="G648" s="10"/>
    </row>
    <row r="649">
      <c r="D649" s="10"/>
      <c r="G649" s="10"/>
    </row>
    <row r="650">
      <c r="D650" s="10"/>
      <c r="G650" s="10"/>
    </row>
    <row r="651">
      <c r="D651" s="10"/>
      <c r="G651" s="10"/>
    </row>
    <row r="652">
      <c r="D652" s="10"/>
      <c r="G652" s="10"/>
    </row>
    <row r="653">
      <c r="D653" s="10"/>
      <c r="G653" s="10"/>
    </row>
    <row r="654">
      <c r="D654" s="10"/>
      <c r="G654" s="10"/>
    </row>
    <row r="655">
      <c r="D655" s="10"/>
      <c r="G655" s="10"/>
    </row>
    <row r="656">
      <c r="D656" s="10"/>
      <c r="G656" s="10"/>
    </row>
    <row r="657">
      <c r="D657" s="10"/>
      <c r="G657" s="10"/>
    </row>
    <row r="658">
      <c r="D658" s="10"/>
      <c r="G658" s="10"/>
    </row>
    <row r="659">
      <c r="D659" s="10"/>
      <c r="G659" s="10"/>
    </row>
    <row r="660">
      <c r="D660" s="10"/>
      <c r="G660" s="10"/>
    </row>
    <row r="661">
      <c r="D661" s="10"/>
      <c r="G661" s="10"/>
    </row>
    <row r="662">
      <c r="D662" s="10"/>
      <c r="G662" s="10"/>
    </row>
    <row r="663">
      <c r="D663" s="10"/>
      <c r="G663" s="10"/>
    </row>
    <row r="664">
      <c r="D664" s="10"/>
      <c r="G664" s="10"/>
    </row>
    <row r="665">
      <c r="D665" s="10"/>
      <c r="G665" s="10"/>
    </row>
    <row r="666">
      <c r="D666" s="10"/>
      <c r="G666" s="10"/>
    </row>
    <row r="667">
      <c r="D667" s="10"/>
      <c r="G667" s="10"/>
    </row>
    <row r="668">
      <c r="D668" s="10"/>
      <c r="G668" s="10"/>
    </row>
    <row r="669">
      <c r="D669" s="10"/>
      <c r="G669" s="10"/>
    </row>
    <row r="670">
      <c r="D670" s="10"/>
      <c r="G670" s="10"/>
    </row>
    <row r="671">
      <c r="D671" s="10"/>
      <c r="G671" s="10"/>
    </row>
    <row r="672">
      <c r="D672" s="10"/>
      <c r="G672" s="10"/>
    </row>
    <row r="673">
      <c r="D673" s="10"/>
      <c r="G673" s="10"/>
    </row>
    <row r="674">
      <c r="D674" s="10"/>
      <c r="G674" s="10"/>
    </row>
    <row r="675">
      <c r="D675" s="10"/>
      <c r="G675" s="10"/>
    </row>
    <row r="676">
      <c r="D676" s="10"/>
      <c r="G676" s="10"/>
    </row>
    <row r="677">
      <c r="D677" s="10"/>
      <c r="G677" s="10"/>
    </row>
    <row r="678">
      <c r="D678" s="10"/>
      <c r="G678" s="10"/>
    </row>
    <row r="679">
      <c r="D679" s="10"/>
      <c r="G679" s="10"/>
    </row>
    <row r="680">
      <c r="D680" s="10"/>
      <c r="G680" s="10"/>
    </row>
    <row r="681">
      <c r="D681" s="10"/>
      <c r="G681" s="10"/>
    </row>
    <row r="682">
      <c r="D682" s="10"/>
      <c r="G682" s="10"/>
    </row>
    <row r="683">
      <c r="D683" s="10"/>
      <c r="G683" s="10"/>
    </row>
    <row r="684">
      <c r="D684" s="10"/>
      <c r="G684" s="10"/>
    </row>
    <row r="685">
      <c r="D685" s="10"/>
      <c r="G685" s="10"/>
    </row>
    <row r="686">
      <c r="D686" s="10"/>
      <c r="G686" s="10"/>
    </row>
    <row r="687">
      <c r="D687" s="10"/>
      <c r="G687" s="10"/>
    </row>
    <row r="688">
      <c r="D688" s="10"/>
      <c r="G688" s="10"/>
    </row>
    <row r="689">
      <c r="D689" s="10"/>
      <c r="G689" s="10"/>
    </row>
    <row r="690">
      <c r="D690" s="10"/>
      <c r="G690" s="10"/>
    </row>
    <row r="691">
      <c r="D691" s="10"/>
      <c r="G691" s="10"/>
    </row>
    <row r="692">
      <c r="D692" s="10"/>
      <c r="G692" s="10"/>
    </row>
    <row r="693">
      <c r="D693" s="10"/>
      <c r="G693" s="10"/>
    </row>
    <row r="694">
      <c r="D694" s="10"/>
      <c r="G694" s="10"/>
    </row>
    <row r="695">
      <c r="D695" s="10"/>
      <c r="G695" s="10"/>
    </row>
    <row r="696">
      <c r="D696" s="10"/>
      <c r="G696" s="10"/>
    </row>
    <row r="697">
      <c r="D697" s="10"/>
      <c r="G697" s="10"/>
    </row>
    <row r="698">
      <c r="D698" s="10"/>
      <c r="G698" s="10"/>
    </row>
    <row r="699">
      <c r="D699" s="10"/>
      <c r="G699" s="10"/>
    </row>
    <row r="700">
      <c r="D700" s="10"/>
      <c r="G700" s="10"/>
    </row>
    <row r="701">
      <c r="D701" s="10"/>
      <c r="G701" s="10"/>
    </row>
    <row r="702">
      <c r="D702" s="10"/>
      <c r="G702" s="10"/>
    </row>
    <row r="703">
      <c r="D703" s="10"/>
      <c r="G703" s="10"/>
    </row>
    <row r="704">
      <c r="D704" s="10"/>
      <c r="G704" s="10"/>
    </row>
    <row r="705">
      <c r="D705" s="10"/>
      <c r="G705" s="10"/>
    </row>
    <row r="706">
      <c r="D706" s="10"/>
      <c r="G706" s="10"/>
    </row>
    <row r="707">
      <c r="D707" s="10"/>
      <c r="G707" s="10"/>
    </row>
    <row r="708">
      <c r="D708" s="10"/>
      <c r="G708" s="10"/>
    </row>
    <row r="709">
      <c r="D709" s="10"/>
      <c r="G709" s="10"/>
    </row>
    <row r="710">
      <c r="D710" s="10"/>
      <c r="G710" s="10"/>
    </row>
    <row r="711">
      <c r="D711" s="10"/>
      <c r="G711" s="10"/>
    </row>
    <row r="712">
      <c r="D712" s="10"/>
      <c r="G712" s="10"/>
    </row>
    <row r="713">
      <c r="D713" s="10"/>
      <c r="G713" s="10"/>
    </row>
    <row r="714">
      <c r="D714" s="10"/>
      <c r="G714" s="10"/>
    </row>
    <row r="715">
      <c r="D715" s="10"/>
      <c r="G715" s="10"/>
    </row>
    <row r="716">
      <c r="D716" s="10"/>
      <c r="G716" s="10"/>
    </row>
    <row r="717">
      <c r="D717" s="10"/>
      <c r="G717" s="10"/>
    </row>
    <row r="718">
      <c r="D718" s="10"/>
      <c r="G718" s="10"/>
    </row>
    <row r="719">
      <c r="D719" s="10"/>
      <c r="G719" s="10"/>
    </row>
    <row r="720">
      <c r="D720" s="10"/>
      <c r="G720" s="10"/>
    </row>
    <row r="721">
      <c r="D721" s="10"/>
      <c r="G721" s="10"/>
    </row>
    <row r="722">
      <c r="D722" s="10"/>
      <c r="G722" s="10"/>
    </row>
    <row r="723">
      <c r="D723" s="10"/>
      <c r="G723" s="10"/>
    </row>
    <row r="724">
      <c r="D724" s="10"/>
      <c r="G724" s="10"/>
    </row>
    <row r="725">
      <c r="D725" s="10"/>
      <c r="G725" s="10"/>
    </row>
    <row r="726">
      <c r="D726" s="10"/>
      <c r="G726" s="10"/>
    </row>
    <row r="727">
      <c r="D727" s="10"/>
      <c r="G727" s="10"/>
    </row>
    <row r="728">
      <c r="D728" s="10"/>
      <c r="G728" s="10"/>
    </row>
    <row r="729">
      <c r="D729" s="10"/>
      <c r="G729" s="10"/>
    </row>
    <row r="730">
      <c r="D730" s="10"/>
      <c r="G730" s="10"/>
    </row>
    <row r="731">
      <c r="D731" s="10"/>
      <c r="G731" s="10"/>
    </row>
    <row r="732">
      <c r="D732" s="10"/>
      <c r="G732" s="10"/>
    </row>
    <row r="733">
      <c r="D733" s="10"/>
      <c r="G733" s="10"/>
    </row>
    <row r="734">
      <c r="D734" s="10"/>
      <c r="G734" s="10"/>
    </row>
    <row r="735">
      <c r="D735" s="10"/>
      <c r="G735" s="10"/>
    </row>
    <row r="736">
      <c r="D736" s="10"/>
      <c r="G736" s="10"/>
    </row>
    <row r="737">
      <c r="D737" s="10"/>
      <c r="G737" s="10"/>
    </row>
    <row r="738">
      <c r="D738" s="10"/>
      <c r="G738" s="10"/>
    </row>
    <row r="739">
      <c r="D739" s="10"/>
      <c r="G739" s="10"/>
    </row>
    <row r="740">
      <c r="D740" s="10"/>
      <c r="G740" s="10"/>
    </row>
    <row r="741">
      <c r="D741" s="10"/>
      <c r="G741" s="10"/>
    </row>
    <row r="742">
      <c r="D742" s="10"/>
      <c r="G742" s="10"/>
    </row>
    <row r="743">
      <c r="D743" s="10"/>
      <c r="G743" s="10"/>
    </row>
    <row r="744">
      <c r="D744" s="10"/>
      <c r="G744" s="10"/>
    </row>
    <row r="745">
      <c r="D745" s="10"/>
      <c r="G745" s="10"/>
    </row>
    <row r="746">
      <c r="D746" s="10"/>
      <c r="G746" s="10"/>
    </row>
    <row r="747">
      <c r="D747" s="10"/>
      <c r="G747" s="10"/>
    </row>
    <row r="748">
      <c r="D748" s="10"/>
      <c r="G748" s="10"/>
    </row>
    <row r="749">
      <c r="D749" s="10"/>
      <c r="G749" s="10"/>
    </row>
    <row r="750">
      <c r="D750" s="10"/>
      <c r="G750" s="10"/>
    </row>
    <row r="751">
      <c r="D751" s="10"/>
      <c r="G751" s="10"/>
    </row>
    <row r="752">
      <c r="D752" s="10"/>
      <c r="G752" s="10"/>
    </row>
    <row r="753">
      <c r="D753" s="10"/>
      <c r="G753" s="10"/>
    </row>
    <row r="754">
      <c r="D754" s="10"/>
      <c r="G754" s="10"/>
    </row>
    <row r="755">
      <c r="D755" s="10"/>
      <c r="G755" s="10"/>
    </row>
    <row r="756">
      <c r="D756" s="10"/>
      <c r="G756" s="10"/>
    </row>
    <row r="757">
      <c r="D757" s="10"/>
      <c r="G757" s="10"/>
    </row>
    <row r="758">
      <c r="D758" s="10"/>
      <c r="G758" s="10"/>
    </row>
    <row r="759">
      <c r="D759" s="10"/>
      <c r="G759" s="10"/>
    </row>
    <row r="760">
      <c r="D760" s="10"/>
      <c r="G760" s="10"/>
    </row>
    <row r="761">
      <c r="D761" s="10"/>
      <c r="G761" s="10"/>
    </row>
    <row r="762">
      <c r="D762" s="10"/>
      <c r="G762" s="10"/>
    </row>
    <row r="763">
      <c r="D763" s="10"/>
      <c r="G763" s="10"/>
    </row>
    <row r="764">
      <c r="D764" s="10"/>
      <c r="G764" s="10"/>
    </row>
    <row r="765">
      <c r="D765" s="10"/>
      <c r="G765" s="10"/>
    </row>
    <row r="766">
      <c r="D766" s="10"/>
      <c r="G766" s="10"/>
    </row>
    <row r="767">
      <c r="D767" s="10"/>
      <c r="G767" s="10"/>
    </row>
    <row r="768">
      <c r="D768" s="10"/>
      <c r="G768" s="10"/>
    </row>
    <row r="769">
      <c r="D769" s="10"/>
      <c r="G769" s="10"/>
    </row>
    <row r="770">
      <c r="D770" s="10"/>
      <c r="G770" s="10"/>
    </row>
    <row r="771">
      <c r="D771" s="10"/>
      <c r="G771" s="10"/>
    </row>
    <row r="772">
      <c r="D772" s="10"/>
      <c r="G772" s="10"/>
    </row>
    <row r="773">
      <c r="D773" s="10"/>
      <c r="G773" s="10"/>
    </row>
    <row r="774">
      <c r="D774" s="10"/>
      <c r="G774" s="10"/>
    </row>
    <row r="775">
      <c r="D775" s="10"/>
      <c r="G775" s="10"/>
    </row>
    <row r="776">
      <c r="D776" s="10"/>
      <c r="G776" s="10"/>
    </row>
    <row r="777">
      <c r="D777" s="10"/>
      <c r="G777" s="10"/>
    </row>
    <row r="778">
      <c r="D778" s="10"/>
      <c r="G778" s="10"/>
    </row>
    <row r="779">
      <c r="D779" s="10"/>
      <c r="G779" s="10"/>
    </row>
    <row r="780">
      <c r="D780" s="10"/>
      <c r="G780" s="10"/>
    </row>
    <row r="781">
      <c r="D781" s="10"/>
      <c r="G781" s="10"/>
    </row>
    <row r="782">
      <c r="D782" s="10"/>
      <c r="G782" s="10"/>
    </row>
    <row r="783">
      <c r="D783" s="10"/>
      <c r="G783" s="10"/>
    </row>
    <row r="784">
      <c r="D784" s="10"/>
      <c r="G784" s="10"/>
    </row>
    <row r="785">
      <c r="D785" s="10"/>
      <c r="G785" s="10"/>
    </row>
    <row r="786">
      <c r="D786" s="10"/>
      <c r="G786" s="10"/>
    </row>
    <row r="787">
      <c r="D787" s="10"/>
      <c r="G787" s="10"/>
    </row>
    <row r="788">
      <c r="D788" s="10"/>
      <c r="G788" s="10"/>
    </row>
    <row r="789">
      <c r="D789" s="10"/>
      <c r="G789" s="10"/>
    </row>
    <row r="790">
      <c r="D790" s="10"/>
      <c r="G790" s="10"/>
    </row>
    <row r="791">
      <c r="D791" s="10"/>
      <c r="G791" s="10"/>
    </row>
    <row r="792">
      <c r="D792" s="10"/>
      <c r="G792" s="10"/>
    </row>
    <row r="793">
      <c r="D793" s="10"/>
      <c r="G793" s="10"/>
    </row>
    <row r="794">
      <c r="D794" s="10"/>
      <c r="G794" s="10"/>
    </row>
    <row r="795">
      <c r="D795" s="10"/>
      <c r="G795" s="10"/>
    </row>
    <row r="796">
      <c r="D796" s="10"/>
      <c r="G796" s="10"/>
    </row>
    <row r="797">
      <c r="D797" s="10"/>
      <c r="G797" s="10"/>
    </row>
    <row r="798">
      <c r="D798" s="10"/>
      <c r="G798" s="10"/>
    </row>
    <row r="799">
      <c r="D799" s="10"/>
      <c r="G799" s="10"/>
    </row>
    <row r="800">
      <c r="D800" s="10"/>
      <c r="G800" s="10"/>
    </row>
    <row r="801">
      <c r="D801" s="10"/>
      <c r="G801" s="10"/>
    </row>
    <row r="802">
      <c r="D802" s="10"/>
      <c r="G802" s="10"/>
    </row>
    <row r="803">
      <c r="D803" s="10"/>
      <c r="G803" s="10"/>
    </row>
    <row r="804">
      <c r="D804" s="10"/>
      <c r="G804" s="10"/>
    </row>
    <row r="805">
      <c r="D805" s="10"/>
      <c r="G805" s="10"/>
    </row>
    <row r="806">
      <c r="D806" s="10"/>
      <c r="G806" s="10"/>
    </row>
    <row r="807">
      <c r="D807" s="10"/>
      <c r="G807" s="10"/>
    </row>
    <row r="808">
      <c r="D808" s="10"/>
      <c r="G808" s="10"/>
    </row>
    <row r="809">
      <c r="D809" s="10"/>
      <c r="G809" s="10"/>
    </row>
    <row r="810">
      <c r="D810" s="10"/>
      <c r="G810" s="10"/>
    </row>
    <row r="811">
      <c r="D811" s="10"/>
      <c r="G811" s="10"/>
    </row>
    <row r="812">
      <c r="D812" s="10"/>
      <c r="G812" s="10"/>
    </row>
    <row r="813">
      <c r="D813" s="10"/>
      <c r="G813" s="10"/>
    </row>
    <row r="814">
      <c r="D814" s="10"/>
      <c r="G814" s="10"/>
    </row>
    <row r="815">
      <c r="D815" s="10"/>
      <c r="G815" s="10"/>
    </row>
    <row r="816">
      <c r="D816" s="10"/>
      <c r="G816" s="10"/>
    </row>
    <row r="817">
      <c r="D817" s="10"/>
      <c r="G817" s="10"/>
    </row>
    <row r="818">
      <c r="D818" s="10"/>
      <c r="G818" s="10"/>
    </row>
    <row r="819">
      <c r="D819" s="10"/>
      <c r="G819" s="10"/>
    </row>
    <row r="820">
      <c r="D820" s="10"/>
      <c r="G820" s="10"/>
    </row>
    <row r="821">
      <c r="D821" s="10"/>
      <c r="G821" s="10"/>
    </row>
    <row r="822">
      <c r="D822" s="10"/>
      <c r="G822" s="10"/>
    </row>
    <row r="823">
      <c r="D823" s="10"/>
      <c r="G823" s="10"/>
    </row>
    <row r="824">
      <c r="D824" s="10"/>
      <c r="G824" s="10"/>
    </row>
    <row r="825">
      <c r="D825" s="10"/>
      <c r="G825" s="10"/>
    </row>
    <row r="826">
      <c r="D826" s="10"/>
      <c r="G826" s="10"/>
    </row>
    <row r="827">
      <c r="D827" s="10"/>
      <c r="G827" s="10"/>
    </row>
    <row r="828">
      <c r="D828" s="10"/>
      <c r="G828" s="10"/>
    </row>
    <row r="829">
      <c r="D829" s="10"/>
      <c r="G829" s="10"/>
    </row>
    <row r="830">
      <c r="D830" s="10"/>
      <c r="G830" s="10"/>
    </row>
    <row r="831">
      <c r="D831" s="10"/>
      <c r="G831" s="10"/>
    </row>
    <row r="832">
      <c r="D832" s="10"/>
      <c r="G832" s="10"/>
    </row>
    <row r="833">
      <c r="D833" s="10"/>
      <c r="G833" s="10"/>
    </row>
    <row r="834">
      <c r="D834" s="10"/>
      <c r="G834" s="10"/>
    </row>
    <row r="835">
      <c r="D835" s="10"/>
      <c r="G835" s="10"/>
    </row>
    <row r="836">
      <c r="D836" s="10"/>
      <c r="G836" s="10"/>
    </row>
    <row r="837">
      <c r="D837" s="10"/>
      <c r="G837" s="10"/>
    </row>
    <row r="838">
      <c r="D838" s="10"/>
      <c r="G838" s="10"/>
    </row>
    <row r="839">
      <c r="D839" s="10"/>
      <c r="G839" s="10"/>
    </row>
    <row r="840">
      <c r="D840" s="10"/>
      <c r="G840" s="10"/>
    </row>
    <row r="841">
      <c r="D841" s="10"/>
      <c r="G841" s="10"/>
    </row>
    <row r="842">
      <c r="D842" s="10"/>
      <c r="G842" s="10"/>
    </row>
    <row r="843">
      <c r="D843" s="10"/>
      <c r="G843" s="10"/>
    </row>
    <row r="844">
      <c r="D844" s="10"/>
      <c r="G844" s="10"/>
    </row>
    <row r="845">
      <c r="D845" s="10"/>
      <c r="G845" s="10"/>
    </row>
    <row r="846">
      <c r="D846" s="10"/>
      <c r="G846" s="10"/>
    </row>
    <row r="847">
      <c r="D847" s="10"/>
      <c r="G847" s="10"/>
    </row>
    <row r="848">
      <c r="D848" s="10"/>
      <c r="G848" s="10"/>
    </row>
    <row r="849">
      <c r="D849" s="10"/>
      <c r="G849" s="10"/>
    </row>
    <row r="850">
      <c r="D850" s="10"/>
      <c r="G850" s="10"/>
    </row>
    <row r="851">
      <c r="D851" s="10"/>
      <c r="G851" s="10"/>
    </row>
    <row r="852">
      <c r="D852" s="10"/>
      <c r="G852" s="10"/>
    </row>
    <row r="853">
      <c r="D853" s="10"/>
      <c r="G853" s="10"/>
    </row>
    <row r="854">
      <c r="D854" s="10"/>
      <c r="G854" s="10"/>
    </row>
    <row r="855">
      <c r="D855" s="10"/>
      <c r="G855" s="10"/>
    </row>
    <row r="856">
      <c r="D856" s="10"/>
      <c r="G856" s="10"/>
    </row>
    <row r="857">
      <c r="D857" s="10"/>
      <c r="G857" s="10"/>
    </row>
    <row r="858">
      <c r="D858" s="10"/>
      <c r="G858" s="10"/>
    </row>
    <row r="859">
      <c r="D859" s="10"/>
      <c r="G859" s="10"/>
    </row>
    <row r="860">
      <c r="D860" s="10"/>
      <c r="G860" s="10"/>
    </row>
    <row r="861">
      <c r="D861" s="10"/>
      <c r="G861" s="10"/>
    </row>
    <row r="862">
      <c r="D862" s="10"/>
      <c r="G862" s="10"/>
    </row>
    <row r="863">
      <c r="D863" s="10"/>
      <c r="G863" s="10"/>
    </row>
    <row r="864">
      <c r="D864" s="10"/>
      <c r="G864" s="10"/>
    </row>
    <row r="865">
      <c r="D865" s="10"/>
      <c r="G865" s="10"/>
    </row>
    <row r="866">
      <c r="D866" s="10"/>
      <c r="G866" s="10"/>
    </row>
    <row r="867">
      <c r="D867" s="10"/>
      <c r="G867" s="10"/>
    </row>
    <row r="868">
      <c r="D868" s="10"/>
      <c r="G868" s="10"/>
    </row>
    <row r="869">
      <c r="D869" s="10"/>
      <c r="G869" s="10"/>
    </row>
    <row r="870">
      <c r="D870" s="10"/>
      <c r="G870" s="10"/>
    </row>
    <row r="871">
      <c r="D871" s="10"/>
      <c r="G871" s="10"/>
    </row>
    <row r="872">
      <c r="D872" s="10"/>
      <c r="G872" s="10"/>
    </row>
    <row r="873">
      <c r="D873" s="10"/>
      <c r="G873" s="10"/>
    </row>
    <row r="874">
      <c r="D874" s="10"/>
      <c r="G874" s="10"/>
    </row>
    <row r="875">
      <c r="D875" s="10"/>
      <c r="G875" s="10"/>
    </row>
    <row r="876">
      <c r="D876" s="10"/>
      <c r="G876" s="10"/>
    </row>
    <row r="877">
      <c r="D877" s="10"/>
      <c r="G877" s="10"/>
    </row>
    <row r="878">
      <c r="D878" s="10"/>
      <c r="G878" s="10"/>
    </row>
    <row r="879">
      <c r="D879" s="10"/>
      <c r="G879" s="10"/>
    </row>
    <row r="880">
      <c r="D880" s="10"/>
      <c r="G880" s="10"/>
    </row>
    <row r="881">
      <c r="D881" s="10"/>
      <c r="G881" s="10"/>
    </row>
    <row r="882">
      <c r="D882" s="10"/>
      <c r="G882" s="10"/>
    </row>
    <row r="883">
      <c r="D883" s="10"/>
      <c r="G883" s="10"/>
    </row>
    <row r="884">
      <c r="D884" s="10"/>
      <c r="G884" s="10"/>
    </row>
    <row r="885">
      <c r="D885" s="10"/>
      <c r="G885" s="10"/>
    </row>
    <row r="886">
      <c r="D886" s="10"/>
      <c r="G886" s="10"/>
    </row>
    <row r="887">
      <c r="D887" s="10"/>
      <c r="G887" s="10"/>
    </row>
    <row r="888">
      <c r="D888" s="10"/>
      <c r="G888" s="10"/>
    </row>
    <row r="889">
      <c r="D889" s="10"/>
      <c r="G889" s="10"/>
    </row>
    <row r="890">
      <c r="D890" s="10"/>
      <c r="G890" s="10"/>
    </row>
    <row r="891">
      <c r="D891" s="10"/>
      <c r="G891" s="10"/>
    </row>
    <row r="892">
      <c r="D892" s="10"/>
      <c r="G892" s="10"/>
    </row>
    <row r="893">
      <c r="D893" s="10"/>
      <c r="G893" s="10"/>
    </row>
    <row r="894">
      <c r="D894" s="10"/>
      <c r="G894" s="10"/>
    </row>
    <row r="895">
      <c r="D895" s="10"/>
      <c r="G895" s="10"/>
    </row>
    <row r="896">
      <c r="D896" s="10"/>
      <c r="G896" s="10"/>
    </row>
    <row r="897">
      <c r="D897" s="10"/>
      <c r="G897" s="10"/>
    </row>
    <row r="898">
      <c r="D898" s="10"/>
      <c r="G898" s="10"/>
    </row>
    <row r="899">
      <c r="D899" s="10"/>
      <c r="G899" s="10"/>
    </row>
    <row r="900">
      <c r="D900" s="10"/>
      <c r="G900" s="10"/>
    </row>
    <row r="901">
      <c r="D901" s="10"/>
      <c r="G901" s="10"/>
    </row>
    <row r="902">
      <c r="D902" s="10"/>
      <c r="G902" s="10"/>
    </row>
    <row r="903">
      <c r="D903" s="10"/>
      <c r="G903" s="10"/>
    </row>
    <row r="904">
      <c r="D904" s="10"/>
      <c r="G904" s="10"/>
    </row>
    <row r="905">
      <c r="D905" s="10"/>
      <c r="G905" s="10"/>
    </row>
    <row r="906">
      <c r="D906" s="10"/>
      <c r="G906" s="10"/>
    </row>
    <row r="907">
      <c r="D907" s="10"/>
      <c r="G907" s="10"/>
    </row>
    <row r="908">
      <c r="D908" s="10"/>
      <c r="G908" s="10"/>
    </row>
    <row r="909">
      <c r="D909" s="10"/>
      <c r="G909" s="10"/>
    </row>
    <row r="910">
      <c r="D910" s="10"/>
      <c r="G910" s="10"/>
    </row>
    <row r="911">
      <c r="D911" s="10"/>
      <c r="G911" s="10"/>
    </row>
    <row r="912">
      <c r="D912" s="10"/>
      <c r="G912" s="10"/>
    </row>
    <row r="913">
      <c r="D913" s="10"/>
      <c r="G913" s="10"/>
    </row>
    <row r="914">
      <c r="D914" s="10"/>
      <c r="G914" s="10"/>
    </row>
    <row r="915">
      <c r="D915" s="10"/>
      <c r="G915" s="10"/>
    </row>
    <row r="916">
      <c r="D916" s="10"/>
      <c r="G916" s="10"/>
    </row>
    <row r="917">
      <c r="D917" s="10"/>
      <c r="G917" s="10"/>
    </row>
    <row r="918">
      <c r="D918" s="10"/>
      <c r="G918" s="10"/>
    </row>
    <row r="919">
      <c r="D919" s="10"/>
      <c r="G919" s="10"/>
    </row>
    <row r="920">
      <c r="D920" s="10"/>
      <c r="G920" s="10"/>
    </row>
    <row r="921">
      <c r="D921" s="10"/>
      <c r="G921" s="10"/>
    </row>
    <row r="922">
      <c r="D922" s="10"/>
      <c r="G922" s="10"/>
    </row>
    <row r="923">
      <c r="D923" s="10"/>
      <c r="G923" s="10"/>
    </row>
    <row r="924">
      <c r="D924" s="10"/>
      <c r="G924" s="10"/>
    </row>
    <row r="925">
      <c r="D925" s="10"/>
      <c r="G925" s="10"/>
    </row>
    <row r="926">
      <c r="D926" s="10"/>
      <c r="G926" s="10"/>
    </row>
    <row r="927">
      <c r="D927" s="10"/>
      <c r="G927" s="10"/>
    </row>
    <row r="928">
      <c r="D928" s="10"/>
      <c r="G928" s="10"/>
    </row>
    <row r="929">
      <c r="D929" s="10"/>
      <c r="G929" s="10"/>
    </row>
    <row r="930">
      <c r="D930" s="10"/>
      <c r="G930" s="10"/>
    </row>
    <row r="931">
      <c r="D931" s="10"/>
      <c r="G931" s="10"/>
    </row>
    <row r="932">
      <c r="D932" s="10"/>
      <c r="G932" s="10"/>
    </row>
    <row r="933">
      <c r="D933" s="10"/>
      <c r="G933" s="10"/>
    </row>
    <row r="934">
      <c r="D934" s="10"/>
      <c r="G934" s="10"/>
    </row>
    <row r="935">
      <c r="D935" s="10"/>
      <c r="G935" s="10"/>
    </row>
    <row r="936">
      <c r="D936" s="10"/>
      <c r="G936" s="10"/>
    </row>
    <row r="937">
      <c r="D937" s="10"/>
      <c r="G937" s="10"/>
    </row>
    <row r="938">
      <c r="D938" s="10"/>
      <c r="G938" s="10"/>
    </row>
    <row r="939">
      <c r="D939" s="10"/>
      <c r="G939" s="10"/>
    </row>
    <row r="940">
      <c r="D940" s="10"/>
      <c r="G940" s="10"/>
    </row>
    <row r="941">
      <c r="D941" s="10"/>
      <c r="G941" s="10"/>
    </row>
    <row r="942">
      <c r="D942" s="10"/>
      <c r="G942" s="10"/>
    </row>
    <row r="943">
      <c r="D943" s="10"/>
      <c r="G943" s="10"/>
    </row>
    <row r="944">
      <c r="D944" s="10"/>
      <c r="G944" s="10"/>
    </row>
    <row r="945">
      <c r="D945" s="10"/>
      <c r="G945" s="10"/>
    </row>
    <row r="946">
      <c r="D946" s="10"/>
      <c r="G946" s="10"/>
    </row>
    <row r="947">
      <c r="D947" s="10"/>
      <c r="G947" s="10"/>
    </row>
    <row r="948">
      <c r="D948" s="10"/>
      <c r="G948" s="10"/>
    </row>
    <row r="949">
      <c r="D949" s="10"/>
      <c r="G949" s="10"/>
    </row>
    <row r="950">
      <c r="D950" s="10"/>
      <c r="G950" s="10"/>
    </row>
    <row r="951">
      <c r="D951" s="10"/>
      <c r="G951" s="10"/>
    </row>
    <row r="952">
      <c r="D952" s="10"/>
      <c r="G952" s="10"/>
    </row>
    <row r="953">
      <c r="D953" s="10"/>
      <c r="G953" s="10"/>
    </row>
    <row r="954">
      <c r="D954" s="10"/>
      <c r="G954" s="10"/>
    </row>
    <row r="955">
      <c r="D955" s="10"/>
      <c r="G955" s="10"/>
    </row>
    <row r="956">
      <c r="D956" s="10"/>
      <c r="G956" s="10"/>
    </row>
    <row r="957">
      <c r="D957" s="10"/>
      <c r="G957" s="10"/>
    </row>
    <row r="958">
      <c r="D958" s="10"/>
      <c r="G958" s="10"/>
    </row>
    <row r="959">
      <c r="D959" s="10"/>
      <c r="G959" s="10"/>
    </row>
    <row r="960">
      <c r="D960" s="10"/>
      <c r="G960" s="10"/>
    </row>
    <row r="961">
      <c r="D961" s="10"/>
      <c r="G961" s="10"/>
    </row>
    <row r="962">
      <c r="D962" s="10"/>
      <c r="G962" s="10"/>
    </row>
    <row r="963">
      <c r="D963" s="10"/>
      <c r="G963" s="10"/>
    </row>
    <row r="964">
      <c r="D964" s="10"/>
      <c r="G964" s="10"/>
    </row>
    <row r="965">
      <c r="D965" s="10"/>
      <c r="G965" s="10"/>
    </row>
    <row r="966">
      <c r="D966" s="10"/>
      <c r="G966" s="10"/>
    </row>
    <row r="967">
      <c r="D967" s="10"/>
      <c r="G967" s="10"/>
    </row>
    <row r="968">
      <c r="D968" s="10"/>
      <c r="G968" s="10"/>
    </row>
    <row r="969">
      <c r="D969" s="10"/>
      <c r="G969" s="10"/>
    </row>
    <row r="970">
      <c r="D970" s="10"/>
      <c r="G970" s="10"/>
    </row>
    <row r="971">
      <c r="D971" s="10"/>
      <c r="G971" s="10"/>
    </row>
    <row r="972">
      <c r="D972" s="10"/>
      <c r="G972" s="10"/>
    </row>
    <row r="973">
      <c r="D973" s="10"/>
      <c r="G973" s="10"/>
    </row>
    <row r="974">
      <c r="D974" s="10"/>
      <c r="G974" s="10"/>
    </row>
    <row r="975">
      <c r="D975" s="10"/>
      <c r="G975" s="10"/>
    </row>
    <row r="976">
      <c r="D976" s="10"/>
      <c r="G976" s="10"/>
    </row>
    <row r="977">
      <c r="D977" s="10"/>
      <c r="G977" s="10"/>
    </row>
    <row r="978">
      <c r="D978" s="10"/>
      <c r="G978" s="10"/>
    </row>
    <row r="979">
      <c r="D979" s="10"/>
      <c r="G979" s="10"/>
    </row>
    <row r="980">
      <c r="D980" s="10"/>
      <c r="G980" s="10"/>
    </row>
    <row r="981">
      <c r="D981" s="10"/>
      <c r="G981" s="10"/>
    </row>
    <row r="982">
      <c r="D982" s="10"/>
      <c r="G982" s="10"/>
    </row>
    <row r="983">
      <c r="D983" s="10"/>
      <c r="G983" s="10"/>
    </row>
    <row r="984">
      <c r="D984" s="10"/>
      <c r="G984" s="10"/>
    </row>
    <row r="985">
      <c r="D985" s="10"/>
      <c r="G985" s="10"/>
    </row>
    <row r="986">
      <c r="D986" s="10"/>
      <c r="G986" s="10"/>
    </row>
    <row r="987">
      <c r="D987" s="10"/>
      <c r="G987" s="10"/>
    </row>
    <row r="988">
      <c r="D988" s="10"/>
      <c r="G988" s="10"/>
    </row>
    <row r="989">
      <c r="D989" s="10"/>
      <c r="G989" s="10"/>
    </row>
    <row r="990">
      <c r="D990" s="10"/>
      <c r="G990" s="10"/>
    </row>
    <row r="991">
      <c r="D991" s="10"/>
      <c r="G991" s="10"/>
    </row>
    <row r="992">
      <c r="D992" s="10"/>
      <c r="G992" s="10"/>
    </row>
    <row r="993">
      <c r="D993" s="10"/>
      <c r="G993" s="10"/>
    </row>
    <row r="994">
      <c r="D994" s="10"/>
      <c r="G994" s="10"/>
    </row>
    <row r="995">
      <c r="D995" s="10"/>
      <c r="G995" s="10"/>
    </row>
    <row r="996">
      <c r="D996" s="10"/>
      <c r="G996" s="10"/>
    </row>
    <row r="997">
      <c r="D997" s="10"/>
      <c r="G997" s="10"/>
    </row>
    <row r="998">
      <c r="D998" s="10"/>
      <c r="G998" s="10"/>
    </row>
    <row r="999">
      <c r="D999" s="10"/>
      <c r="G999" s="10"/>
    </row>
    <row r="1000">
      <c r="D1000" s="10"/>
      <c r="G1000" s="10"/>
    </row>
  </sheetData>
  <mergeCells count="3">
    <mergeCell ref="E2:H2"/>
    <mergeCell ref="I2:L2"/>
    <mergeCell ref="M2:P2"/>
  </mergeCells>
  <drawing r:id="rId1"/>
</worksheet>
</file>