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uthann.lorman\Documents\"/>
    </mc:Choice>
  </mc:AlternateContent>
  <bookViews>
    <workbookView xWindow="0" yWindow="0" windowWidth="19200" windowHeight="114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B12" i="1"/>
  <c r="B36" i="1"/>
  <c r="B38" i="1"/>
  <c r="B37" i="1"/>
  <c r="B16" i="1"/>
  <c r="B17" i="1"/>
  <c r="J26" i="1"/>
  <c r="J25" i="1"/>
  <c r="J24" i="1"/>
  <c r="B32" i="1"/>
  <c r="L31" i="1" l="1"/>
  <c r="K31" i="1"/>
  <c r="J31" i="1"/>
  <c r="G31" i="1"/>
  <c r="D31" i="1"/>
  <c r="L30" i="1"/>
  <c r="K30" i="1"/>
  <c r="J30" i="1"/>
  <c r="G30" i="1"/>
  <c r="D30" i="1"/>
  <c r="L29" i="1"/>
  <c r="K29" i="1"/>
  <c r="J29" i="1"/>
  <c r="G29" i="1"/>
  <c r="D29" i="1"/>
  <c r="L28" i="1"/>
  <c r="K28" i="1"/>
  <c r="J28" i="1"/>
  <c r="G28" i="1"/>
  <c r="D28" i="1"/>
  <c r="L27" i="1"/>
  <c r="K27" i="1"/>
  <c r="J27" i="1"/>
  <c r="G27" i="1"/>
  <c r="D27" i="1"/>
  <c r="L26" i="1"/>
  <c r="K26" i="1"/>
  <c r="G26" i="1"/>
  <c r="D26" i="1"/>
  <c r="L25" i="1"/>
  <c r="K25" i="1"/>
  <c r="G25" i="1"/>
  <c r="D25" i="1"/>
  <c r="L24" i="1"/>
  <c r="K24" i="1"/>
  <c r="G24" i="1"/>
  <c r="D24" i="1"/>
  <c r="B35" i="1" l="1"/>
  <c r="B33" i="1"/>
  <c r="B39" i="1"/>
  <c r="J4" i="1"/>
  <c r="J5" i="1"/>
  <c r="J6" i="1"/>
  <c r="J7" i="1"/>
  <c r="J8" i="1"/>
  <c r="J9" i="1"/>
  <c r="J10" i="1"/>
  <c r="J3" i="1"/>
  <c r="G4" i="1" l="1"/>
  <c r="G5" i="1"/>
  <c r="G6" i="1"/>
  <c r="G7" i="1"/>
  <c r="G8" i="1"/>
  <c r="G9" i="1"/>
  <c r="G10" i="1"/>
  <c r="G3" i="1"/>
  <c r="L10" i="1" l="1"/>
  <c r="L9" i="1"/>
  <c r="L8" i="1"/>
  <c r="L7" i="1"/>
  <c r="L6" i="1"/>
  <c r="L5" i="1"/>
  <c r="L4" i="1"/>
  <c r="L3" i="1"/>
  <c r="K4" i="1"/>
  <c r="K5" i="1"/>
  <c r="K6" i="1"/>
  <c r="K7" i="1"/>
  <c r="K8" i="1"/>
  <c r="K9" i="1"/>
  <c r="K10" i="1"/>
  <c r="K3" i="1"/>
  <c r="B14" i="1" s="1"/>
  <c r="D7" i="1"/>
  <c r="D4" i="1"/>
  <c r="D5" i="1"/>
  <c r="D9" i="1"/>
  <c r="D10" i="1"/>
  <c r="D6" i="1"/>
  <c r="D8" i="1"/>
  <c r="D3" i="1"/>
  <c r="B11" i="1"/>
  <c r="B15" i="1" s="1"/>
</calcChain>
</file>

<file path=xl/sharedStrings.xml><?xml version="1.0" encoding="utf-8"?>
<sst xmlns="http://schemas.openxmlformats.org/spreadsheetml/2006/main" count="58" uniqueCount="33">
  <si>
    <t xml:space="preserve">Product Name </t>
  </si>
  <si>
    <t>Date Received</t>
  </si>
  <si>
    <t>Date to be Sold By</t>
  </si>
  <si>
    <t>Quantity</t>
  </si>
  <si>
    <t>Amount Sold</t>
  </si>
  <si>
    <t>Product Cost Price</t>
  </si>
  <si>
    <t>Product Selling Price</t>
  </si>
  <si>
    <t xml:space="preserve">Bun </t>
  </si>
  <si>
    <t>Muffins</t>
  </si>
  <si>
    <t>Tomatoes</t>
  </si>
  <si>
    <t>Cheese</t>
  </si>
  <si>
    <t xml:space="preserve">Ketchup </t>
  </si>
  <si>
    <t>Mustard</t>
  </si>
  <si>
    <t>Salt</t>
  </si>
  <si>
    <t>Pickles</t>
  </si>
  <si>
    <t>Tax Rate</t>
  </si>
  <si>
    <t>Total</t>
  </si>
  <si>
    <t>Remainding Amount</t>
  </si>
  <si>
    <t>Amount Earned</t>
  </si>
  <si>
    <t>Total Earning</t>
  </si>
  <si>
    <t xml:space="preserve">The most earned for a product </t>
  </si>
  <si>
    <t xml:space="preserve">Estimated Monthly Inventory Cost </t>
  </si>
  <si>
    <t>Products that need to be replaced</t>
  </si>
  <si>
    <t>Good expired</t>
  </si>
  <si>
    <t>Buy more goods?</t>
  </si>
  <si>
    <t>Average cost for goods</t>
  </si>
  <si>
    <t>Inventory Management Month 2</t>
  </si>
  <si>
    <t>Inventory Management Month1</t>
  </si>
  <si>
    <t xml:space="preserve">Total Earning </t>
  </si>
  <si>
    <t>Goods that are profitable</t>
  </si>
  <si>
    <t>Goods expired</t>
  </si>
  <si>
    <t>The above table shows that all the items are still fresh and more goods are needed to be purchased. Because of how quickly the items were sold, it can be determined that the quantity of the items purchased should be increased for the next month</t>
  </si>
  <si>
    <t>The above table shows that all the items are still fresh and more goods are needed to be purchased. Because of how quickly the items were sold, it can be determined that the quantity of the items purchased should be increased for the next month. This is telling that business is profitable.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</si>
</sst>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sz val="36"/>
      <color rgb="FF7030A0"/>
      <name val="Calibri"/>
      <family val="2"/>
      <scheme val="minor"/>
    </font>
    <font>
      <b/>
      <i/>
      <sz val="14"/>
      <color rgb="FFFF0000"/>
      <name val="Calibri"/>
      <family val="2"/>
      <scheme val="minor"/>
    </font>
    <font>
      <b/>
      <sz val="11"/>
      <color theme="1"/>
      <name val="Arial Black"/>
      <family val="2"/>
    </font>
    <font>
      <i/>
      <sz val="11"/>
      <color theme="1" tint="0.249977111117893"/>
      <name val="Baskerville Old Face"/>
      <family val="1"/>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7">
    <border>
      <left/>
      <right/>
      <top/>
      <bottom/>
      <diagonal/>
    </border>
    <border>
      <left style="slantDashDot">
        <color indexed="64"/>
      </left>
      <right/>
      <top/>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style="thick">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28">
    <xf numFmtId="0" fontId="0" fillId="0" borderId="0" xfId="0"/>
    <xf numFmtId="0" fontId="0" fillId="0" borderId="0" xfId="0" applyBorder="1"/>
    <xf numFmtId="0" fontId="5" fillId="0" borderId="2" xfId="0" applyFont="1" applyBorder="1" applyAlignment="1">
      <alignment horizontal="center" wrapText="1"/>
    </xf>
    <xf numFmtId="0" fontId="5" fillId="0" borderId="2" xfId="0" applyFont="1" applyBorder="1" applyAlignment="1">
      <alignment horizontal="left"/>
    </xf>
    <xf numFmtId="0" fontId="4" fillId="0" borderId="2" xfId="0" applyFont="1" applyBorder="1"/>
    <xf numFmtId="44" fontId="0" fillId="0" borderId="2" xfId="1" applyFont="1" applyBorder="1"/>
    <xf numFmtId="9" fontId="0" fillId="0" borderId="2" xfId="2" applyFont="1" applyBorder="1"/>
    <xf numFmtId="14" fontId="0" fillId="0" borderId="2" xfId="0" applyNumberFormat="1" applyBorder="1"/>
    <xf numFmtId="1" fontId="0" fillId="0" borderId="2" xfId="0" applyNumberFormat="1" applyBorder="1"/>
    <xf numFmtId="0" fontId="0" fillId="0" borderId="2" xfId="0" applyNumberFormat="1" applyBorder="1"/>
    <xf numFmtId="44" fontId="5" fillId="0" borderId="2" xfId="1" applyFont="1" applyBorder="1" applyAlignment="1">
      <alignment horizontal="left"/>
    </xf>
    <xf numFmtId="0" fontId="0" fillId="0" borderId="2" xfId="1" applyNumberFormat="1" applyFont="1" applyBorder="1"/>
    <xf numFmtId="0" fontId="5" fillId="0" borderId="2" xfId="1" applyNumberFormat="1" applyFont="1" applyBorder="1" applyAlignment="1">
      <alignment horizontal="center" wrapText="1"/>
    </xf>
    <xf numFmtId="0" fontId="4" fillId="0" borderId="4" xfId="0" applyFont="1" applyBorder="1"/>
    <xf numFmtId="44" fontId="0" fillId="0" borderId="4" xfId="1" applyFont="1" applyBorder="1"/>
    <xf numFmtId="0" fontId="3" fillId="0" borderId="3" xfId="0" applyFont="1" applyBorder="1" applyAlignment="1">
      <alignment horizontal="right"/>
    </xf>
    <xf numFmtId="44" fontId="0" fillId="0" borderId="3" xfId="1" applyFont="1" applyBorder="1"/>
    <xf numFmtId="44" fontId="0" fillId="0" borderId="0" xfId="0" applyNumberFormat="1"/>
    <xf numFmtId="0" fontId="6" fillId="0" borderId="0" xfId="3" applyAlignment="1">
      <alignment vertical="center"/>
    </xf>
    <xf numFmtId="44" fontId="0" fillId="0" borderId="5" xfId="1" applyFont="1" applyBorder="1"/>
    <xf numFmtId="0" fontId="4" fillId="0" borderId="5" xfId="0" applyFont="1" applyBorder="1"/>
    <xf numFmtId="0" fontId="2" fillId="2" borderId="1" xfId="0" applyFont="1" applyFill="1" applyBorder="1" applyAlignment="1">
      <alignment horizontal="center"/>
    </xf>
    <xf numFmtId="0" fontId="2" fillId="2" borderId="0" xfId="0" applyFont="1" applyFill="1" applyBorder="1" applyAlignment="1">
      <alignment horizontal="center"/>
    </xf>
    <xf numFmtId="44" fontId="0" fillId="0" borderId="6" xfId="0" applyNumberFormat="1" applyBorder="1"/>
    <xf numFmtId="0" fontId="4" fillId="0" borderId="6" xfId="0" applyFont="1" applyFill="1" applyBorder="1"/>
    <xf numFmtId="0" fontId="7" fillId="0" borderId="0" xfId="0" applyFont="1"/>
    <xf numFmtId="0" fontId="7" fillId="0" borderId="0" xfId="0" applyFont="1" applyAlignment="1">
      <alignment wrapText="1"/>
    </xf>
    <xf numFmtId="0" fontId="7" fillId="0" borderId="0" xfId="0" applyFont="1" applyAlignment="1">
      <alignment horizontal="center"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638175</xdr:colOff>
      <xdr:row>0</xdr:row>
      <xdr:rowOff>91058</xdr:rowOff>
    </xdr:from>
    <xdr:to>
      <xdr:col>9</xdr:col>
      <xdr:colOff>323850</xdr:colOff>
      <xdr:row>0</xdr:row>
      <xdr:rowOff>533400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9775" y="91058"/>
          <a:ext cx="590550" cy="442342"/>
        </a:xfrm>
        <a:prstGeom prst="rect">
          <a:avLst/>
        </a:prstGeom>
      </xdr:spPr>
    </xdr:pic>
    <xdr:clientData/>
  </xdr:twoCellAnchor>
  <xdr:twoCellAnchor editAs="oneCell">
    <xdr:from>
      <xdr:col>1</xdr:col>
      <xdr:colOff>837366</xdr:colOff>
      <xdr:row>0</xdr:row>
      <xdr:rowOff>66675</xdr:rowOff>
    </xdr:from>
    <xdr:to>
      <xdr:col>2</xdr:col>
      <xdr:colOff>200024</xdr:colOff>
      <xdr:row>0</xdr:row>
      <xdr:rowOff>552449</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51916" y="66675"/>
          <a:ext cx="648533" cy="485774"/>
        </a:xfrm>
        <a:prstGeom prst="rect">
          <a:avLst/>
        </a:prstGeom>
      </xdr:spPr>
    </xdr:pic>
    <xdr:clientData/>
  </xdr:twoCellAnchor>
  <xdr:oneCellAnchor>
    <xdr:from>
      <xdr:col>8</xdr:col>
      <xdr:colOff>828675</xdr:colOff>
      <xdr:row>21</xdr:row>
      <xdr:rowOff>52958</xdr:rowOff>
    </xdr:from>
    <xdr:ext cx="590550" cy="442342"/>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25025" y="4967858"/>
          <a:ext cx="590550" cy="442342"/>
        </a:xfrm>
        <a:prstGeom prst="rect">
          <a:avLst/>
        </a:prstGeom>
      </xdr:spPr>
    </xdr:pic>
    <xdr:clientData/>
  </xdr:oneCellAnchor>
  <xdr:oneCellAnchor>
    <xdr:from>
      <xdr:col>1</xdr:col>
      <xdr:colOff>904041</xdr:colOff>
      <xdr:row>21</xdr:row>
      <xdr:rowOff>57150</xdr:rowOff>
    </xdr:from>
    <xdr:ext cx="648533" cy="485774"/>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8591" y="4972050"/>
          <a:ext cx="648533" cy="48577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countifs-function" TargetMode="External"/><Relationship Id="rId1" Type="http://schemas.openxmlformats.org/officeDocument/2006/relationships/hyperlink" Target="https://exceljet.net/excel-functions/excel-countifs-function"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workbookViewId="0">
      <selection activeCell="A41" sqref="A41:G41"/>
    </sheetView>
  </sheetViews>
  <sheetFormatPr defaultRowHeight="15" x14ac:dyDescent="0.25"/>
  <cols>
    <col min="1" max="1" width="31.7109375" customWidth="1"/>
    <col min="2" max="2" width="19.28515625" customWidth="1"/>
    <col min="3" max="3" width="19.85546875" customWidth="1"/>
    <col min="4" max="4" width="11.7109375" customWidth="1"/>
    <col min="5" max="5" width="15.28515625" customWidth="1"/>
    <col min="6" max="6" width="19.42578125" customWidth="1"/>
    <col min="7" max="7" width="17.5703125" customWidth="1"/>
    <col min="8" max="8" width="8.7109375" customWidth="1"/>
    <col min="9" max="9" width="13.5703125" customWidth="1"/>
    <col min="10" max="10" width="16.140625" customWidth="1"/>
    <col min="11" max="12" width="15.42578125" customWidth="1"/>
  </cols>
  <sheetData>
    <row r="1" spans="1:12" ht="47.25" thickBot="1" x14ac:dyDescent="0.75">
      <c r="A1" s="21" t="s">
        <v>27</v>
      </c>
      <c r="B1" s="22"/>
      <c r="C1" s="22"/>
      <c r="D1" s="22"/>
      <c r="E1" s="22"/>
      <c r="F1" s="22"/>
      <c r="G1" s="22"/>
      <c r="H1" s="22"/>
      <c r="I1" s="22"/>
      <c r="J1" s="22"/>
      <c r="K1" s="22"/>
      <c r="L1" s="22"/>
    </row>
    <row r="2" spans="1:12" ht="31.5" thickTop="1" thickBot="1" x14ac:dyDescent="0.3">
      <c r="A2" s="2" t="s">
        <v>0</v>
      </c>
      <c r="B2" s="2" t="s">
        <v>5</v>
      </c>
      <c r="C2" s="2" t="s">
        <v>6</v>
      </c>
      <c r="D2" s="3" t="s">
        <v>15</v>
      </c>
      <c r="E2" s="3" t="s">
        <v>1</v>
      </c>
      <c r="F2" s="2" t="s">
        <v>2</v>
      </c>
      <c r="G2" s="2" t="s">
        <v>30</v>
      </c>
      <c r="H2" s="3" t="s">
        <v>3</v>
      </c>
      <c r="I2" s="3" t="s">
        <v>4</v>
      </c>
      <c r="J2" s="3" t="s">
        <v>24</v>
      </c>
      <c r="K2" s="10" t="s">
        <v>18</v>
      </c>
      <c r="L2" s="12" t="s">
        <v>17</v>
      </c>
    </row>
    <row r="3" spans="1:12" ht="20.25" thickTop="1" thickBot="1" x14ac:dyDescent="0.45">
      <c r="A3" s="4" t="s">
        <v>7</v>
      </c>
      <c r="B3" s="5">
        <v>1.99</v>
      </c>
      <c r="C3" s="5">
        <v>5.99</v>
      </c>
      <c r="D3" s="6">
        <f>5/100</f>
        <v>0.05</v>
      </c>
      <c r="E3" s="7">
        <v>43109</v>
      </c>
      <c r="F3" s="7">
        <v>43159</v>
      </c>
      <c r="G3" s="7" t="str">
        <f>IF(F3&gt;1/22/2018,"Keep","Expired")</f>
        <v>Keep</v>
      </c>
      <c r="H3" s="8">
        <v>50</v>
      </c>
      <c r="I3" s="9">
        <v>30</v>
      </c>
      <c r="J3" s="9" t="b">
        <f>OR(H3&gt;I3)</f>
        <v>1</v>
      </c>
      <c r="K3" s="5">
        <f>I3*C3</f>
        <v>179.70000000000002</v>
      </c>
      <c r="L3" s="11">
        <f>SUM(50,-30)</f>
        <v>20</v>
      </c>
    </row>
    <row r="4" spans="1:12" ht="20.25" thickTop="1" thickBot="1" x14ac:dyDescent="0.45">
      <c r="A4" s="4" t="s">
        <v>8</v>
      </c>
      <c r="B4" s="5">
        <v>0.99</v>
      </c>
      <c r="C4" s="5">
        <v>6.99</v>
      </c>
      <c r="D4" s="6">
        <f>4/100</f>
        <v>0.04</v>
      </c>
      <c r="E4" s="7">
        <v>43110</v>
      </c>
      <c r="F4" s="7">
        <v>43160</v>
      </c>
      <c r="G4" s="7" t="str">
        <f t="shared" ref="G4:G10" si="0">IF(F4&gt;1/22/2018,"Keep","Expired")</f>
        <v>Keep</v>
      </c>
      <c r="H4" s="8">
        <v>30</v>
      </c>
      <c r="I4" s="8">
        <v>20</v>
      </c>
      <c r="J4" s="9" t="b">
        <f t="shared" ref="J4:J10" si="1">OR(H4&gt;I4)</f>
        <v>1</v>
      </c>
      <c r="K4" s="5">
        <f t="shared" ref="K4:K10" si="2">I4*C4</f>
        <v>139.80000000000001</v>
      </c>
      <c r="L4" s="11">
        <f>SUM(30,-20)</f>
        <v>10</v>
      </c>
    </row>
    <row r="5" spans="1:12" ht="20.25" thickTop="1" thickBot="1" x14ac:dyDescent="0.45">
      <c r="A5" s="4" t="s">
        <v>9</v>
      </c>
      <c r="B5" s="5">
        <v>3.99</v>
      </c>
      <c r="C5" s="5">
        <v>5.68</v>
      </c>
      <c r="D5" s="6">
        <f>10/100</f>
        <v>0.1</v>
      </c>
      <c r="E5" s="7">
        <v>43111</v>
      </c>
      <c r="F5" s="7">
        <v>43161</v>
      </c>
      <c r="G5" s="7" t="str">
        <f t="shared" si="0"/>
        <v>Keep</v>
      </c>
      <c r="H5" s="8">
        <v>20</v>
      </c>
      <c r="I5" s="8">
        <v>10</v>
      </c>
      <c r="J5" s="9" t="b">
        <f t="shared" si="1"/>
        <v>1</v>
      </c>
      <c r="K5" s="5">
        <f t="shared" si="2"/>
        <v>56.8</v>
      </c>
      <c r="L5" s="11">
        <f>SUM(20,-10)</f>
        <v>10</v>
      </c>
    </row>
    <row r="6" spans="1:12" ht="20.25" thickTop="1" thickBot="1" x14ac:dyDescent="0.45">
      <c r="A6" s="4" t="s">
        <v>10</v>
      </c>
      <c r="B6" s="5">
        <v>3.99</v>
      </c>
      <c r="C6" s="5">
        <v>10.45</v>
      </c>
      <c r="D6" s="6">
        <f t="shared" ref="D6:D8" si="3">5/100</f>
        <v>0.05</v>
      </c>
      <c r="E6" s="7">
        <v>43112</v>
      </c>
      <c r="F6" s="7">
        <v>43162</v>
      </c>
      <c r="G6" s="7" t="str">
        <f t="shared" si="0"/>
        <v>Keep</v>
      </c>
      <c r="H6" s="8">
        <v>14</v>
      </c>
      <c r="I6" s="8">
        <v>5</v>
      </c>
      <c r="J6" s="9" t="b">
        <f t="shared" si="1"/>
        <v>1</v>
      </c>
      <c r="K6" s="5">
        <f t="shared" si="2"/>
        <v>52.25</v>
      </c>
      <c r="L6" s="11">
        <f>SUM(14,-5)</f>
        <v>9</v>
      </c>
    </row>
    <row r="7" spans="1:12" ht="20.25" thickTop="1" thickBot="1" x14ac:dyDescent="0.45">
      <c r="A7" s="4" t="s">
        <v>11</v>
      </c>
      <c r="B7" s="5">
        <v>0.99</v>
      </c>
      <c r="C7" s="5">
        <v>4.25</v>
      </c>
      <c r="D7" s="6">
        <f>7/100</f>
        <v>7.0000000000000007E-2</v>
      </c>
      <c r="E7" s="7">
        <v>43113</v>
      </c>
      <c r="F7" s="7">
        <v>43163</v>
      </c>
      <c r="G7" s="7" t="str">
        <f t="shared" si="0"/>
        <v>Keep</v>
      </c>
      <c r="H7" s="8">
        <v>100</v>
      </c>
      <c r="I7" s="8">
        <v>50</v>
      </c>
      <c r="J7" s="9" t="b">
        <f t="shared" si="1"/>
        <v>1</v>
      </c>
      <c r="K7" s="5">
        <f t="shared" si="2"/>
        <v>212.5</v>
      </c>
      <c r="L7" s="11">
        <f>SUM(100,-50)</f>
        <v>50</v>
      </c>
    </row>
    <row r="8" spans="1:12" ht="20.25" thickTop="1" thickBot="1" x14ac:dyDescent="0.45">
      <c r="A8" s="4" t="s">
        <v>12</v>
      </c>
      <c r="B8" s="5">
        <v>2.99</v>
      </c>
      <c r="C8" s="5">
        <v>6.75</v>
      </c>
      <c r="D8" s="6">
        <f t="shared" si="3"/>
        <v>0.05</v>
      </c>
      <c r="E8" s="7">
        <v>43114</v>
      </c>
      <c r="F8" s="7">
        <v>43164</v>
      </c>
      <c r="G8" s="7" t="str">
        <f t="shared" si="0"/>
        <v>Keep</v>
      </c>
      <c r="H8" s="8">
        <v>100</v>
      </c>
      <c r="I8" s="8">
        <v>50</v>
      </c>
      <c r="J8" s="9" t="b">
        <f t="shared" si="1"/>
        <v>1</v>
      </c>
      <c r="K8" s="5">
        <f t="shared" si="2"/>
        <v>337.5</v>
      </c>
      <c r="L8" s="11">
        <f>SUM(100,-50)</f>
        <v>50</v>
      </c>
    </row>
    <row r="9" spans="1:12" ht="20.25" thickTop="1" thickBot="1" x14ac:dyDescent="0.45">
      <c r="A9" s="4" t="s">
        <v>13</v>
      </c>
      <c r="B9" s="5">
        <v>0.25</v>
      </c>
      <c r="C9" s="5">
        <v>2.99</v>
      </c>
      <c r="D9" s="6">
        <f>6/100</f>
        <v>0.06</v>
      </c>
      <c r="E9" s="7">
        <v>43115</v>
      </c>
      <c r="F9" s="7">
        <v>43165</v>
      </c>
      <c r="G9" s="7" t="str">
        <f t="shared" si="0"/>
        <v>Keep</v>
      </c>
      <c r="H9" s="8">
        <v>23</v>
      </c>
      <c r="I9" s="8">
        <v>16</v>
      </c>
      <c r="J9" s="9" t="b">
        <f t="shared" si="1"/>
        <v>1</v>
      </c>
      <c r="K9" s="5">
        <f t="shared" si="2"/>
        <v>47.84</v>
      </c>
      <c r="L9" s="11">
        <f>SUM(23,-16)</f>
        <v>7</v>
      </c>
    </row>
    <row r="10" spans="1:12" ht="20.25" thickTop="1" thickBot="1" x14ac:dyDescent="0.45">
      <c r="A10" s="13" t="s">
        <v>14</v>
      </c>
      <c r="B10" s="14">
        <v>2.99</v>
      </c>
      <c r="C10" s="5">
        <v>8.99</v>
      </c>
      <c r="D10" s="6">
        <f>8/100</f>
        <v>0.08</v>
      </c>
      <c r="E10" s="7">
        <v>43116</v>
      </c>
      <c r="F10" s="7">
        <v>43166</v>
      </c>
      <c r="G10" s="7" t="str">
        <f t="shared" si="0"/>
        <v>Keep</v>
      </c>
      <c r="H10" s="8">
        <v>60</v>
      </c>
      <c r="I10" s="8">
        <v>25</v>
      </c>
      <c r="J10" s="9" t="b">
        <f t="shared" si="1"/>
        <v>1</v>
      </c>
      <c r="K10" s="5">
        <f t="shared" si="2"/>
        <v>224.75</v>
      </c>
      <c r="L10" s="11">
        <f>SUM(60,-25)</f>
        <v>35</v>
      </c>
    </row>
    <row r="11" spans="1:12" ht="20.25" thickTop="1" thickBot="1" x14ac:dyDescent="0.35">
      <c r="A11" s="15" t="s">
        <v>16</v>
      </c>
      <c r="B11" s="16">
        <f>SUM(B3:B10)</f>
        <v>18.18</v>
      </c>
    </row>
    <row r="12" spans="1:12" ht="20.25" thickTop="1" thickBot="1" x14ac:dyDescent="0.35">
      <c r="A12" s="15" t="s">
        <v>19</v>
      </c>
      <c r="B12" s="16">
        <f>SUM(K3:K10)</f>
        <v>1251.1399999999999</v>
      </c>
    </row>
    <row r="13" spans="1:12" ht="15.75" thickTop="1" x14ac:dyDescent="0.25">
      <c r="F13" s="1"/>
      <c r="G13" s="1"/>
      <c r="H13" s="1"/>
    </row>
    <row r="14" spans="1:12" x14ac:dyDescent="0.25">
      <c r="A14" s="25" t="s">
        <v>20</v>
      </c>
      <c r="B14" s="17">
        <f>MAX(K3:K10)</f>
        <v>337.5</v>
      </c>
    </row>
    <row r="15" spans="1:12" ht="30" x14ac:dyDescent="0.25">
      <c r="A15" s="26" t="s">
        <v>21</v>
      </c>
      <c r="B15" s="17">
        <f>ROUNDUP(B11,-1)</f>
        <v>20</v>
      </c>
    </row>
    <row r="16" spans="1:12" x14ac:dyDescent="0.25">
      <c r="A16" s="25" t="s">
        <v>22</v>
      </c>
      <c r="B16" s="18">
        <f>COUNTIFS(F3:F10,"&lt;="&amp;3/9/2018)</f>
        <v>0</v>
      </c>
    </row>
    <row r="17" spans="1:12" x14ac:dyDescent="0.25">
      <c r="A17" s="25" t="s">
        <v>25</v>
      </c>
      <c r="B17" s="17">
        <f>AVERAGE(B3:B10)</f>
        <v>2.2725</v>
      </c>
    </row>
    <row r="18" spans="1:12" x14ac:dyDescent="0.25">
      <c r="A18" s="25" t="s">
        <v>29</v>
      </c>
      <c r="B18" s="17">
        <f>SUMIF(K3:K10,"&gt;100")</f>
        <v>1094.25</v>
      </c>
    </row>
    <row r="19" spans="1:12" x14ac:dyDescent="0.25">
      <c r="A19" s="25"/>
      <c r="B19" s="17"/>
    </row>
    <row r="20" spans="1:12" ht="59.25" customHeight="1" x14ac:dyDescent="0.25">
      <c r="A20" s="27" t="s">
        <v>31</v>
      </c>
      <c r="B20" s="27"/>
      <c r="C20" s="27"/>
      <c r="D20" s="27"/>
      <c r="E20" s="27"/>
    </row>
    <row r="21" spans="1:12" x14ac:dyDescent="0.25">
      <c r="B21" s="17"/>
    </row>
    <row r="22" spans="1:12" ht="47.25" thickBot="1" x14ac:dyDescent="0.75">
      <c r="A22" s="21" t="s">
        <v>26</v>
      </c>
      <c r="B22" s="22"/>
      <c r="C22" s="22"/>
      <c r="D22" s="22"/>
      <c r="E22" s="22"/>
      <c r="F22" s="22"/>
      <c r="G22" s="22"/>
      <c r="H22" s="22"/>
      <c r="I22" s="22"/>
      <c r="J22" s="22"/>
      <c r="K22" s="22"/>
      <c r="L22" s="22"/>
    </row>
    <row r="23" spans="1:12" ht="31.5" thickTop="1" thickBot="1" x14ac:dyDescent="0.3">
      <c r="A23" s="2" t="s">
        <v>0</v>
      </c>
      <c r="B23" s="2" t="s">
        <v>5</v>
      </c>
      <c r="C23" s="2" t="s">
        <v>6</v>
      </c>
      <c r="D23" s="3" t="s">
        <v>15</v>
      </c>
      <c r="E23" s="3" t="s">
        <v>1</v>
      </c>
      <c r="F23" s="2" t="s">
        <v>2</v>
      </c>
      <c r="G23" s="2" t="s">
        <v>23</v>
      </c>
      <c r="H23" s="3" t="s">
        <v>3</v>
      </c>
      <c r="I23" s="3" t="s">
        <v>4</v>
      </c>
      <c r="J23" s="3" t="s">
        <v>24</v>
      </c>
      <c r="K23" s="10" t="s">
        <v>18</v>
      </c>
      <c r="L23" s="12" t="s">
        <v>17</v>
      </c>
    </row>
    <row r="24" spans="1:12" ht="20.25" thickTop="1" thickBot="1" x14ac:dyDescent="0.45">
      <c r="A24" s="4" t="s">
        <v>7</v>
      </c>
      <c r="B24" s="5">
        <v>1.99</v>
      </c>
      <c r="C24" s="5">
        <v>5.99</v>
      </c>
      <c r="D24" s="6">
        <f>5/100</f>
        <v>0.05</v>
      </c>
      <c r="E24" s="7">
        <v>43168</v>
      </c>
      <c r="F24" s="7">
        <v>43218</v>
      </c>
      <c r="G24" s="7" t="str">
        <f>IF(F24&gt;1/22/2018,"Keep","Expired")</f>
        <v>Keep</v>
      </c>
      <c r="H24" s="8">
        <v>100</v>
      </c>
      <c r="I24" s="9">
        <v>60</v>
      </c>
      <c r="J24" s="9" t="b">
        <f>OR(H24&gt;I24)</f>
        <v>1</v>
      </c>
      <c r="K24" s="5">
        <f>I24*C24</f>
        <v>359.40000000000003</v>
      </c>
      <c r="L24" s="11">
        <f>SUM(50,-30)</f>
        <v>20</v>
      </c>
    </row>
    <row r="25" spans="1:12" ht="20.25" thickTop="1" thickBot="1" x14ac:dyDescent="0.45">
      <c r="A25" s="4" t="s">
        <v>8</v>
      </c>
      <c r="B25" s="5">
        <v>0.99</v>
      </c>
      <c r="C25" s="5">
        <v>6.99</v>
      </c>
      <c r="D25" s="6">
        <f>4/100</f>
        <v>0.04</v>
      </c>
      <c r="E25" s="7">
        <v>43200</v>
      </c>
      <c r="F25" s="7">
        <v>43221</v>
      </c>
      <c r="G25" s="7" t="str">
        <f t="shared" ref="G25:G31" si="4">IF(F25&gt;1/22/2018,"Keep","Expired")</f>
        <v>Keep</v>
      </c>
      <c r="H25" s="8">
        <v>60</v>
      </c>
      <c r="I25" s="8">
        <v>45</v>
      </c>
      <c r="J25" s="9" t="b">
        <f>OR(H25&lt;I25)</f>
        <v>0</v>
      </c>
      <c r="K25" s="5">
        <f t="shared" ref="K25:K31" si="5">I25*C25</f>
        <v>314.55</v>
      </c>
      <c r="L25" s="11">
        <f>SUM(30,-20)</f>
        <v>10</v>
      </c>
    </row>
    <row r="26" spans="1:12" ht="20.25" thickTop="1" thickBot="1" x14ac:dyDescent="0.45">
      <c r="A26" s="4" t="s">
        <v>9</v>
      </c>
      <c r="B26" s="5">
        <v>3.99</v>
      </c>
      <c r="C26" s="5">
        <v>5.68</v>
      </c>
      <c r="D26" s="6">
        <f>10/100</f>
        <v>0.1</v>
      </c>
      <c r="E26" s="7">
        <v>43231</v>
      </c>
      <c r="F26" s="7">
        <v>43375</v>
      </c>
      <c r="G26" s="7" t="str">
        <f t="shared" si="4"/>
        <v>Keep</v>
      </c>
      <c r="H26" s="8">
        <v>40</v>
      </c>
      <c r="I26" s="8">
        <v>25</v>
      </c>
      <c r="J26" s="9" t="b">
        <f>OR(H26&lt;I26)</f>
        <v>0</v>
      </c>
      <c r="K26" s="5">
        <f t="shared" si="5"/>
        <v>142</v>
      </c>
      <c r="L26" s="11">
        <f>SUM(20,-10)</f>
        <v>10</v>
      </c>
    </row>
    <row r="27" spans="1:12" ht="20.25" thickTop="1" thickBot="1" x14ac:dyDescent="0.45">
      <c r="A27" s="4" t="s">
        <v>10</v>
      </c>
      <c r="B27" s="5">
        <v>3.99</v>
      </c>
      <c r="C27" s="5">
        <v>10.45</v>
      </c>
      <c r="D27" s="6">
        <f t="shared" ref="D27:D29" si="6">5/100</f>
        <v>0.05</v>
      </c>
      <c r="E27" s="7">
        <v>43232</v>
      </c>
      <c r="F27" s="7">
        <v>43437</v>
      </c>
      <c r="G27" s="7" t="str">
        <f t="shared" si="4"/>
        <v>Keep</v>
      </c>
      <c r="H27" s="8">
        <v>30</v>
      </c>
      <c r="I27" s="8">
        <v>19</v>
      </c>
      <c r="J27" s="9" t="b">
        <f t="shared" ref="J27:J31" si="7">OR(H27&gt;I27)</f>
        <v>1</v>
      </c>
      <c r="K27" s="5">
        <f t="shared" si="5"/>
        <v>198.54999999999998</v>
      </c>
      <c r="L27" s="11">
        <f>SUM(14,-5)</f>
        <v>9</v>
      </c>
    </row>
    <row r="28" spans="1:12" ht="20.25" thickTop="1" thickBot="1" x14ac:dyDescent="0.45">
      <c r="A28" s="4" t="s">
        <v>11</v>
      </c>
      <c r="B28" s="5">
        <v>0.99</v>
      </c>
      <c r="C28" s="5">
        <v>4.25</v>
      </c>
      <c r="D28" s="6">
        <f>7/100</f>
        <v>7.0000000000000007E-2</v>
      </c>
      <c r="E28" s="7">
        <v>43294</v>
      </c>
      <c r="F28" s="7">
        <v>43316</v>
      </c>
      <c r="G28" s="7" t="str">
        <f t="shared" si="4"/>
        <v>Keep</v>
      </c>
      <c r="H28" s="8">
        <v>150</v>
      </c>
      <c r="I28" s="8">
        <v>145</v>
      </c>
      <c r="J28" s="9" t="b">
        <f t="shared" si="7"/>
        <v>1</v>
      </c>
      <c r="K28" s="5">
        <f t="shared" si="5"/>
        <v>616.25</v>
      </c>
      <c r="L28" s="11">
        <f>SUM(100,-50)</f>
        <v>50</v>
      </c>
    </row>
    <row r="29" spans="1:12" ht="20.25" thickTop="1" thickBot="1" x14ac:dyDescent="0.45">
      <c r="A29" s="4" t="s">
        <v>12</v>
      </c>
      <c r="B29" s="5">
        <v>2.99</v>
      </c>
      <c r="C29" s="5">
        <v>6.75</v>
      </c>
      <c r="D29" s="6">
        <f t="shared" si="6"/>
        <v>0.05</v>
      </c>
      <c r="E29" s="7">
        <v>43326</v>
      </c>
      <c r="F29" s="7">
        <v>43348</v>
      </c>
      <c r="G29" s="7" t="str">
        <f t="shared" si="4"/>
        <v>Keep</v>
      </c>
      <c r="H29" s="8">
        <v>150</v>
      </c>
      <c r="I29" s="8">
        <v>149</v>
      </c>
      <c r="J29" s="9" t="b">
        <f t="shared" si="7"/>
        <v>1</v>
      </c>
      <c r="K29" s="5">
        <f t="shared" si="5"/>
        <v>1005.75</v>
      </c>
      <c r="L29" s="11">
        <f>SUM(100,-50)</f>
        <v>50</v>
      </c>
    </row>
    <row r="30" spans="1:12" ht="20.25" thickTop="1" thickBot="1" x14ac:dyDescent="0.45">
      <c r="A30" s="4" t="s">
        <v>13</v>
      </c>
      <c r="B30" s="5">
        <v>0.25</v>
      </c>
      <c r="C30" s="5">
        <v>2.99</v>
      </c>
      <c r="D30" s="6">
        <f>6/100</f>
        <v>0.06</v>
      </c>
      <c r="E30" s="7">
        <v>43205</v>
      </c>
      <c r="F30" s="7">
        <v>43318</v>
      </c>
      <c r="G30" s="7" t="str">
        <f t="shared" si="4"/>
        <v>Keep</v>
      </c>
      <c r="H30" s="8">
        <v>35</v>
      </c>
      <c r="I30" s="8">
        <v>20</v>
      </c>
      <c r="J30" s="9" t="b">
        <f t="shared" si="7"/>
        <v>1</v>
      </c>
      <c r="K30" s="5">
        <f t="shared" si="5"/>
        <v>59.800000000000004</v>
      </c>
      <c r="L30" s="11">
        <f>SUM(23,-16)</f>
        <v>7</v>
      </c>
    </row>
    <row r="31" spans="1:12" ht="20.25" thickTop="1" thickBot="1" x14ac:dyDescent="0.45">
      <c r="A31" s="20" t="s">
        <v>14</v>
      </c>
      <c r="B31" s="19">
        <v>2.99</v>
      </c>
      <c r="C31" s="5">
        <v>8.99</v>
      </c>
      <c r="D31" s="6">
        <f>8/100</f>
        <v>0.08</v>
      </c>
      <c r="E31" s="7">
        <v>43236</v>
      </c>
      <c r="F31" s="7">
        <v>43350</v>
      </c>
      <c r="G31" s="7" t="str">
        <f t="shared" si="4"/>
        <v>Keep</v>
      </c>
      <c r="H31" s="8">
        <v>65</v>
      </c>
      <c r="I31" s="8">
        <v>50</v>
      </c>
      <c r="J31" s="9" t="b">
        <f t="shared" si="7"/>
        <v>1</v>
      </c>
      <c r="K31" s="5">
        <f t="shared" si="5"/>
        <v>449.5</v>
      </c>
      <c r="L31" s="11">
        <f>SUM(60,-25)</f>
        <v>35</v>
      </c>
    </row>
    <row r="32" spans="1:12" ht="19.5" thickTop="1" x14ac:dyDescent="0.4">
      <c r="A32" s="24" t="s">
        <v>16</v>
      </c>
      <c r="B32" s="23">
        <f>SUM(B24:B31)</f>
        <v>18.18</v>
      </c>
    </row>
    <row r="33" spans="1:7" ht="18.75" x14ac:dyDescent="0.4">
      <c r="A33" s="24" t="s">
        <v>28</v>
      </c>
      <c r="B33" s="23">
        <f>SUM(K24:K31)</f>
        <v>3145.8</v>
      </c>
    </row>
    <row r="35" spans="1:7" x14ac:dyDescent="0.25">
      <c r="A35" s="25" t="s">
        <v>20</v>
      </c>
      <c r="B35" s="17">
        <f>MAX(K24:K31)</f>
        <v>1005.75</v>
      </c>
    </row>
    <row r="36" spans="1:7" ht="30" x14ac:dyDescent="0.25">
      <c r="A36" s="26" t="s">
        <v>21</v>
      </c>
      <c r="B36" s="17">
        <f>ROUNDUP(B32,-1)</f>
        <v>20</v>
      </c>
    </row>
    <row r="37" spans="1:7" x14ac:dyDescent="0.25">
      <c r="A37" s="25" t="s">
        <v>22</v>
      </c>
      <c r="B37" s="18">
        <f>COUNTIFS(F24:F31,"&lt;="&amp;3/9/2018)</f>
        <v>0</v>
      </c>
    </row>
    <row r="38" spans="1:7" x14ac:dyDescent="0.25">
      <c r="A38" s="25" t="s">
        <v>25</v>
      </c>
      <c r="B38" s="17">
        <f>AVERAGE(B24:B31)</f>
        <v>2.2725</v>
      </c>
    </row>
    <row r="39" spans="1:7" x14ac:dyDescent="0.25">
      <c r="A39" s="25" t="s">
        <v>29</v>
      </c>
      <c r="B39" s="17">
        <f>SUMIF(K24:K31,"&gt;100")</f>
        <v>3086</v>
      </c>
    </row>
    <row r="41" spans="1:7" ht="39.75" customHeight="1" x14ac:dyDescent="0.25">
      <c r="A41" s="27" t="s">
        <v>32</v>
      </c>
      <c r="B41" s="27"/>
      <c r="C41" s="27"/>
      <c r="D41" s="27"/>
      <c r="E41" s="27"/>
      <c r="F41" s="27"/>
      <c r="G41" s="27"/>
    </row>
  </sheetData>
  <mergeCells count="4">
    <mergeCell ref="A1:L1"/>
    <mergeCell ref="A22:L22"/>
    <mergeCell ref="A20:E20"/>
    <mergeCell ref="A41:G41"/>
  </mergeCells>
  <hyperlinks>
    <hyperlink ref="B16" r:id="rId1" display="https://exceljet.net/excel-functions/excel-countifs-function"/>
    <hyperlink ref="B37" r:id="rId2" display="https://exceljet.net/excel-functions/excel-countifs-function"/>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UMFK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Ruth-Ann Maria Lorman</dc:creator>
  <cp:lastModifiedBy>Ruth-Ann Maria Lorman</cp:lastModifiedBy>
  <dcterms:created xsi:type="dcterms:W3CDTF">2018-02-06T18:19:08Z</dcterms:created>
  <dcterms:modified xsi:type="dcterms:W3CDTF">2018-05-18T16:29:46Z</dcterms:modified>
</cp:coreProperties>
</file>