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 activeTab="2"/>
  </bookViews>
  <sheets>
    <sheet name="0.5cutoff" sheetId="1" r:id="rId1"/>
    <sheet name="DrugPredCutoffs" sheetId="2" r:id="rId2"/>
    <sheet name="MeanAndStdDevCalculations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2"/>
  <c r="F49" i="3"/>
  <c r="F48"/>
  <c r="B31"/>
  <c r="B30"/>
  <c r="E3" i="2"/>
  <c r="F4"/>
  <c r="E5"/>
  <c r="F6"/>
  <c r="E7"/>
  <c r="F8"/>
  <c r="E9"/>
  <c r="F10"/>
  <c r="E11"/>
  <c r="F12"/>
  <c r="E13"/>
  <c r="F14"/>
  <c r="E15"/>
  <c r="F16"/>
  <c r="E17"/>
  <c r="F18"/>
  <c r="E19"/>
  <c r="F20"/>
  <c r="E21"/>
  <c r="F22"/>
  <c r="E23"/>
  <c r="F24"/>
  <c r="E25"/>
  <c r="F26"/>
  <c r="E27"/>
  <c r="F28"/>
  <c r="E29"/>
  <c r="F30"/>
  <c r="E31"/>
  <c r="F32"/>
  <c r="E33"/>
  <c r="F34"/>
  <c r="E35"/>
  <c r="F36"/>
  <c r="E37"/>
  <c r="F38"/>
  <c r="E39"/>
  <c r="F40"/>
  <c r="E41"/>
  <c r="F42"/>
  <c r="E43"/>
  <c r="F44"/>
  <c r="E45"/>
  <c r="F46"/>
  <c r="E47"/>
  <c r="F48"/>
  <c r="E49"/>
  <c r="F50"/>
  <c r="E51"/>
  <c r="F52"/>
  <c r="E53"/>
  <c r="F54"/>
  <c r="E55"/>
  <c r="F56"/>
  <c r="E57"/>
  <c r="F58"/>
  <c r="E59"/>
  <c r="F60"/>
  <c r="E61"/>
  <c r="F62"/>
  <c r="E63"/>
  <c r="F64"/>
  <c r="E65"/>
  <c r="F66"/>
  <c r="E67"/>
  <c r="F68"/>
  <c r="E69"/>
  <c r="F70"/>
  <c r="E71"/>
  <c r="F72"/>
  <c r="E73"/>
  <c r="F74"/>
  <c r="E75"/>
  <c r="H2"/>
  <c r="E2"/>
  <c r="D3" i="1"/>
  <c r="F3" s="1"/>
  <c r="D4"/>
  <c r="E4" s="1"/>
  <c r="D5"/>
  <c r="F5" s="1"/>
  <c r="D6"/>
  <c r="D7"/>
  <c r="F7" s="1"/>
  <c r="D8"/>
  <c r="E8" s="1"/>
  <c r="D9"/>
  <c r="F9" s="1"/>
  <c r="D10"/>
  <c r="D11"/>
  <c r="F11" s="1"/>
  <c r="D12"/>
  <c r="E12" s="1"/>
  <c r="D13"/>
  <c r="F13" s="1"/>
  <c r="D14"/>
  <c r="D15"/>
  <c r="F15" s="1"/>
  <c r="D16"/>
  <c r="E16" s="1"/>
  <c r="D17"/>
  <c r="F17" s="1"/>
  <c r="D18"/>
  <c r="D19"/>
  <c r="F19" s="1"/>
  <c r="D20"/>
  <c r="E20" s="1"/>
  <c r="D21"/>
  <c r="F21" s="1"/>
  <c r="D22"/>
  <c r="D23"/>
  <c r="F23" s="1"/>
  <c r="D24"/>
  <c r="E24" s="1"/>
  <c r="D25"/>
  <c r="F25" s="1"/>
  <c r="D26"/>
  <c r="D27"/>
  <c r="F27" s="1"/>
  <c r="D28"/>
  <c r="E28" s="1"/>
  <c r="D29"/>
  <c r="F29" s="1"/>
  <c r="D30"/>
  <c r="D31"/>
  <c r="F31" s="1"/>
  <c r="D32"/>
  <c r="E32" s="1"/>
  <c r="D33"/>
  <c r="F33" s="1"/>
  <c r="D34"/>
  <c r="D35"/>
  <c r="F35" s="1"/>
  <c r="D36"/>
  <c r="E36" s="1"/>
  <c r="D37"/>
  <c r="F37" s="1"/>
  <c r="D38"/>
  <c r="D39"/>
  <c r="F39" s="1"/>
  <c r="D40"/>
  <c r="E40" s="1"/>
  <c r="D41"/>
  <c r="F41" s="1"/>
  <c r="D42"/>
  <c r="D43"/>
  <c r="F43" s="1"/>
  <c r="D44"/>
  <c r="G44" s="1"/>
  <c r="D45"/>
  <c r="F45" s="1"/>
  <c r="D46"/>
  <c r="G46" s="1"/>
  <c r="D47"/>
  <c r="F47" s="1"/>
  <c r="D48"/>
  <c r="E48" s="1"/>
  <c r="D49"/>
  <c r="F49" s="1"/>
  <c r="D50"/>
  <c r="G50" s="1"/>
  <c r="D51"/>
  <c r="F51" s="1"/>
  <c r="D52"/>
  <c r="G52" s="1"/>
  <c r="D53"/>
  <c r="F53" s="1"/>
  <c r="D54"/>
  <c r="G54" s="1"/>
  <c r="D55"/>
  <c r="F55" s="1"/>
  <c r="D56"/>
  <c r="E56" s="1"/>
  <c r="D57"/>
  <c r="F57" s="1"/>
  <c r="D58"/>
  <c r="G58" s="1"/>
  <c r="D59"/>
  <c r="F59" s="1"/>
  <c r="D60"/>
  <c r="G60" s="1"/>
  <c r="D61"/>
  <c r="F61" s="1"/>
  <c r="D62"/>
  <c r="G62" s="1"/>
  <c r="D63"/>
  <c r="F63" s="1"/>
  <c r="D64"/>
  <c r="E64" s="1"/>
  <c r="D65"/>
  <c r="F65" s="1"/>
  <c r="D66"/>
  <c r="G66" s="1"/>
  <c r="D67"/>
  <c r="F67" s="1"/>
  <c r="D68"/>
  <c r="G68" s="1"/>
  <c r="D69"/>
  <c r="F69" s="1"/>
  <c r="D70"/>
  <c r="G70" s="1"/>
  <c r="D71"/>
  <c r="F71" s="1"/>
  <c r="D72"/>
  <c r="E72" s="1"/>
  <c r="D73"/>
  <c r="F73" s="1"/>
  <c r="D74"/>
  <c r="G74" s="1"/>
  <c r="D75"/>
  <c r="F75" s="1"/>
  <c r="D2"/>
  <c r="H2" s="1"/>
  <c r="H75" i="2" l="1"/>
  <c r="F75"/>
  <c r="I74"/>
  <c r="G74"/>
  <c r="E74"/>
  <c r="H73"/>
  <c r="F73"/>
  <c r="I72"/>
  <c r="G72"/>
  <c r="E72"/>
  <c r="H71"/>
  <c r="F71"/>
  <c r="I70"/>
  <c r="G70"/>
  <c r="E70"/>
  <c r="H69"/>
  <c r="F69"/>
  <c r="I68"/>
  <c r="G68"/>
  <c r="E68"/>
  <c r="H67"/>
  <c r="F67"/>
  <c r="I66"/>
  <c r="G66"/>
  <c r="E66"/>
  <c r="H65"/>
  <c r="F65"/>
  <c r="I64"/>
  <c r="G64"/>
  <c r="E64"/>
  <c r="H63"/>
  <c r="F63"/>
  <c r="I62"/>
  <c r="G62"/>
  <c r="E62"/>
  <c r="H61"/>
  <c r="F61"/>
  <c r="I60"/>
  <c r="G60"/>
  <c r="E60"/>
  <c r="H59"/>
  <c r="F59"/>
  <c r="I58"/>
  <c r="G58"/>
  <c r="E58"/>
  <c r="H57"/>
  <c r="F57"/>
  <c r="I56"/>
  <c r="G56"/>
  <c r="E56"/>
  <c r="H55"/>
  <c r="F55"/>
  <c r="I54"/>
  <c r="G54"/>
  <c r="E54"/>
  <c r="H53"/>
  <c r="F53"/>
  <c r="I52"/>
  <c r="G52"/>
  <c r="E52"/>
  <c r="H51"/>
  <c r="F51"/>
  <c r="I50"/>
  <c r="G50"/>
  <c r="E50"/>
  <c r="H49"/>
  <c r="F49"/>
  <c r="I48"/>
  <c r="G48"/>
  <c r="E48"/>
  <c r="H47"/>
  <c r="F47"/>
  <c r="I46"/>
  <c r="G46"/>
  <c r="E46"/>
  <c r="H45"/>
  <c r="F45"/>
  <c r="I44"/>
  <c r="G44"/>
  <c r="E44"/>
  <c r="H43"/>
  <c r="F43"/>
  <c r="I42"/>
  <c r="G42"/>
  <c r="E42"/>
  <c r="H41"/>
  <c r="F41"/>
  <c r="I40"/>
  <c r="G40"/>
  <c r="E40"/>
  <c r="H39"/>
  <c r="F39"/>
  <c r="I38"/>
  <c r="G38"/>
  <c r="E38"/>
  <c r="H37"/>
  <c r="F37"/>
  <c r="I36"/>
  <c r="G36"/>
  <c r="E36"/>
  <c r="H35"/>
  <c r="F35"/>
  <c r="I34"/>
  <c r="G34"/>
  <c r="E34"/>
  <c r="H33"/>
  <c r="F33"/>
  <c r="I32"/>
  <c r="G32"/>
  <c r="E32"/>
  <c r="H31"/>
  <c r="F31"/>
  <c r="I30"/>
  <c r="G30"/>
  <c r="E30"/>
  <c r="H29"/>
  <c r="F29"/>
  <c r="I28"/>
  <c r="G28"/>
  <c r="E28"/>
  <c r="H27"/>
  <c r="F27"/>
  <c r="I26"/>
  <c r="G26"/>
  <c r="E26"/>
  <c r="H25"/>
  <c r="F25"/>
  <c r="I24"/>
  <c r="G24"/>
  <c r="E24"/>
  <c r="H23"/>
  <c r="F23"/>
  <c r="I22"/>
  <c r="G22"/>
  <c r="E22"/>
  <c r="H21"/>
  <c r="F21"/>
  <c r="I20"/>
  <c r="G20"/>
  <c r="E20"/>
  <c r="H19"/>
  <c r="F19"/>
  <c r="I18"/>
  <c r="G18"/>
  <c r="E18"/>
  <c r="H17"/>
  <c r="F17"/>
  <c r="I16"/>
  <c r="G16"/>
  <c r="E16"/>
  <c r="H15"/>
  <c r="F15"/>
  <c r="I14"/>
  <c r="G14"/>
  <c r="E14"/>
  <c r="H13"/>
  <c r="F13"/>
  <c r="I12"/>
  <c r="G12"/>
  <c r="E12"/>
  <c r="H11"/>
  <c r="F11"/>
  <c r="I10"/>
  <c r="G10"/>
  <c r="E10"/>
  <c r="H9"/>
  <c r="F9"/>
  <c r="I8"/>
  <c r="G8"/>
  <c r="E8"/>
  <c r="H7"/>
  <c r="F7"/>
  <c r="I6"/>
  <c r="G6"/>
  <c r="E6"/>
  <c r="H5"/>
  <c r="F5"/>
  <c r="I4"/>
  <c r="G4"/>
  <c r="E4"/>
  <c r="H3"/>
  <c r="F3"/>
  <c r="I75"/>
  <c r="G75"/>
  <c r="H74"/>
  <c r="I73"/>
  <c r="G73"/>
  <c r="H72"/>
  <c r="I71"/>
  <c r="G71"/>
  <c r="H70"/>
  <c r="I69"/>
  <c r="G69"/>
  <c r="H68"/>
  <c r="I67"/>
  <c r="G67"/>
  <c r="H66"/>
  <c r="I65"/>
  <c r="G65"/>
  <c r="H64"/>
  <c r="I63"/>
  <c r="G63"/>
  <c r="H62"/>
  <c r="I61"/>
  <c r="G61"/>
  <c r="H60"/>
  <c r="I59"/>
  <c r="G59"/>
  <c r="H58"/>
  <c r="I57"/>
  <c r="G57"/>
  <c r="H56"/>
  <c r="I55"/>
  <c r="G55"/>
  <c r="H54"/>
  <c r="I53"/>
  <c r="G53"/>
  <c r="H52"/>
  <c r="I51"/>
  <c r="G51"/>
  <c r="H50"/>
  <c r="I49"/>
  <c r="G49"/>
  <c r="H48"/>
  <c r="I47"/>
  <c r="G47"/>
  <c r="H46"/>
  <c r="I45"/>
  <c r="G45"/>
  <c r="H44"/>
  <c r="I43"/>
  <c r="G43"/>
  <c r="H42"/>
  <c r="I41"/>
  <c r="G41"/>
  <c r="H40"/>
  <c r="I39"/>
  <c r="G39"/>
  <c r="H38"/>
  <c r="I37"/>
  <c r="G37"/>
  <c r="H36"/>
  <c r="I35"/>
  <c r="G35"/>
  <c r="H34"/>
  <c r="I33"/>
  <c r="G33"/>
  <c r="H32"/>
  <c r="I31"/>
  <c r="G31"/>
  <c r="H30"/>
  <c r="I29"/>
  <c r="G29"/>
  <c r="H28"/>
  <c r="I27"/>
  <c r="G27"/>
  <c r="H26"/>
  <c r="I25"/>
  <c r="G25"/>
  <c r="H24"/>
  <c r="I23"/>
  <c r="G23"/>
  <c r="H22"/>
  <c r="I21"/>
  <c r="G21"/>
  <c r="H20"/>
  <c r="I19"/>
  <c r="G19"/>
  <c r="H18"/>
  <c r="I17"/>
  <c r="G17"/>
  <c r="H16"/>
  <c r="I15"/>
  <c r="G15"/>
  <c r="H14"/>
  <c r="I13"/>
  <c r="G13"/>
  <c r="H12"/>
  <c r="I11"/>
  <c r="G11"/>
  <c r="H10"/>
  <c r="I9"/>
  <c r="G9"/>
  <c r="H8"/>
  <c r="I7"/>
  <c r="G7"/>
  <c r="H6"/>
  <c r="I5"/>
  <c r="G5"/>
  <c r="H4"/>
  <c r="I3"/>
  <c r="G3"/>
  <c r="B33" i="3"/>
  <c r="F51"/>
  <c r="E76" i="2"/>
  <c r="G2"/>
  <c r="I2"/>
  <c r="E77"/>
  <c r="F2"/>
  <c r="E68" i="1"/>
  <c r="E60"/>
  <c r="E52"/>
  <c r="E44"/>
  <c r="G75"/>
  <c r="I73"/>
  <c r="G72"/>
  <c r="G71"/>
  <c r="I69"/>
  <c r="G67"/>
  <c r="I65"/>
  <c r="G64"/>
  <c r="G63"/>
  <c r="I61"/>
  <c r="G59"/>
  <c r="I57"/>
  <c r="G56"/>
  <c r="G55"/>
  <c r="I53"/>
  <c r="G51"/>
  <c r="I49"/>
  <c r="G48"/>
  <c r="G47"/>
  <c r="I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G3"/>
  <c r="I75"/>
  <c r="G73"/>
  <c r="I71"/>
  <c r="G69"/>
  <c r="I67"/>
  <c r="G65"/>
  <c r="I63"/>
  <c r="G61"/>
  <c r="I59"/>
  <c r="G57"/>
  <c r="I55"/>
  <c r="G53"/>
  <c r="I51"/>
  <c r="G49"/>
  <c r="I47"/>
  <c r="G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I3"/>
  <c r="I2"/>
  <c r="G2"/>
  <c r="F74"/>
  <c r="H74"/>
  <c r="F72"/>
  <c r="H72"/>
  <c r="F70"/>
  <c r="H70"/>
  <c r="F68"/>
  <c r="H68"/>
  <c r="F66"/>
  <c r="H66"/>
  <c r="F64"/>
  <c r="H64"/>
  <c r="F62"/>
  <c r="H62"/>
  <c r="F60"/>
  <c r="H60"/>
  <c r="F58"/>
  <c r="H58"/>
  <c r="F56"/>
  <c r="H56"/>
  <c r="F54"/>
  <c r="H54"/>
  <c r="F52"/>
  <c r="H52"/>
  <c r="F50"/>
  <c r="H50"/>
  <c r="F48"/>
  <c r="H48"/>
  <c r="F46"/>
  <c r="H46"/>
  <c r="F44"/>
  <c r="H44"/>
  <c r="F42"/>
  <c r="H42"/>
  <c r="G42"/>
  <c r="I42"/>
  <c r="F40"/>
  <c r="H40"/>
  <c r="G40"/>
  <c r="I40"/>
  <c r="F38"/>
  <c r="H38"/>
  <c r="G38"/>
  <c r="I38"/>
  <c r="F36"/>
  <c r="H36"/>
  <c r="G36"/>
  <c r="I36"/>
  <c r="F34"/>
  <c r="H34"/>
  <c r="G34"/>
  <c r="I34"/>
  <c r="F32"/>
  <c r="H32"/>
  <c r="G32"/>
  <c r="I32"/>
  <c r="F30"/>
  <c r="H30"/>
  <c r="G30"/>
  <c r="I30"/>
  <c r="F28"/>
  <c r="H28"/>
  <c r="G28"/>
  <c r="I28"/>
  <c r="F26"/>
  <c r="H26"/>
  <c r="G26"/>
  <c r="I26"/>
  <c r="F24"/>
  <c r="H24"/>
  <c r="G24"/>
  <c r="I24"/>
  <c r="F22"/>
  <c r="H22"/>
  <c r="G22"/>
  <c r="I22"/>
  <c r="F20"/>
  <c r="H20"/>
  <c r="G20"/>
  <c r="I20"/>
  <c r="F18"/>
  <c r="H18"/>
  <c r="G18"/>
  <c r="I18"/>
  <c r="F16"/>
  <c r="H16"/>
  <c r="G16"/>
  <c r="I16"/>
  <c r="F14"/>
  <c r="H14"/>
  <c r="G14"/>
  <c r="I14"/>
  <c r="F12"/>
  <c r="H12"/>
  <c r="G12"/>
  <c r="I12"/>
  <c r="F10"/>
  <c r="H10"/>
  <c r="G10"/>
  <c r="I10"/>
  <c r="F8"/>
  <c r="H8"/>
  <c r="G8"/>
  <c r="I8"/>
  <c r="F6"/>
  <c r="H6"/>
  <c r="G6"/>
  <c r="I6"/>
  <c r="F4"/>
  <c r="H4"/>
  <c r="G4"/>
  <c r="I4"/>
  <c r="E2"/>
  <c r="E74"/>
  <c r="E70"/>
  <c r="E66"/>
  <c r="E62"/>
  <c r="E58"/>
  <c r="E54"/>
  <c r="E50"/>
  <c r="E46"/>
  <c r="E42"/>
  <c r="E38"/>
  <c r="E34"/>
  <c r="E30"/>
  <c r="E26"/>
  <c r="E22"/>
  <c r="E18"/>
  <c r="E14"/>
  <c r="E10"/>
  <c r="E6"/>
  <c r="F2"/>
  <c r="I74"/>
  <c r="I72"/>
  <c r="I70"/>
  <c r="I68"/>
  <c r="I66"/>
  <c r="I64"/>
  <c r="I62"/>
  <c r="I60"/>
  <c r="I58"/>
  <c r="I56"/>
  <c r="I54"/>
  <c r="I52"/>
  <c r="I50"/>
  <c r="I48"/>
  <c r="I46"/>
  <c r="I44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E3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"/>
  <c r="H76" i="2" l="1"/>
  <c r="H80" s="1"/>
  <c r="E81"/>
  <c r="E78"/>
  <c r="F77"/>
  <c r="F76"/>
  <c r="I76"/>
  <c r="I77"/>
  <c r="H77"/>
  <c r="G76"/>
  <c r="G77"/>
  <c r="H76" i="1"/>
  <c r="H80" s="1"/>
  <c r="E77"/>
  <c r="E76"/>
  <c r="I77"/>
  <c r="I76"/>
  <c r="F77"/>
  <c r="F76"/>
  <c r="G77"/>
  <c r="G76"/>
  <c r="H77"/>
  <c r="H78" i="2" l="1"/>
  <c r="H78" i="1"/>
  <c r="G80" i="2"/>
  <c r="E87" s="1"/>
  <c r="G78"/>
  <c r="F80"/>
  <c r="F78"/>
  <c r="I80"/>
  <c r="I78"/>
  <c r="E86"/>
  <c r="G80" i="1"/>
  <c r="E87" s="1"/>
  <c r="G78"/>
  <c r="F80"/>
  <c r="F78"/>
  <c r="I78"/>
  <c r="I80"/>
  <c r="E86" s="1"/>
  <c r="E81"/>
  <c r="E78"/>
  <c r="E83" i="2" l="1"/>
  <c r="E84"/>
  <c r="E84" i="1"/>
  <c r="E83"/>
</calcChain>
</file>

<file path=xl/sharedStrings.xml><?xml version="1.0" encoding="utf-8"?>
<sst xmlns="http://schemas.openxmlformats.org/spreadsheetml/2006/main" count="282" uniqueCount="101">
  <si>
    <t>1qs4</t>
  </si>
  <si>
    <t>1olq</t>
  </si>
  <si>
    <t>1hqg</t>
  </si>
  <si>
    <t>1rnt</t>
  </si>
  <si>
    <t>1nnc</t>
  </si>
  <si>
    <t>1c9y</t>
  </si>
  <si>
    <t>1jak</t>
  </si>
  <si>
    <t>1t03</t>
  </si>
  <si>
    <t>1ai2</t>
  </si>
  <si>
    <t>2gyi</t>
  </si>
  <si>
    <t>1cg0</t>
  </si>
  <si>
    <t>1o8b</t>
  </si>
  <si>
    <t>1f9g</t>
  </si>
  <si>
    <t>1lpz</t>
  </si>
  <si>
    <t>1onz</t>
  </si>
  <si>
    <t>1x9d</t>
  </si>
  <si>
    <t>1nlj</t>
  </si>
  <si>
    <t>1qxo</t>
  </si>
  <si>
    <t>1ucn</t>
  </si>
  <si>
    <t>3pcm</t>
  </si>
  <si>
    <t>2gsu</t>
  </si>
  <si>
    <t>1gpu</t>
  </si>
  <si>
    <t>1hw8</t>
  </si>
  <si>
    <t>2gh5</t>
  </si>
  <si>
    <t>1gkc</t>
  </si>
  <si>
    <t>1moq</t>
  </si>
  <si>
    <t>1u30</t>
  </si>
  <si>
    <t>1yvf</t>
  </si>
  <si>
    <t>1icj</t>
  </si>
  <si>
    <t>1yqy</t>
  </si>
  <si>
    <t>1qhi</t>
  </si>
  <si>
    <t>1qmf</t>
  </si>
  <si>
    <t>2br1</t>
  </si>
  <si>
    <t>1r58</t>
  </si>
  <si>
    <t>1n2v</t>
  </si>
  <si>
    <t>1fth</t>
  </si>
  <si>
    <t>2i0e</t>
  </si>
  <si>
    <t>1js3</t>
  </si>
  <si>
    <t>1xm6</t>
  </si>
  <si>
    <t>1kts</t>
  </si>
  <si>
    <t>1u4d</t>
  </si>
  <si>
    <t>1j4i</t>
  </si>
  <si>
    <t>1m17</t>
  </si>
  <si>
    <t>1v4s</t>
  </si>
  <si>
    <t>1ke6</t>
  </si>
  <si>
    <t>2ivu</t>
  </si>
  <si>
    <t>1rsz</t>
  </si>
  <si>
    <t>2fb8</t>
  </si>
  <si>
    <t>1qpe</t>
  </si>
  <si>
    <t>1hvy</t>
  </si>
  <si>
    <t>1g7v</t>
  </si>
  <si>
    <t>2bxr</t>
  </si>
  <si>
    <t>2dq7</t>
  </si>
  <si>
    <t>1vbm</t>
  </si>
  <si>
    <t>1c14</t>
  </si>
  <si>
    <t>1hvr</t>
  </si>
  <si>
    <t>1o5r</t>
  </si>
  <si>
    <t>1ywr</t>
  </si>
  <si>
    <t>3d4s</t>
  </si>
  <si>
    <t>1kvo</t>
  </si>
  <si>
    <t>1m2z</t>
  </si>
  <si>
    <t>2g24</t>
  </si>
  <si>
    <t>1e9x</t>
  </si>
  <si>
    <t>1k7f</t>
  </si>
  <si>
    <t>1udt</t>
  </si>
  <si>
    <t>1sqi</t>
  </si>
  <si>
    <t>2hiw</t>
  </si>
  <si>
    <t>1ywn</t>
  </si>
  <si>
    <t>1rv1</t>
  </si>
  <si>
    <t>4cox</t>
  </si>
  <si>
    <t>1r9o</t>
  </si>
  <si>
    <t>1gwr</t>
  </si>
  <si>
    <t>1k8q</t>
  </si>
  <si>
    <t>1d09</t>
  </si>
  <si>
    <t>score</t>
  </si>
  <si>
    <t>pdb</t>
  </si>
  <si>
    <t>category</t>
  </si>
  <si>
    <t>corr.pred?</t>
  </si>
  <si>
    <t>TrueP</t>
  </si>
  <si>
    <t>FalseP</t>
  </si>
  <si>
    <t>TrueN</t>
  </si>
  <si>
    <t>FalseN</t>
  </si>
  <si>
    <t>TOTAL</t>
  </si>
  <si>
    <t>PERCENTAGE</t>
  </si>
  <si>
    <t>COUNT</t>
  </si>
  <si>
    <t>tp</t>
  </si>
  <si>
    <t>fp</t>
  </si>
  <si>
    <t>tn</t>
  </si>
  <si>
    <t>fn</t>
  </si>
  <si>
    <t>Accuracy</t>
  </si>
  <si>
    <t>precision</t>
  </si>
  <si>
    <t>recall</t>
  </si>
  <si>
    <t>DRUGGABLE</t>
  </si>
  <si>
    <t>NONDRUGGABLE</t>
  </si>
  <si>
    <t>MEAN</t>
  </si>
  <si>
    <t>STD DEV</t>
  </si>
  <si>
    <t>BORDER</t>
  </si>
  <si>
    <t>(LOWER)</t>
  </si>
  <si>
    <t>(HIGHER)</t>
  </si>
  <si>
    <t>prediction</t>
  </si>
  <si>
    <t>CorrPred?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</si>
</sst>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8"/>
  <sheetViews>
    <sheetView workbookViewId="0"/>
  </sheetViews>
  <sheetFormatPr defaultRowHeight="15"/>
  <cols>
    <col min="4" max="4" width="9.42578125" customWidth="1"/>
    <col min="5" max="5" width="10.140625" bestFit="1" customWidth="1"/>
    <col min="6" max="6" width="5.7109375" customWidth="1"/>
    <col min="7" max="7" width="6.140625" customWidth="1"/>
    <col min="8" max="8" width="6" customWidth="1"/>
    <col min="9" max="9" width="6.5703125" customWidth="1"/>
  </cols>
  <sheetData>
    <row r="1" spans="1:9">
      <c r="A1" s="1" t="s">
        <v>75</v>
      </c>
      <c r="B1" t="s">
        <v>74</v>
      </c>
      <c r="C1" t="s">
        <v>76</v>
      </c>
      <c r="D1" t="s">
        <v>99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8</v>
      </c>
      <c r="B2">
        <v>6.7384200000000002E-3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54</v>
      </c>
      <c r="B3">
        <v>0.72096400000000005</v>
      </c>
      <c r="C3">
        <v>1</v>
      </c>
      <c r="D3">
        <f t="shared" ref="D3:D66" si="0">IF(B3&gt;=0.51,1,0)</f>
        <v>1</v>
      </c>
      <c r="E3">
        <f t="shared" ref="E3:E66" si="1">IF(D3=C3,1,0)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>
      <c r="A4" s="1" t="s">
        <v>5</v>
      </c>
      <c r="B4">
        <v>0.10964599999999999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</v>
      </c>
      <c r="B5">
        <v>0.28383700000000001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73</v>
      </c>
      <c r="B6">
        <v>0.11654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62</v>
      </c>
      <c r="B7">
        <v>0.96033100000000005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>
      <c r="A8" s="1" t="s">
        <v>12</v>
      </c>
      <c r="B8">
        <v>0.24427399999999999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35</v>
      </c>
      <c r="B9">
        <v>0.45995999999999998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50</v>
      </c>
      <c r="B10">
        <v>0.52592499999999998</v>
      </c>
      <c r="C10">
        <v>0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0</v>
      </c>
      <c r="I10">
        <f t="shared" si="5"/>
        <v>0</v>
      </c>
    </row>
    <row r="11" spans="1:9">
      <c r="A11" s="1" t="s">
        <v>24</v>
      </c>
      <c r="B11">
        <v>0.37077300000000002</v>
      </c>
      <c r="C11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21</v>
      </c>
      <c r="B12">
        <v>0.36757200000000001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71</v>
      </c>
      <c r="B13">
        <v>1.25495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>
      <c r="A14" s="1" t="s">
        <v>2</v>
      </c>
      <c r="B14">
        <v>-3.4864699999999998E-2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55</v>
      </c>
      <c r="B15">
        <v>0.88971999999999996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>
      <c r="A16" s="1" t="s">
        <v>49</v>
      </c>
      <c r="B16">
        <v>0.84587000000000001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22</v>
      </c>
      <c r="B17">
        <v>0.69853799999999999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28</v>
      </c>
      <c r="B18">
        <v>0.428734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</row>
    <row r="19" spans="1:9">
      <c r="A19" s="1" t="s">
        <v>41</v>
      </c>
      <c r="B19">
        <v>0.66081299999999998</v>
      </c>
      <c r="C19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>
      <c r="A20" s="1" t="s">
        <v>6</v>
      </c>
      <c r="B20">
        <v>0.26003999999999999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1</v>
      </c>
      <c r="I20">
        <f t="shared" si="5"/>
        <v>0</v>
      </c>
    </row>
    <row r="21" spans="1:9">
      <c r="A21" s="1" t="s">
        <v>37</v>
      </c>
      <c r="B21">
        <v>0.71391000000000004</v>
      </c>
      <c r="C21">
        <v>1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>
      <c r="A22" s="1" t="s">
        <v>63</v>
      </c>
      <c r="B22">
        <v>1.05684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72</v>
      </c>
      <c r="B23">
        <v>1.35886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44</v>
      </c>
      <c r="B24">
        <v>0.64902300000000002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39</v>
      </c>
      <c r="B25">
        <v>0.64415</v>
      </c>
      <c r="C25">
        <v>0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1</v>
      </c>
      <c r="H25">
        <f t="shared" si="4"/>
        <v>0</v>
      </c>
      <c r="I25">
        <f t="shared" si="5"/>
        <v>0</v>
      </c>
    </row>
    <row r="26" spans="1:9">
      <c r="A26" s="1" t="s">
        <v>59</v>
      </c>
      <c r="B26">
        <v>1.0098</v>
      </c>
      <c r="C26">
        <v>1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9">
      <c r="A27" s="1" t="s">
        <v>13</v>
      </c>
      <c r="B27">
        <v>0.30323600000000001</v>
      </c>
      <c r="C27">
        <v>1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1</v>
      </c>
    </row>
    <row r="28" spans="1:9">
      <c r="A28" s="1" t="s">
        <v>42</v>
      </c>
      <c r="B28">
        <v>0.76350399999999996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60</v>
      </c>
      <c r="B29">
        <v>1.0569999999999999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25</v>
      </c>
      <c r="B30">
        <v>0.39394299999999999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H30">
        <f t="shared" si="4"/>
        <v>1</v>
      </c>
      <c r="I30">
        <f t="shared" si="5"/>
        <v>0</v>
      </c>
    </row>
    <row r="31" spans="1:9">
      <c r="A31" s="1" t="s">
        <v>34</v>
      </c>
      <c r="B31">
        <v>0.61404099999999995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16</v>
      </c>
      <c r="B32">
        <v>0.120154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  <c r="H32">
        <f t="shared" si="4"/>
        <v>1</v>
      </c>
      <c r="I32">
        <f t="shared" si="5"/>
        <v>0</v>
      </c>
    </row>
    <row r="33" spans="1:9">
      <c r="A33" s="1" t="s">
        <v>4</v>
      </c>
      <c r="B33">
        <v>4.0117100000000003E-2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>
      <c r="A34" s="1" t="s">
        <v>56</v>
      </c>
      <c r="B34">
        <v>0.86473900000000004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11</v>
      </c>
      <c r="B35">
        <v>0.10158200000000001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  <c r="H35">
        <f t="shared" si="4"/>
        <v>1</v>
      </c>
      <c r="I35">
        <f t="shared" si="5"/>
        <v>0</v>
      </c>
    </row>
    <row r="36" spans="1:9">
      <c r="A36" s="1" t="s">
        <v>1</v>
      </c>
      <c r="B36">
        <v>-0.33871299999999999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A37" s="1" t="s">
        <v>14</v>
      </c>
      <c r="B37">
        <v>0.26733499999999999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>
      <c r="A38" s="1" t="s">
        <v>30</v>
      </c>
      <c r="B38">
        <v>0.74442900000000001</v>
      </c>
      <c r="C38">
        <v>1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0</v>
      </c>
    </row>
    <row r="39" spans="1:9">
      <c r="A39" s="1" t="s">
        <v>31</v>
      </c>
      <c r="B39">
        <v>0.56107700000000005</v>
      </c>
      <c r="C39">
        <v>0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1</v>
      </c>
      <c r="H39">
        <f t="shared" si="4"/>
        <v>0</v>
      </c>
      <c r="I39">
        <f t="shared" si="5"/>
        <v>0</v>
      </c>
    </row>
    <row r="40" spans="1:9">
      <c r="A40" s="1" t="s">
        <v>48</v>
      </c>
      <c r="B40">
        <v>0.775559</v>
      </c>
      <c r="C40">
        <v>1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</row>
    <row r="41" spans="1:9">
      <c r="A41" s="1" t="s">
        <v>0</v>
      </c>
      <c r="B41">
        <v>-0.24954799999999999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1</v>
      </c>
      <c r="I41">
        <f t="shared" si="5"/>
        <v>0</v>
      </c>
    </row>
    <row r="42" spans="1:9">
      <c r="A42" s="1" t="s">
        <v>17</v>
      </c>
      <c r="B42">
        <v>0.49637500000000001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>
      <c r="A43" s="1" t="s">
        <v>33</v>
      </c>
      <c r="B43">
        <v>0.66051599999999999</v>
      </c>
      <c r="C43">
        <v>1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1:9">
      <c r="A44" s="1" t="s">
        <v>70</v>
      </c>
      <c r="B44">
        <v>1.2847200000000001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>
      <c r="A45" s="1" t="s">
        <v>3</v>
      </c>
      <c r="B45">
        <v>-0.16783799999999999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1</v>
      </c>
      <c r="I45">
        <f t="shared" si="5"/>
        <v>0</v>
      </c>
    </row>
    <row r="46" spans="1:9">
      <c r="A46" s="1" t="s">
        <v>46</v>
      </c>
      <c r="B46">
        <v>0.78387799999999996</v>
      </c>
      <c r="C46">
        <v>1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>
      <c r="A47" s="1" t="s">
        <v>68</v>
      </c>
      <c r="B47">
        <v>1.2665500000000001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>
      <c r="A48" s="1" t="s">
        <v>65</v>
      </c>
      <c r="B48">
        <v>0.97403399999999996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>
      <c r="A49" s="1" t="s">
        <v>7</v>
      </c>
      <c r="B49">
        <v>0.308091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1</v>
      </c>
      <c r="I49">
        <f t="shared" si="5"/>
        <v>0</v>
      </c>
    </row>
    <row r="50" spans="1:9">
      <c r="A50" s="1" t="s">
        <v>26</v>
      </c>
      <c r="B50">
        <v>0.52225999999999995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>
      <c r="A51" s="1" t="s">
        <v>40</v>
      </c>
      <c r="B51">
        <v>0.71210499999999999</v>
      </c>
      <c r="C51">
        <v>1</v>
      </c>
      <c r="D51">
        <f t="shared" si="0"/>
        <v>1</v>
      </c>
      <c r="E51">
        <f t="shared" si="1"/>
        <v>1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1:9">
      <c r="A52" s="1" t="s">
        <v>18</v>
      </c>
      <c r="B52">
        <v>0.34112199999999998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H52">
        <f t="shared" si="4"/>
        <v>1</v>
      </c>
      <c r="I52">
        <f t="shared" si="5"/>
        <v>0</v>
      </c>
    </row>
    <row r="53" spans="1:9">
      <c r="A53" s="1" t="s">
        <v>64</v>
      </c>
      <c r="B53">
        <v>1.1421399999999999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>
      <c r="A54" s="1" t="s">
        <v>43</v>
      </c>
      <c r="B54">
        <v>0.73423000000000005</v>
      </c>
      <c r="C54">
        <v>1</v>
      </c>
      <c r="D54">
        <f t="shared" si="0"/>
        <v>1</v>
      </c>
      <c r="E54">
        <f t="shared" si="1"/>
        <v>1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>
      <c r="A55" s="1" t="s">
        <v>53</v>
      </c>
      <c r="B55">
        <v>0.77874299999999996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>
      <c r="A56" s="1" t="s">
        <v>15</v>
      </c>
      <c r="B56">
        <v>0.19020999999999999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  <c r="H56">
        <f t="shared" si="4"/>
        <v>1</v>
      </c>
      <c r="I56">
        <f t="shared" si="5"/>
        <v>0</v>
      </c>
    </row>
    <row r="57" spans="1:9">
      <c r="A57" s="1" t="s">
        <v>38</v>
      </c>
      <c r="B57">
        <v>0.84740400000000005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>
      <c r="A58" s="1" t="s">
        <v>29</v>
      </c>
      <c r="B58">
        <v>0.69441399999999998</v>
      </c>
      <c r="C58">
        <v>1</v>
      </c>
      <c r="D58">
        <f t="shared" si="0"/>
        <v>1</v>
      </c>
      <c r="E58">
        <f t="shared" si="1"/>
        <v>1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>
      <c r="A59" s="1" t="s">
        <v>27</v>
      </c>
      <c r="B59">
        <v>0.84268399999999999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>
      <c r="A60" s="1" t="s">
        <v>67</v>
      </c>
      <c r="B60">
        <v>1.07264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>
      <c r="A61" s="1" t="s">
        <v>57</v>
      </c>
      <c r="B61">
        <v>0.91454599999999997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>
      <c r="A62" s="1" t="s">
        <v>32</v>
      </c>
      <c r="B62">
        <v>0.61945399999999995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>
      <c r="A63" s="1" t="s">
        <v>51</v>
      </c>
      <c r="B63">
        <v>0.98639299999999996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>
      <c r="A64" s="1" t="s">
        <v>52</v>
      </c>
      <c r="B64">
        <v>0.85232699999999995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>
      <c r="A65" s="1" t="s">
        <v>47</v>
      </c>
      <c r="B65">
        <v>0.89337699999999998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>
      <c r="A66" s="1" t="s">
        <v>61</v>
      </c>
      <c r="B66">
        <v>1.00404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>
      <c r="A67" s="1" t="s">
        <v>23</v>
      </c>
      <c r="B67">
        <v>0.56670799999999999</v>
      </c>
      <c r="C67">
        <v>1</v>
      </c>
      <c r="D67">
        <f t="shared" ref="D67:D75" si="6">IF(B67&gt;=0.51,1,0)</f>
        <v>1</v>
      </c>
      <c r="E67">
        <f t="shared" ref="E67:E75" si="7">IF(D67=C67,1,0)</f>
        <v>1</v>
      </c>
      <c r="F67">
        <f t="shared" ref="F67:F75" si="8">IF(AND($C67=1,$D67=1),1,0)</f>
        <v>1</v>
      </c>
      <c r="G67">
        <f t="shared" ref="G67:G75" si="9">IF(AND($C67=0,$D67=1),1,0)</f>
        <v>0</v>
      </c>
      <c r="H67">
        <f t="shared" ref="H67:H75" si="10">IF(AND($C67=0,$D67=0),1,0)</f>
        <v>0</v>
      </c>
      <c r="I67">
        <f t="shared" ref="I67:I75" si="11">IF(AND($C67=1,$D67=0),1,0)</f>
        <v>0</v>
      </c>
    </row>
    <row r="68" spans="1:9">
      <c r="A68" s="1" t="s">
        <v>20</v>
      </c>
      <c r="B68">
        <v>0.54823999999999995</v>
      </c>
      <c r="C68">
        <v>0</v>
      </c>
      <c r="D68">
        <f t="shared" si="6"/>
        <v>1</v>
      </c>
      <c r="E68">
        <f t="shared" si="7"/>
        <v>0</v>
      </c>
      <c r="F68">
        <f t="shared" si="8"/>
        <v>0</v>
      </c>
      <c r="G68">
        <f t="shared" si="9"/>
        <v>1</v>
      </c>
      <c r="H68">
        <f t="shared" si="10"/>
        <v>0</v>
      </c>
      <c r="I68">
        <f t="shared" si="11"/>
        <v>0</v>
      </c>
    </row>
    <row r="69" spans="1:9">
      <c r="A69" s="1" t="s">
        <v>9</v>
      </c>
      <c r="B69">
        <v>0.20709900000000001</v>
      </c>
      <c r="C69">
        <v>0</v>
      </c>
      <c r="D69">
        <f t="shared" si="6"/>
        <v>0</v>
      </c>
      <c r="E69">
        <f t="shared" si="7"/>
        <v>1</v>
      </c>
      <c r="F69">
        <f t="shared" si="8"/>
        <v>0</v>
      </c>
      <c r="G69">
        <f t="shared" si="9"/>
        <v>0</v>
      </c>
      <c r="H69">
        <f t="shared" si="10"/>
        <v>1</v>
      </c>
      <c r="I69">
        <f t="shared" si="11"/>
        <v>0</v>
      </c>
    </row>
    <row r="70" spans="1:9">
      <c r="A70" s="1" t="s">
        <v>66</v>
      </c>
      <c r="B70">
        <v>1.1422099999999999</v>
      </c>
      <c r="C70">
        <v>1</v>
      </c>
      <c r="D70">
        <f t="shared" si="6"/>
        <v>1</v>
      </c>
      <c r="E70">
        <f t="shared" si="7"/>
        <v>1</v>
      </c>
      <c r="F70">
        <f t="shared" si="8"/>
        <v>1</v>
      </c>
      <c r="G70">
        <f t="shared" si="9"/>
        <v>0</v>
      </c>
      <c r="H70">
        <f t="shared" si="10"/>
        <v>0</v>
      </c>
      <c r="I70">
        <f t="shared" si="11"/>
        <v>0</v>
      </c>
    </row>
    <row r="71" spans="1:9">
      <c r="A71" s="1" t="s">
        <v>36</v>
      </c>
      <c r="B71">
        <v>0.68663600000000002</v>
      </c>
      <c r="C71">
        <v>1</v>
      </c>
      <c r="D71">
        <f t="shared" si="6"/>
        <v>1</v>
      </c>
      <c r="E71">
        <f t="shared" si="7"/>
        <v>1</v>
      </c>
      <c r="F71">
        <f t="shared" si="8"/>
        <v>1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1:9">
      <c r="A72" s="1" t="s">
        <v>45</v>
      </c>
      <c r="B72">
        <v>0.83722099999999999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>
      <c r="A73" s="1" t="s">
        <v>58</v>
      </c>
      <c r="B73">
        <v>0.96446500000000002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>
      <c r="A74" s="1" t="s">
        <v>19</v>
      </c>
      <c r="B74">
        <v>0.48257899999999998</v>
      </c>
      <c r="C74">
        <v>0</v>
      </c>
      <c r="D74">
        <f t="shared" si="6"/>
        <v>0</v>
      </c>
      <c r="E74">
        <f t="shared" si="7"/>
        <v>1</v>
      </c>
      <c r="F74">
        <f t="shared" si="8"/>
        <v>0</v>
      </c>
      <c r="G74">
        <f t="shared" si="9"/>
        <v>0</v>
      </c>
      <c r="H74">
        <f t="shared" si="10"/>
        <v>1</v>
      </c>
      <c r="I74">
        <f t="shared" si="11"/>
        <v>0</v>
      </c>
    </row>
    <row r="75" spans="1:9">
      <c r="A75" s="1" t="s">
        <v>69</v>
      </c>
      <c r="B75">
        <v>1.1890400000000001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>
      <c r="D76" s="2" t="s">
        <v>82</v>
      </c>
      <c r="E76">
        <f>SUM(E2:E75)</f>
        <v>68</v>
      </c>
      <c r="F76">
        <f>SUM(F2:F75)</f>
        <v>44</v>
      </c>
      <c r="G76">
        <f>SUM(G2:G75)</f>
        <v>4</v>
      </c>
      <c r="H76">
        <f>SUM(H2:H75)</f>
        <v>24</v>
      </c>
      <c r="I76">
        <f>SUM(I2:I75)</f>
        <v>2</v>
      </c>
    </row>
    <row r="77" spans="1:9">
      <c r="D77" s="2" t="s">
        <v>84</v>
      </c>
      <c r="E77">
        <f>COUNT(E2:E75)</f>
        <v>74</v>
      </c>
      <c r="F77">
        <f>COUNT(F2:F75)</f>
        <v>74</v>
      </c>
      <c r="G77">
        <f>COUNT(G2:G75)</f>
        <v>74</v>
      </c>
      <c r="H77">
        <f>COUNT(H2:H75)</f>
        <v>74</v>
      </c>
      <c r="I77">
        <f>COUNT(I2:I75)</f>
        <v>74</v>
      </c>
    </row>
    <row r="78" spans="1:9">
      <c r="D78" s="2" t="s">
        <v>83</v>
      </c>
      <c r="E78">
        <f>100*(E76/E77)</f>
        <v>91.891891891891902</v>
      </c>
      <c r="F78">
        <f t="shared" ref="F78:I78" si="12">100*(F76/F77)</f>
        <v>59.45945945945946</v>
      </c>
      <c r="G78">
        <f t="shared" si="12"/>
        <v>5.4054054054054053</v>
      </c>
      <c r="H78">
        <f t="shared" si="12"/>
        <v>32.432432432432435</v>
      </c>
      <c r="I78">
        <f t="shared" si="12"/>
        <v>2.7027027027027026</v>
      </c>
    </row>
    <row r="79" spans="1:9">
      <c r="F79" s="2" t="s">
        <v>85</v>
      </c>
      <c r="G79" s="2" t="s">
        <v>86</v>
      </c>
      <c r="H79" s="2" t="s">
        <v>87</v>
      </c>
      <c r="I79" s="2" t="s">
        <v>88</v>
      </c>
    </row>
    <row r="80" spans="1:9" ht="15.75" thickBot="1">
      <c r="F80">
        <f>F76</f>
        <v>44</v>
      </c>
      <c r="G80">
        <f t="shared" ref="G80:H80" si="13">G76</f>
        <v>4</v>
      </c>
      <c r="H80">
        <f t="shared" si="13"/>
        <v>24</v>
      </c>
      <c r="I80">
        <f>I76</f>
        <v>2</v>
      </c>
    </row>
    <row r="81" spans="4:5" ht="15.75" thickTop="1">
      <c r="D81" s="3" t="s">
        <v>89</v>
      </c>
      <c r="E81" s="4">
        <f>E76/E77</f>
        <v>0.91891891891891897</v>
      </c>
    </row>
    <row r="82" spans="4:5">
      <c r="D82" s="5" t="s">
        <v>92</v>
      </c>
      <c r="E82" s="6"/>
    </row>
    <row r="83" spans="4:5">
      <c r="D83" s="5" t="s">
        <v>90</v>
      </c>
      <c r="E83" s="6">
        <f>F80/(F80+G80)</f>
        <v>0.91666666666666663</v>
      </c>
    </row>
    <row r="84" spans="4:5">
      <c r="D84" s="5" t="s">
        <v>91</v>
      </c>
      <c r="E84" s="6">
        <f>F80/(F80+I80)</f>
        <v>0.95652173913043481</v>
      </c>
    </row>
    <row r="85" spans="4:5">
      <c r="D85" s="5" t="s">
        <v>93</v>
      </c>
      <c r="E85" s="6"/>
    </row>
    <row r="86" spans="4:5">
      <c r="D86" s="5" t="s">
        <v>90</v>
      </c>
      <c r="E86" s="6">
        <f>H80/(H80+I80)</f>
        <v>0.92307692307692313</v>
      </c>
    </row>
    <row r="87" spans="4:5" ht="15.75" thickBot="1">
      <c r="D87" s="7" t="s">
        <v>91</v>
      </c>
      <c r="E87" s="8">
        <f>H80/(H80+G80)</f>
        <v>0.8571428571428571</v>
      </c>
    </row>
    <row r="88" spans="4:5" ht="15.75" thickTop="1"/>
  </sheetData>
  <sortState ref="A2:E78">
    <sortCondition ref="A2:A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8"/>
  <sheetViews>
    <sheetView workbookViewId="0"/>
  </sheetViews>
  <sheetFormatPr defaultRowHeight="15"/>
  <cols>
    <col min="3" max="3" width="8.5703125" bestFit="1" customWidth="1"/>
    <col min="4" max="4" width="10.42578125" customWidth="1"/>
    <col min="6" max="6" width="5.85546875" customWidth="1"/>
    <col min="7" max="8" width="6.140625" customWidth="1"/>
    <col min="9" max="9" width="6.5703125" customWidth="1"/>
  </cols>
  <sheetData>
    <row r="1" spans="1:9">
      <c r="A1" s="1" t="s">
        <v>75</v>
      </c>
      <c r="B1" t="s">
        <v>74</v>
      </c>
      <c r="C1" t="s">
        <v>76</v>
      </c>
      <c r="D1" t="s">
        <v>99</v>
      </c>
      <c r="E1" t="s">
        <v>100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8</v>
      </c>
      <c r="B2">
        <v>6.7384200000000002E-3</v>
      </c>
      <c r="C2">
        <v>0</v>
      </c>
      <c r="D2">
        <f>IF(AND($B2&gt;=0.55,$B2&lt;0.56),"ambiguous",IF($B2&lt;0.55,0,1))</f>
        <v>0</v>
      </c>
      <c r="E2">
        <f>IF(OR(AND($D2=1,$C2=1),AND($D2=0,$C2=0)),1,0)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54</v>
      </c>
      <c r="B3">
        <v>0.72096400000000005</v>
      </c>
      <c r="C3">
        <v>1</v>
      </c>
      <c r="D3">
        <f t="shared" ref="D3:D66" si="0">IF(AND($B3&gt;=0.55,$B3&lt;0.56),"ambiguous",IF($B3&lt;0.55,0,1))</f>
        <v>1</v>
      </c>
      <c r="E3">
        <f t="shared" ref="E3:E66" si="1">IF(OR(AND($D3=1,$C3=1),AND($D3=0,$C3=0)),1,0)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>
      <c r="A4" s="1" t="s">
        <v>5</v>
      </c>
      <c r="B4">
        <v>0.10964599999999999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</v>
      </c>
      <c r="B5">
        <v>0.28383700000000001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73</v>
      </c>
      <c r="B6">
        <v>0.11654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62</v>
      </c>
      <c r="B7">
        <v>0.96033100000000005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>
      <c r="A8" s="1" t="s">
        <v>12</v>
      </c>
      <c r="B8">
        <v>0.24427399999999999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35</v>
      </c>
      <c r="B9">
        <v>0.45995999999999998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50</v>
      </c>
      <c r="B10">
        <v>0.52592499999999998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24</v>
      </c>
      <c r="B11">
        <v>0.37077300000000002</v>
      </c>
      <c r="C11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21</v>
      </c>
      <c r="B12">
        <v>0.36757200000000001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71</v>
      </c>
      <c r="B13">
        <v>1.25495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>
      <c r="A14" s="1" t="s">
        <v>2</v>
      </c>
      <c r="B14">
        <v>-3.4864699999999998E-2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55</v>
      </c>
      <c r="B15">
        <v>0.88971999999999996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>
      <c r="A16" s="1" t="s">
        <v>49</v>
      </c>
      <c r="B16">
        <v>0.84587000000000001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22</v>
      </c>
      <c r="B17">
        <v>0.69853799999999999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28</v>
      </c>
      <c r="B18">
        <v>0.428734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</row>
    <row r="19" spans="1:9">
      <c r="A19" s="1" t="s">
        <v>41</v>
      </c>
      <c r="B19">
        <v>0.66081299999999998</v>
      </c>
      <c r="C19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>
      <c r="A20" s="1" t="s">
        <v>6</v>
      </c>
      <c r="B20">
        <v>0.26003999999999999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1</v>
      </c>
      <c r="I20">
        <f t="shared" si="5"/>
        <v>0</v>
      </c>
    </row>
    <row r="21" spans="1:9">
      <c r="A21" s="1" t="s">
        <v>37</v>
      </c>
      <c r="B21">
        <v>0.71391000000000004</v>
      </c>
      <c r="C21">
        <v>1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>
      <c r="A22" s="1" t="s">
        <v>63</v>
      </c>
      <c r="B22">
        <v>1.05684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72</v>
      </c>
      <c r="B23">
        <v>1.35886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44</v>
      </c>
      <c r="B24">
        <v>0.64902300000000002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39</v>
      </c>
      <c r="B25">
        <v>0.64415</v>
      </c>
      <c r="C25">
        <v>0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1</v>
      </c>
      <c r="H25">
        <f t="shared" si="4"/>
        <v>0</v>
      </c>
      <c r="I25">
        <f t="shared" si="5"/>
        <v>0</v>
      </c>
    </row>
    <row r="26" spans="1:9">
      <c r="A26" s="1" t="s">
        <v>59</v>
      </c>
      <c r="B26">
        <v>1.0098</v>
      </c>
      <c r="C26">
        <v>1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9">
      <c r="A27" s="1" t="s">
        <v>13</v>
      </c>
      <c r="B27">
        <v>0.30323600000000001</v>
      </c>
      <c r="C27">
        <v>1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1</v>
      </c>
    </row>
    <row r="28" spans="1:9">
      <c r="A28" s="1" t="s">
        <v>42</v>
      </c>
      <c r="B28">
        <v>0.76350399999999996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60</v>
      </c>
      <c r="B29">
        <v>1.0569999999999999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25</v>
      </c>
      <c r="B30">
        <v>0.39394299999999999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H30">
        <f t="shared" si="4"/>
        <v>1</v>
      </c>
      <c r="I30">
        <f t="shared" si="5"/>
        <v>0</v>
      </c>
    </row>
    <row r="31" spans="1:9">
      <c r="A31" s="1" t="s">
        <v>34</v>
      </c>
      <c r="B31">
        <v>0.61404099999999995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16</v>
      </c>
      <c r="B32">
        <v>0.120154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  <c r="H32">
        <f t="shared" si="4"/>
        <v>1</v>
      </c>
      <c r="I32">
        <f t="shared" si="5"/>
        <v>0</v>
      </c>
    </row>
    <row r="33" spans="1:9">
      <c r="A33" s="1" t="s">
        <v>4</v>
      </c>
      <c r="B33">
        <v>4.0117100000000003E-2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>
      <c r="A34" s="1" t="s">
        <v>56</v>
      </c>
      <c r="B34">
        <v>0.86473900000000004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11</v>
      </c>
      <c r="B35">
        <v>0.10158200000000001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  <c r="H35">
        <f t="shared" si="4"/>
        <v>1</v>
      </c>
      <c r="I35">
        <f t="shared" si="5"/>
        <v>0</v>
      </c>
    </row>
    <row r="36" spans="1:9">
      <c r="A36" s="1" t="s">
        <v>1</v>
      </c>
      <c r="B36">
        <v>-0.33871299999999999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A37" s="1" t="s">
        <v>14</v>
      </c>
      <c r="B37">
        <v>0.26733499999999999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>
      <c r="A38" s="1" t="s">
        <v>30</v>
      </c>
      <c r="B38">
        <v>0.74442900000000001</v>
      </c>
      <c r="C38">
        <v>1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0</v>
      </c>
    </row>
    <row r="39" spans="1:9">
      <c r="A39" s="1" t="s">
        <v>31</v>
      </c>
      <c r="B39">
        <v>0.56107700000000005</v>
      </c>
      <c r="C39">
        <v>0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1</v>
      </c>
      <c r="H39">
        <f t="shared" si="4"/>
        <v>0</v>
      </c>
      <c r="I39">
        <f t="shared" si="5"/>
        <v>0</v>
      </c>
    </row>
    <row r="40" spans="1:9">
      <c r="A40" s="1" t="s">
        <v>48</v>
      </c>
      <c r="B40">
        <v>0.775559</v>
      </c>
      <c r="C40">
        <v>1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</row>
    <row r="41" spans="1:9">
      <c r="A41" s="1" t="s">
        <v>0</v>
      </c>
      <c r="B41">
        <v>-0.24954799999999999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1</v>
      </c>
      <c r="I41">
        <f t="shared" si="5"/>
        <v>0</v>
      </c>
    </row>
    <row r="42" spans="1:9">
      <c r="A42" s="1" t="s">
        <v>17</v>
      </c>
      <c r="B42">
        <v>0.49637500000000001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>
      <c r="A43" s="1" t="s">
        <v>33</v>
      </c>
      <c r="B43">
        <v>0.66051599999999999</v>
      </c>
      <c r="C43">
        <v>1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1:9">
      <c r="A44" s="1" t="s">
        <v>70</v>
      </c>
      <c r="B44">
        <v>1.2847200000000001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>
      <c r="A45" s="1" t="s">
        <v>3</v>
      </c>
      <c r="B45">
        <v>-0.16783799999999999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1</v>
      </c>
      <c r="I45">
        <f t="shared" si="5"/>
        <v>0</v>
      </c>
    </row>
    <row r="46" spans="1:9">
      <c r="A46" s="1" t="s">
        <v>46</v>
      </c>
      <c r="B46">
        <v>0.78387799999999996</v>
      </c>
      <c r="C46">
        <v>1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>
      <c r="A47" s="1" t="s">
        <v>68</v>
      </c>
      <c r="B47">
        <v>1.2665500000000001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>
      <c r="A48" s="1" t="s">
        <v>65</v>
      </c>
      <c r="B48">
        <v>0.97403399999999996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>
      <c r="A49" s="1" t="s">
        <v>7</v>
      </c>
      <c r="B49">
        <v>0.308091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1</v>
      </c>
      <c r="I49">
        <f t="shared" si="5"/>
        <v>0</v>
      </c>
    </row>
    <row r="50" spans="1:9">
      <c r="A50" s="1" t="s">
        <v>26</v>
      </c>
      <c r="B50">
        <v>0.52225999999999995</v>
      </c>
      <c r="C50">
        <v>1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1</v>
      </c>
    </row>
    <row r="51" spans="1:9">
      <c r="A51" s="1" t="s">
        <v>40</v>
      </c>
      <c r="B51">
        <v>0.71210499999999999</v>
      </c>
      <c r="C51">
        <v>1</v>
      </c>
      <c r="D51">
        <f t="shared" si="0"/>
        <v>1</v>
      </c>
      <c r="E51">
        <f t="shared" si="1"/>
        <v>1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1:9">
      <c r="A52" s="1" t="s">
        <v>18</v>
      </c>
      <c r="B52">
        <v>0.34112199999999998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H52">
        <f t="shared" si="4"/>
        <v>1</v>
      </c>
      <c r="I52">
        <f t="shared" si="5"/>
        <v>0</v>
      </c>
    </row>
    <row r="53" spans="1:9">
      <c r="A53" s="1" t="s">
        <v>64</v>
      </c>
      <c r="B53">
        <v>1.1421399999999999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>
      <c r="A54" s="1" t="s">
        <v>43</v>
      </c>
      <c r="B54">
        <v>0.73423000000000005</v>
      </c>
      <c r="C54">
        <v>1</v>
      </c>
      <c r="D54">
        <f t="shared" si="0"/>
        <v>1</v>
      </c>
      <c r="E54">
        <f t="shared" si="1"/>
        <v>1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>
      <c r="A55" s="1" t="s">
        <v>53</v>
      </c>
      <c r="B55">
        <v>0.77874299999999996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>
      <c r="A56" s="1" t="s">
        <v>15</v>
      </c>
      <c r="B56">
        <v>0.19020999999999999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  <c r="H56">
        <f t="shared" si="4"/>
        <v>1</v>
      </c>
      <c r="I56">
        <f t="shared" si="5"/>
        <v>0</v>
      </c>
    </row>
    <row r="57" spans="1:9">
      <c r="A57" s="1" t="s">
        <v>38</v>
      </c>
      <c r="B57">
        <v>0.84740400000000005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>
      <c r="A58" s="1" t="s">
        <v>29</v>
      </c>
      <c r="B58">
        <v>0.69441399999999998</v>
      </c>
      <c r="C58">
        <v>1</v>
      </c>
      <c r="D58">
        <f t="shared" si="0"/>
        <v>1</v>
      </c>
      <c r="E58">
        <f t="shared" si="1"/>
        <v>1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>
      <c r="A59" s="1" t="s">
        <v>27</v>
      </c>
      <c r="B59">
        <v>0.84268399999999999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>
      <c r="A60" s="1" t="s">
        <v>67</v>
      </c>
      <c r="B60">
        <v>1.07264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>
      <c r="A61" s="1" t="s">
        <v>57</v>
      </c>
      <c r="B61">
        <v>0.91454599999999997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>
      <c r="A62" s="1" t="s">
        <v>32</v>
      </c>
      <c r="B62">
        <v>0.61945399999999995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>
      <c r="A63" s="1" t="s">
        <v>51</v>
      </c>
      <c r="B63">
        <v>0.98639299999999996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>
      <c r="A64" s="1" t="s">
        <v>52</v>
      </c>
      <c r="B64">
        <v>0.85232699999999995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>
      <c r="A65" s="1" t="s">
        <v>47</v>
      </c>
      <c r="B65">
        <v>0.89337699999999998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>
      <c r="A66" s="1" t="s">
        <v>61</v>
      </c>
      <c r="B66">
        <v>1.00404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>
      <c r="A67" s="1" t="s">
        <v>23</v>
      </c>
      <c r="B67">
        <v>0.56670799999999999</v>
      </c>
      <c r="C67">
        <v>1</v>
      </c>
      <c r="D67">
        <f t="shared" ref="D67:D75" si="6">IF(AND($B67&gt;=0.55,$B67&lt;0.56),"ambiguous",IF($B67&lt;0.55,0,1))</f>
        <v>1</v>
      </c>
      <c r="E67">
        <f t="shared" ref="E67:E75" si="7">IF(OR(AND($D67=1,$C67=1),AND($D67=0,$C67=0)),1,0)</f>
        <v>1</v>
      </c>
      <c r="F67">
        <f t="shared" ref="F67:F75" si="8">IF(AND($C67=1,$D67=1),1,0)</f>
        <v>1</v>
      </c>
      <c r="G67">
        <f t="shared" ref="G67:G75" si="9">IF(AND($C67=0,$D67=1),1,0)</f>
        <v>0</v>
      </c>
      <c r="H67">
        <f t="shared" ref="H67:H75" si="10">IF(AND($C67=0,$D67=0),1,0)</f>
        <v>0</v>
      </c>
      <c r="I67">
        <f t="shared" ref="I67:I75" si="11">IF(AND($C67=1,$D67=0),1,0)</f>
        <v>0</v>
      </c>
    </row>
    <row r="68" spans="1:9">
      <c r="A68" s="1" t="s">
        <v>20</v>
      </c>
      <c r="B68">
        <v>0.54823999999999995</v>
      </c>
      <c r="C68">
        <v>0</v>
      </c>
      <c r="D68">
        <f t="shared" si="6"/>
        <v>0</v>
      </c>
      <c r="E68">
        <f t="shared" si="7"/>
        <v>1</v>
      </c>
      <c r="F68">
        <f t="shared" si="8"/>
        <v>0</v>
      </c>
      <c r="G68">
        <f t="shared" si="9"/>
        <v>0</v>
      </c>
      <c r="H68">
        <f t="shared" si="10"/>
        <v>1</v>
      </c>
      <c r="I68">
        <f t="shared" si="11"/>
        <v>0</v>
      </c>
    </row>
    <row r="69" spans="1:9">
      <c r="A69" s="1" t="s">
        <v>9</v>
      </c>
      <c r="B69">
        <v>0.20709900000000001</v>
      </c>
      <c r="C69">
        <v>0</v>
      </c>
      <c r="D69">
        <f t="shared" si="6"/>
        <v>0</v>
      </c>
      <c r="E69">
        <f t="shared" si="7"/>
        <v>1</v>
      </c>
      <c r="F69">
        <f t="shared" si="8"/>
        <v>0</v>
      </c>
      <c r="G69">
        <f t="shared" si="9"/>
        <v>0</v>
      </c>
      <c r="H69">
        <f t="shared" si="10"/>
        <v>1</v>
      </c>
      <c r="I69">
        <f t="shared" si="11"/>
        <v>0</v>
      </c>
    </row>
    <row r="70" spans="1:9">
      <c r="A70" s="1" t="s">
        <v>66</v>
      </c>
      <c r="B70">
        <v>1.1422099999999999</v>
      </c>
      <c r="C70">
        <v>1</v>
      </c>
      <c r="D70">
        <f t="shared" si="6"/>
        <v>1</v>
      </c>
      <c r="E70">
        <f t="shared" si="7"/>
        <v>1</v>
      </c>
      <c r="F70">
        <f t="shared" si="8"/>
        <v>1</v>
      </c>
      <c r="G70">
        <f t="shared" si="9"/>
        <v>0</v>
      </c>
      <c r="H70">
        <f t="shared" si="10"/>
        <v>0</v>
      </c>
      <c r="I70">
        <f t="shared" si="11"/>
        <v>0</v>
      </c>
    </row>
    <row r="71" spans="1:9">
      <c r="A71" s="1" t="s">
        <v>36</v>
      </c>
      <c r="B71">
        <v>0.68663600000000002</v>
      </c>
      <c r="C71">
        <v>1</v>
      </c>
      <c r="D71">
        <f t="shared" si="6"/>
        <v>1</v>
      </c>
      <c r="E71">
        <f t="shared" si="7"/>
        <v>1</v>
      </c>
      <c r="F71">
        <f t="shared" si="8"/>
        <v>1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1:9">
      <c r="A72" s="1" t="s">
        <v>45</v>
      </c>
      <c r="B72">
        <v>0.83722099999999999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>
      <c r="A73" s="1" t="s">
        <v>58</v>
      </c>
      <c r="B73">
        <v>0.96446500000000002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>
      <c r="A74" s="1" t="s">
        <v>19</v>
      </c>
      <c r="B74">
        <v>0.48257899999999998</v>
      </c>
      <c r="C74">
        <v>0</v>
      </c>
      <c r="D74">
        <f t="shared" si="6"/>
        <v>0</v>
      </c>
      <c r="E74">
        <f t="shared" si="7"/>
        <v>1</v>
      </c>
      <c r="F74">
        <f t="shared" si="8"/>
        <v>0</v>
      </c>
      <c r="G74">
        <f t="shared" si="9"/>
        <v>0</v>
      </c>
      <c r="H74">
        <f t="shared" si="10"/>
        <v>1</v>
      </c>
      <c r="I74">
        <f t="shared" si="11"/>
        <v>0</v>
      </c>
    </row>
    <row r="75" spans="1:9">
      <c r="A75" s="1" t="s">
        <v>69</v>
      </c>
      <c r="B75">
        <v>1.1890400000000001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>
      <c r="D76" s="2" t="s">
        <v>82</v>
      </c>
      <c r="E76">
        <f>SUM(E2:E75)</f>
        <v>69</v>
      </c>
      <c r="F76">
        <f>SUM(F2:F75)</f>
        <v>43</v>
      </c>
      <c r="G76">
        <f>SUM(G2:G75)</f>
        <v>2</v>
      </c>
      <c r="H76">
        <f>SUM(H2:H75)</f>
        <v>26</v>
      </c>
      <c r="I76">
        <f>SUM(I2:I75)</f>
        <v>3</v>
      </c>
    </row>
    <row r="77" spans="1:9">
      <c r="D77" s="2" t="s">
        <v>84</v>
      </c>
      <c r="E77">
        <f>COUNT(E2:E75)</f>
        <v>74</v>
      </c>
      <c r="F77">
        <f>COUNT(F2:F75)</f>
        <v>74</v>
      </c>
      <c r="G77">
        <f>COUNT(G2:G75)</f>
        <v>74</v>
      </c>
      <c r="H77">
        <f>COUNT(H2:H75)</f>
        <v>74</v>
      </c>
      <c r="I77">
        <f>COUNT(I2:I75)</f>
        <v>74</v>
      </c>
    </row>
    <row r="78" spans="1:9">
      <c r="D78" s="2" t="s">
        <v>83</v>
      </c>
      <c r="E78">
        <f>100*(E76/E77)</f>
        <v>93.243243243243242</v>
      </c>
      <c r="F78">
        <f t="shared" ref="F78:I78" si="12">100*(F76/F77)</f>
        <v>58.108108108108105</v>
      </c>
      <c r="G78">
        <f t="shared" si="12"/>
        <v>2.7027027027027026</v>
      </c>
      <c r="H78">
        <f t="shared" si="12"/>
        <v>35.135135135135137</v>
      </c>
      <c r="I78">
        <f t="shared" si="12"/>
        <v>4.0540540540540544</v>
      </c>
    </row>
    <row r="79" spans="1:9">
      <c r="F79" s="2" t="s">
        <v>85</v>
      </c>
      <c r="G79" s="2" t="s">
        <v>86</v>
      </c>
      <c r="H79" s="2" t="s">
        <v>87</v>
      </c>
      <c r="I79" s="2" t="s">
        <v>88</v>
      </c>
    </row>
    <row r="80" spans="1:9" ht="15.75" thickBot="1">
      <c r="F80">
        <f>F76</f>
        <v>43</v>
      </c>
      <c r="G80">
        <f t="shared" ref="G80:H80" si="13">G76</f>
        <v>2</v>
      </c>
      <c r="H80">
        <f t="shared" si="13"/>
        <v>26</v>
      </c>
      <c r="I80">
        <f>I76</f>
        <v>3</v>
      </c>
    </row>
    <row r="81" spans="4:5" ht="15.75" thickTop="1">
      <c r="D81" s="3" t="s">
        <v>89</v>
      </c>
      <c r="E81" s="4">
        <f>E76/E77</f>
        <v>0.93243243243243246</v>
      </c>
    </row>
    <row r="82" spans="4:5">
      <c r="D82" s="5" t="s">
        <v>92</v>
      </c>
      <c r="E82" s="6"/>
    </row>
    <row r="83" spans="4:5">
      <c r="D83" s="5" t="s">
        <v>90</v>
      </c>
      <c r="E83" s="6">
        <f>F80/(F80+G80)</f>
        <v>0.9555555555555556</v>
      </c>
    </row>
    <row r="84" spans="4:5">
      <c r="D84" s="5" t="s">
        <v>91</v>
      </c>
      <c r="E84" s="6">
        <f>F80/(F80+I80)</f>
        <v>0.93478260869565222</v>
      </c>
    </row>
    <row r="85" spans="4:5">
      <c r="D85" s="5" t="s">
        <v>93</v>
      </c>
      <c r="E85" s="6"/>
    </row>
    <row r="86" spans="4:5">
      <c r="D86" s="5" t="s">
        <v>90</v>
      </c>
      <c r="E86" s="6">
        <f>H80/(H80+I80)</f>
        <v>0.89655172413793105</v>
      </c>
    </row>
    <row r="87" spans="4:5" ht="15.75" thickBot="1">
      <c r="D87" s="7" t="s">
        <v>91</v>
      </c>
      <c r="E87" s="8">
        <f>H80/(H80+G80)</f>
        <v>0.9285714285714286</v>
      </c>
    </row>
    <row r="88" spans="4:5" ht="15.7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7"/>
  <sheetViews>
    <sheetView tabSelected="1" workbookViewId="0"/>
  </sheetViews>
  <sheetFormatPr defaultRowHeight="15"/>
  <sheetData>
    <row r="1" spans="1:9">
      <c r="A1" s="1" t="s">
        <v>75</v>
      </c>
      <c r="B1" t="s">
        <v>74</v>
      </c>
      <c r="C1" t="s">
        <v>76</v>
      </c>
      <c r="E1" s="1" t="s">
        <v>75</v>
      </c>
      <c r="F1" t="s">
        <v>74</v>
      </c>
      <c r="G1" t="s">
        <v>76</v>
      </c>
      <c r="I1" s="1"/>
    </row>
    <row r="2" spans="1:9">
      <c r="A2" s="1" t="s">
        <v>8</v>
      </c>
      <c r="B2">
        <v>6.7384200000000002E-3</v>
      </c>
      <c r="C2">
        <v>0</v>
      </c>
      <c r="E2" s="1" t="s">
        <v>54</v>
      </c>
      <c r="F2">
        <v>0.72096400000000005</v>
      </c>
      <c r="G2">
        <v>1</v>
      </c>
    </row>
    <row r="3" spans="1:9">
      <c r="A3" s="1" t="s">
        <v>5</v>
      </c>
      <c r="B3">
        <v>0.10964599999999999</v>
      </c>
      <c r="C3">
        <v>0</v>
      </c>
      <c r="E3" s="1" t="s">
        <v>62</v>
      </c>
      <c r="F3">
        <v>0.96033100000000005</v>
      </c>
      <c r="G3">
        <v>1</v>
      </c>
    </row>
    <row r="4" spans="1:9">
      <c r="A4" s="1" t="s">
        <v>10</v>
      </c>
      <c r="B4">
        <v>0.28383700000000001</v>
      </c>
      <c r="C4">
        <v>0</v>
      </c>
      <c r="E4" s="1" t="s">
        <v>24</v>
      </c>
      <c r="F4">
        <v>0.37077300000000002</v>
      </c>
      <c r="G4">
        <v>1</v>
      </c>
    </row>
    <row r="5" spans="1:9">
      <c r="A5" s="1" t="s">
        <v>73</v>
      </c>
      <c r="B5">
        <v>0.11654</v>
      </c>
      <c r="C5">
        <v>0</v>
      </c>
      <c r="E5" s="1" t="s">
        <v>71</v>
      </c>
      <c r="F5">
        <v>1.25495</v>
      </c>
      <c r="G5">
        <v>1</v>
      </c>
    </row>
    <row r="6" spans="1:9">
      <c r="A6" s="1" t="s">
        <v>12</v>
      </c>
      <c r="B6">
        <v>0.24427399999999999</v>
      </c>
      <c r="C6">
        <v>0</v>
      </c>
      <c r="E6" s="1" t="s">
        <v>55</v>
      </c>
      <c r="F6">
        <v>0.88971999999999996</v>
      </c>
      <c r="G6">
        <v>1</v>
      </c>
    </row>
    <row r="7" spans="1:9">
      <c r="A7" s="1" t="s">
        <v>35</v>
      </c>
      <c r="B7">
        <v>0.45995999999999998</v>
      </c>
      <c r="C7">
        <v>0</v>
      </c>
      <c r="E7" s="1" t="s">
        <v>49</v>
      </c>
      <c r="F7">
        <v>0.84587000000000001</v>
      </c>
      <c r="G7">
        <v>1</v>
      </c>
    </row>
    <row r="8" spans="1:9">
      <c r="A8" s="1" t="s">
        <v>50</v>
      </c>
      <c r="B8">
        <v>0.52592499999999998</v>
      </c>
      <c r="C8">
        <v>0</v>
      </c>
      <c r="E8" s="1" t="s">
        <v>22</v>
      </c>
      <c r="F8">
        <v>0.69853799999999999</v>
      </c>
      <c r="G8">
        <v>1</v>
      </c>
    </row>
    <row r="9" spans="1:9">
      <c r="A9" s="1" t="s">
        <v>21</v>
      </c>
      <c r="B9">
        <v>0.36757200000000001</v>
      </c>
      <c r="C9">
        <v>0</v>
      </c>
      <c r="E9" s="1" t="s">
        <v>41</v>
      </c>
      <c r="F9">
        <v>0.66081299999999998</v>
      </c>
      <c r="G9">
        <v>1</v>
      </c>
    </row>
    <row r="10" spans="1:9">
      <c r="A10" s="1" t="s">
        <v>2</v>
      </c>
      <c r="B10">
        <v>-3.4864699999999998E-2</v>
      </c>
      <c r="C10">
        <v>0</v>
      </c>
      <c r="E10" s="1" t="s">
        <v>37</v>
      </c>
      <c r="F10">
        <v>0.71391000000000004</v>
      </c>
      <c r="G10">
        <v>1</v>
      </c>
    </row>
    <row r="11" spans="1:9">
      <c r="A11" s="1" t="s">
        <v>28</v>
      </c>
      <c r="B11">
        <v>0.428734</v>
      </c>
      <c r="C11">
        <v>0</v>
      </c>
      <c r="E11" s="1" t="s">
        <v>63</v>
      </c>
      <c r="F11">
        <v>1.05684</v>
      </c>
      <c r="G11">
        <v>1</v>
      </c>
    </row>
    <row r="12" spans="1:9">
      <c r="A12" s="1" t="s">
        <v>6</v>
      </c>
      <c r="B12">
        <v>0.26003999999999999</v>
      </c>
      <c r="C12">
        <v>0</v>
      </c>
      <c r="E12" s="1" t="s">
        <v>72</v>
      </c>
      <c r="F12">
        <v>1.35886</v>
      </c>
      <c r="G12">
        <v>1</v>
      </c>
    </row>
    <row r="13" spans="1:9">
      <c r="A13" s="1" t="s">
        <v>39</v>
      </c>
      <c r="B13">
        <v>0.64415</v>
      </c>
      <c r="C13">
        <v>0</v>
      </c>
      <c r="E13" s="1" t="s">
        <v>44</v>
      </c>
      <c r="F13">
        <v>0.64902300000000002</v>
      </c>
      <c r="G13">
        <v>1</v>
      </c>
    </row>
    <row r="14" spans="1:9">
      <c r="A14" s="1" t="s">
        <v>25</v>
      </c>
      <c r="B14">
        <v>0.39394299999999999</v>
      </c>
      <c r="C14">
        <v>0</v>
      </c>
      <c r="E14" s="1" t="s">
        <v>59</v>
      </c>
      <c r="F14">
        <v>1.0098</v>
      </c>
      <c r="G14">
        <v>1</v>
      </c>
    </row>
    <row r="15" spans="1:9">
      <c r="A15" s="1" t="s">
        <v>16</v>
      </c>
      <c r="B15">
        <v>0.120154</v>
      </c>
      <c r="C15">
        <v>0</v>
      </c>
      <c r="E15" s="1" t="s">
        <v>13</v>
      </c>
      <c r="F15">
        <v>0.30323600000000001</v>
      </c>
      <c r="G15">
        <v>1</v>
      </c>
    </row>
    <row r="16" spans="1:9">
      <c r="A16" s="1" t="s">
        <v>4</v>
      </c>
      <c r="B16">
        <v>4.0117100000000003E-2</v>
      </c>
      <c r="C16">
        <v>0</v>
      </c>
      <c r="E16" s="1" t="s">
        <v>42</v>
      </c>
      <c r="F16">
        <v>0.76350399999999996</v>
      </c>
      <c r="G16">
        <v>1</v>
      </c>
    </row>
    <row r="17" spans="1:7">
      <c r="A17" s="1" t="s">
        <v>11</v>
      </c>
      <c r="B17">
        <v>0.10158200000000001</v>
      </c>
      <c r="C17">
        <v>0</v>
      </c>
      <c r="E17" s="1" t="s">
        <v>60</v>
      </c>
      <c r="F17">
        <v>1.0569999999999999</v>
      </c>
      <c r="G17">
        <v>1</v>
      </c>
    </row>
    <row r="18" spans="1:7">
      <c r="A18" s="1" t="s">
        <v>1</v>
      </c>
      <c r="B18">
        <v>-0.33871299999999999</v>
      </c>
      <c r="C18">
        <v>0</v>
      </c>
      <c r="E18" s="1" t="s">
        <v>34</v>
      </c>
      <c r="F18">
        <v>0.61404099999999995</v>
      </c>
      <c r="G18">
        <v>1</v>
      </c>
    </row>
    <row r="19" spans="1:7">
      <c r="A19" s="1" t="s">
        <v>14</v>
      </c>
      <c r="B19">
        <v>0.26733499999999999</v>
      </c>
      <c r="C19">
        <v>0</v>
      </c>
      <c r="E19" s="1" t="s">
        <v>56</v>
      </c>
      <c r="F19">
        <v>0.86473900000000004</v>
      </c>
      <c r="G19">
        <v>1</v>
      </c>
    </row>
    <row r="20" spans="1:7">
      <c r="A20" s="1" t="s">
        <v>31</v>
      </c>
      <c r="B20">
        <v>0.56107700000000005</v>
      </c>
      <c r="C20">
        <v>0</v>
      </c>
      <c r="E20" s="1" t="s">
        <v>30</v>
      </c>
      <c r="F20">
        <v>0.74442900000000001</v>
      </c>
      <c r="G20">
        <v>1</v>
      </c>
    </row>
    <row r="21" spans="1:7">
      <c r="A21" s="1" t="s">
        <v>0</v>
      </c>
      <c r="B21">
        <v>-0.24954799999999999</v>
      </c>
      <c r="C21">
        <v>0</v>
      </c>
      <c r="E21" s="1" t="s">
        <v>48</v>
      </c>
      <c r="F21">
        <v>0.775559</v>
      </c>
      <c r="G21">
        <v>1</v>
      </c>
    </row>
    <row r="22" spans="1:7">
      <c r="A22" s="1" t="s">
        <v>17</v>
      </c>
      <c r="B22">
        <v>0.49637500000000001</v>
      </c>
      <c r="C22">
        <v>0</v>
      </c>
      <c r="E22" s="1" t="s">
        <v>33</v>
      </c>
      <c r="F22">
        <v>0.66051599999999999</v>
      </c>
      <c r="G22">
        <v>1</v>
      </c>
    </row>
    <row r="23" spans="1:7">
      <c r="A23" s="1" t="s">
        <v>3</v>
      </c>
      <c r="B23">
        <v>-0.16783799999999999</v>
      </c>
      <c r="C23">
        <v>0</v>
      </c>
      <c r="E23" s="1" t="s">
        <v>70</v>
      </c>
      <c r="F23">
        <v>1.2847200000000001</v>
      </c>
      <c r="G23">
        <v>1</v>
      </c>
    </row>
    <row r="24" spans="1:7">
      <c r="A24" s="1" t="s">
        <v>7</v>
      </c>
      <c r="B24">
        <v>0.308091</v>
      </c>
      <c r="C24">
        <v>0</v>
      </c>
      <c r="E24" s="1" t="s">
        <v>46</v>
      </c>
      <c r="F24">
        <v>0.78387799999999996</v>
      </c>
      <c r="G24">
        <v>1</v>
      </c>
    </row>
    <row r="25" spans="1:7">
      <c r="A25" s="1" t="s">
        <v>18</v>
      </c>
      <c r="B25">
        <v>0.34112199999999998</v>
      </c>
      <c r="C25">
        <v>0</v>
      </c>
      <c r="E25" s="1" t="s">
        <v>68</v>
      </c>
      <c r="F25">
        <v>1.2665500000000001</v>
      </c>
      <c r="G25">
        <v>1</v>
      </c>
    </row>
    <row r="26" spans="1:7">
      <c r="A26" s="1" t="s">
        <v>15</v>
      </c>
      <c r="B26">
        <v>0.19020999999999999</v>
      </c>
      <c r="C26">
        <v>0</v>
      </c>
      <c r="E26" s="1" t="s">
        <v>65</v>
      </c>
      <c r="F26">
        <v>0.97403399999999996</v>
      </c>
      <c r="G26">
        <v>1</v>
      </c>
    </row>
    <row r="27" spans="1:7">
      <c r="A27" s="1" t="s">
        <v>20</v>
      </c>
      <c r="B27">
        <v>0.54823999999999995</v>
      </c>
      <c r="C27">
        <v>0</v>
      </c>
      <c r="E27" s="1" t="s">
        <v>26</v>
      </c>
      <c r="F27">
        <v>0.52225999999999995</v>
      </c>
      <c r="G27">
        <v>1</v>
      </c>
    </row>
    <row r="28" spans="1:7">
      <c r="A28" s="1" t="s">
        <v>9</v>
      </c>
      <c r="B28">
        <v>0.20709900000000001</v>
      </c>
      <c r="C28">
        <v>0</v>
      </c>
      <c r="E28" s="1" t="s">
        <v>40</v>
      </c>
      <c r="F28">
        <v>0.71210499999999999</v>
      </c>
      <c r="G28">
        <v>1</v>
      </c>
    </row>
    <row r="29" spans="1:7">
      <c r="A29" s="1" t="s">
        <v>19</v>
      </c>
      <c r="B29">
        <v>0.48257899999999998</v>
      </c>
      <c r="C29">
        <v>0</v>
      </c>
      <c r="E29" s="1" t="s">
        <v>64</v>
      </c>
      <c r="F29">
        <v>1.1421399999999999</v>
      </c>
      <c r="G29">
        <v>1</v>
      </c>
    </row>
    <row r="30" spans="1:7">
      <c r="A30" s="1" t="s">
        <v>94</v>
      </c>
      <c r="B30">
        <f>AVERAGE(B2:B29)</f>
        <v>0.23979917214285715</v>
      </c>
      <c r="E30" s="1" t="s">
        <v>43</v>
      </c>
      <c r="F30">
        <v>0.73423000000000005</v>
      </c>
      <c r="G30">
        <v>1</v>
      </c>
    </row>
    <row r="31" spans="1:7">
      <c r="A31" s="1" t="s">
        <v>95</v>
      </c>
      <c r="B31">
        <f>STDEV(B3:B30)</f>
        <v>0.24597237373344877</v>
      </c>
      <c r="E31" s="1" t="s">
        <v>53</v>
      </c>
      <c r="F31">
        <v>0.77874299999999996</v>
      </c>
      <c r="G31">
        <v>1</v>
      </c>
    </row>
    <row r="32" spans="1:7">
      <c r="A32" s="1" t="s">
        <v>96</v>
      </c>
      <c r="E32" s="1" t="s">
        <v>38</v>
      </c>
      <c r="F32">
        <v>0.84740400000000005</v>
      </c>
      <c r="G32">
        <v>1</v>
      </c>
    </row>
    <row r="33" spans="1:7">
      <c r="A33" s="1" t="s">
        <v>97</v>
      </c>
      <c r="B33">
        <f>B30+1.28*B31</f>
        <v>0.55464381052167155</v>
      </c>
      <c r="E33" s="1" t="s">
        <v>29</v>
      </c>
      <c r="F33">
        <v>0.69441399999999998</v>
      </c>
      <c r="G33">
        <v>1</v>
      </c>
    </row>
    <row r="34" spans="1:7">
      <c r="E34" s="1" t="s">
        <v>27</v>
      </c>
      <c r="F34">
        <v>0.84268399999999999</v>
      </c>
      <c r="G34">
        <v>1</v>
      </c>
    </row>
    <row r="35" spans="1:7">
      <c r="E35" s="1" t="s">
        <v>67</v>
      </c>
      <c r="F35">
        <v>1.07264</v>
      </c>
      <c r="G35">
        <v>1</v>
      </c>
    </row>
    <row r="36" spans="1:7">
      <c r="E36" s="1" t="s">
        <v>57</v>
      </c>
      <c r="F36">
        <v>0.91454599999999997</v>
      </c>
      <c r="G36">
        <v>1</v>
      </c>
    </row>
    <row r="37" spans="1:7">
      <c r="E37" s="1" t="s">
        <v>32</v>
      </c>
      <c r="F37">
        <v>0.61945399999999995</v>
      </c>
      <c r="G37">
        <v>1</v>
      </c>
    </row>
    <row r="38" spans="1:7">
      <c r="E38" s="1" t="s">
        <v>51</v>
      </c>
      <c r="F38">
        <v>0.98639299999999996</v>
      </c>
      <c r="G38">
        <v>1</v>
      </c>
    </row>
    <row r="39" spans="1:7">
      <c r="E39" s="1" t="s">
        <v>52</v>
      </c>
      <c r="F39">
        <v>0.85232699999999995</v>
      </c>
      <c r="G39">
        <v>1</v>
      </c>
    </row>
    <row r="40" spans="1:7">
      <c r="E40" s="1" t="s">
        <v>47</v>
      </c>
      <c r="F40">
        <v>0.89337699999999998</v>
      </c>
      <c r="G40">
        <v>1</v>
      </c>
    </row>
    <row r="41" spans="1:7">
      <c r="E41" s="1" t="s">
        <v>61</v>
      </c>
      <c r="F41">
        <v>1.00404</v>
      </c>
      <c r="G41">
        <v>1</v>
      </c>
    </row>
    <row r="42" spans="1:7">
      <c r="E42" s="1" t="s">
        <v>23</v>
      </c>
      <c r="F42">
        <v>0.56670799999999999</v>
      </c>
      <c r="G42">
        <v>1</v>
      </c>
    </row>
    <row r="43" spans="1:7">
      <c r="E43" s="1" t="s">
        <v>66</v>
      </c>
      <c r="F43">
        <v>1.1422099999999999</v>
      </c>
      <c r="G43">
        <v>1</v>
      </c>
    </row>
    <row r="44" spans="1:7">
      <c r="E44" s="1" t="s">
        <v>36</v>
      </c>
      <c r="F44">
        <v>0.68663600000000002</v>
      </c>
      <c r="G44">
        <v>1</v>
      </c>
    </row>
    <row r="45" spans="1:7">
      <c r="E45" s="1" t="s">
        <v>45</v>
      </c>
      <c r="F45">
        <v>0.83722099999999999</v>
      </c>
      <c r="G45">
        <v>1</v>
      </c>
    </row>
    <row r="46" spans="1:7">
      <c r="E46" s="1" t="s">
        <v>58</v>
      </c>
      <c r="F46">
        <v>0.96446500000000002</v>
      </c>
      <c r="G46">
        <v>1</v>
      </c>
    </row>
    <row r="47" spans="1:7">
      <c r="E47" s="1" t="s">
        <v>69</v>
      </c>
      <c r="F47">
        <v>1.1890400000000001</v>
      </c>
      <c r="G47">
        <v>1</v>
      </c>
    </row>
    <row r="48" spans="1:7">
      <c r="E48" s="1" t="s">
        <v>94</v>
      </c>
      <c r="F48">
        <f>AVERAGE(F2:F47)</f>
        <v>0.85403554347826083</v>
      </c>
    </row>
    <row r="49" spans="5:6">
      <c r="E49" s="1" t="s">
        <v>95</v>
      </c>
      <c r="F49">
        <f>STDEV(F2:F47)</f>
        <v>0.23258933283332955</v>
      </c>
    </row>
    <row r="50" spans="5:6">
      <c r="E50" s="1" t="s">
        <v>96</v>
      </c>
    </row>
    <row r="51" spans="5:6">
      <c r="E51" s="1" t="s">
        <v>98</v>
      </c>
      <c r="F51">
        <f>F48-1.28*F49</f>
        <v>0.55632119745159891</v>
      </c>
    </row>
    <row r="77" spans="9:9">
      <c r="I77" s="1"/>
    </row>
  </sheetData>
  <sortState ref="I2:K75">
    <sortCondition ref="K2:K75"/>
    <sortCondition ref="I2:I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DrugPredCutoffs</vt:lpstr>
      <vt:lpstr>MeanAndStdDevCalculations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cp:lastPrinted>2011-12-02T22:02:48Z</cp:lastPrinted>
  <dcterms:created xsi:type="dcterms:W3CDTF">2011-11-28T14:37:48Z</dcterms:created>
  <dcterms:modified xsi:type="dcterms:W3CDTF">2011-12-02T22:14:57Z</dcterms:modified>
</cp:coreProperties>
</file>