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20" windowHeight="11895" activeTab="1"/>
  </bookViews>
  <sheets>
    <sheet name="0.5cutoff" sheetId="1" r:id="rId1"/>
    <sheet name="DrugPredCutoffs" sheetId="2" r:id="rId2"/>
    <sheet name="MeanAndStdDevCalculations" sheetId="3" r:id="rId3"/>
  </sheets>
  <calcPr calcId="125725"/>
</workbook>
</file>

<file path=xl/calcChain.xml><?xml version="1.0" encoding="utf-8"?>
<calcChain xmlns="http://schemas.openxmlformats.org/spreadsheetml/2006/main">
  <c r="G3" i="2"/>
  <c r="H3"/>
  <c r="I3"/>
  <c r="G4"/>
  <c r="H4"/>
  <c r="I4"/>
  <c r="G5"/>
  <c r="H5"/>
  <c r="I5"/>
  <c r="G6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G14"/>
  <c r="H14"/>
  <c r="I14"/>
  <c r="G19"/>
  <c r="H19"/>
  <c r="I19"/>
  <c r="G20"/>
  <c r="H20"/>
  <c r="I20"/>
  <c r="G21"/>
  <c r="H21"/>
  <c r="I21"/>
  <c r="G22"/>
  <c r="H22"/>
  <c r="I22"/>
  <c r="G23"/>
  <c r="H23"/>
  <c r="I23"/>
  <c r="G24"/>
  <c r="H24"/>
  <c r="I24"/>
  <c r="G25"/>
  <c r="H25"/>
  <c r="I25"/>
  <c r="G26"/>
  <c r="H26"/>
  <c r="I26"/>
  <c r="G27"/>
  <c r="H27"/>
  <c r="I27"/>
  <c r="G28"/>
  <c r="H28"/>
  <c r="I28"/>
  <c r="G29"/>
  <c r="H29"/>
  <c r="I29"/>
  <c r="G30"/>
  <c r="H30"/>
  <c r="I30"/>
  <c r="G31"/>
  <c r="H31"/>
  <c r="I31"/>
  <c r="G32"/>
  <c r="H32"/>
  <c r="I32"/>
  <c r="G33"/>
  <c r="H33"/>
  <c r="I33"/>
  <c r="G34"/>
  <c r="H34"/>
  <c r="I34"/>
  <c r="G35"/>
  <c r="H35"/>
  <c r="I35"/>
  <c r="G36"/>
  <c r="H36"/>
  <c r="I36"/>
  <c r="G37"/>
  <c r="H37"/>
  <c r="I37"/>
  <c r="G38"/>
  <c r="H38"/>
  <c r="I38"/>
  <c r="F3"/>
  <c r="F4"/>
  <c r="F5"/>
  <c r="F6"/>
  <c r="F7"/>
  <c r="F8"/>
  <c r="F9"/>
  <c r="F10"/>
  <c r="F11"/>
  <c r="F12"/>
  <c r="F13"/>
  <c r="F14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2"/>
  <c r="I2" s="1"/>
  <c r="E5"/>
  <c r="E9"/>
  <c r="E13"/>
  <c r="F51" i="3"/>
  <c r="F50"/>
  <c r="F53" s="1"/>
  <c r="B31"/>
  <c r="B30"/>
  <c r="B33" s="1"/>
  <c r="D3" i="1"/>
  <c r="F3" s="1"/>
  <c r="D4"/>
  <c r="E4" s="1"/>
  <c r="D5"/>
  <c r="F5" s="1"/>
  <c r="D6"/>
  <c r="D7"/>
  <c r="F7" s="1"/>
  <c r="D8"/>
  <c r="E8" s="1"/>
  <c r="D9"/>
  <c r="F9" s="1"/>
  <c r="D10"/>
  <c r="D11"/>
  <c r="F11" s="1"/>
  <c r="D12"/>
  <c r="E12" s="1"/>
  <c r="D13"/>
  <c r="F13" s="1"/>
  <c r="D14"/>
  <c r="D15"/>
  <c r="F15" s="1"/>
  <c r="D16"/>
  <c r="E16" s="1"/>
  <c r="D17"/>
  <c r="F17" s="1"/>
  <c r="D18"/>
  <c r="D19"/>
  <c r="F19" s="1"/>
  <c r="D20"/>
  <c r="E20" s="1"/>
  <c r="D21"/>
  <c r="F21" s="1"/>
  <c r="D22"/>
  <c r="D23"/>
  <c r="F23" s="1"/>
  <c r="D24"/>
  <c r="E24" s="1"/>
  <c r="D25"/>
  <c r="F25" s="1"/>
  <c r="D26"/>
  <c r="D27"/>
  <c r="F27" s="1"/>
  <c r="D28"/>
  <c r="E28" s="1"/>
  <c r="D29"/>
  <c r="F29" s="1"/>
  <c r="D30"/>
  <c r="D31"/>
  <c r="F31" s="1"/>
  <c r="D32"/>
  <c r="E32" s="1"/>
  <c r="D33"/>
  <c r="F33" s="1"/>
  <c r="D34"/>
  <c r="D35"/>
  <c r="F35" s="1"/>
  <c r="D36"/>
  <c r="E36" s="1"/>
  <c r="D37"/>
  <c r="F37" s="1"/>
  <c r="D38"/>
  <c r="D2"/>
  <c r="H2" s="1"/>
  <c r="E2" i="2" l="1"/>
  <c r="E11"/>
  <c r="E7"/>
  <c r="E3"/>
  <c r="I37" i="1"/>
  <c r="I33"/>
  <c r="I29"/>
  <c r="I25"/>
  <c r="I21"/>
  <c r="I17"/>
  <c r="I13"/>
  <c r="I9"/>
  <c r="I5"/>
  <c r="I35"/>
  <c r="I31"/>
  <c r="I27"/>
  <c r="I23"/>
  <c r="I19"/>
  <c r="I15"/>
  <c r="I11"/>
  <c r="I7"/>
  <c r="I3"/>
  <c r="E14" i="2"/>
  <c r="E12"/>
  <c r="E10"/>
  <c r="E8"/>
  <c r="E6"/>
  <c r="E4"/>
  <c r="E40" s="1"/>
  <c r="G37" i="1"/>
  <c r="G35"/>
  <c r="G33"/>
  <c r="G31"/>
  <c r="G29"/>
  <c r="G27"/>
  <c r="G25"/>
  <c r="G23"/>
  <c r="G21"/>
  <c r="G19"/>
  <c r="G17"/>
  <c r="G15"/>
  <c r="G13"/>
  <c r="G11"/>
  <c r="G9"/>
  <c r="G7"/>
  <c r="G5"/>
  <c r="G3"/>
  <c r="F2" i="2"/>
  <c r="H2"/>
  <c r="E39"/>
  <c r="G2"/>
  <c r="I2" i="1"/>
  <c r="G2"/>
  <c r="F38"/>
  <c r="H38"/>
  <c r="G38"/>
  <c r="I38"/>
  <c r="F36"/>
  <c r="H36"/>
  <c r="G36"/>
  <c r="I36"/>
  <c r="F34"/>
  <c r="H34"/>
  <c r="G34"/>
  <c r="I34"/>
  <c r="F32"/>
  <c r="H32"/>
  <c r="G32"/>
  <c r="I32"/>
  <c r="F30"/>
  <c r="H30"/>
  <c r="G30"/>
  <c r="I30"/>
  <c r="F28"/>
  <c r="H28"/>
  <c r="G28"/>
  <c r="I28"/>
  <c r="F26"/>
  <c r="H26"/>
  <c r="G26"/>
  <c r="I26"/>
  <c r="F24"/>
  <c r="H24"/>
  <c r="G24"/>
  <c r="I24"/>
  <c r="F22"/>
  <c r="H22"/>
  <c r="G22"/>
  <c r="I22"/>
  <c r="F20"/>
  <c r="H20"/>
  <c r="G20"/>
  <c r="I20"/>
  <c r="F18"/>
  <c r="H18"/>
  <c r="G18"/>
  <c r="I18"/>
  <c r="F16"/>
  <c r="H16"/>
  <c r="G16"/>
  <c r="I16"/>
  <c r="F14"/>
  <c r="H14"/>
  <c r="G14"/>
  <c r="I14"/>
  <c r="F12"/>
  <c r="H12"/>
  <c r="G12"/>
  <c r="I12"/>
  <c r="F10"/>
  <c r="H10"/>
  <c r="G10"/>
  <c r="I10"/>
  <c r="F8"/>
  <c r="H8"/>
  <c r="G8"/>
  <c r="I8"/>
  <c r="F6"/>
  <c r="H6"/>
  <c r="G6"/>
  <c r="I6"/>
  <c r="F4"/>
  <c r="H4"/>
  <c r="G4"/>
  <c r="I4"/>
  <c r="E2"/>
  <c r="E38"/>
  <c r="E34"/>
  <c r="E30"/>
  <c r="E26"/>
  <c r="E22"/>
  <c r="E18"/>
  <c r="E14"/>
  <c r="E10"/>
  <c r="E6"/>
  <c r="F2"/>
  <c r="E37"/>
  <c r="E35"/>
  <c r="E33"/>
  <c r="E31"/>
  <c r="E29"/>
  <c r="E27"/>
  <c r="E25"/>
  <c r="E23"/>
  <c r="E21"/>
  <c r="E19"/>
  <c r="E17"/>
  <c r="E15"/>
  <c r="E13"/>
  <c r="E11"/>
  <c r="E9"/>
  <c r="E7"/>
  <c r="E5"/>
  <c r="E3"/>
  <c r="H37"/>
  <c r="H35"/>
  <c r="H33"/>
  <c r="H31"/>
  <c r="H29"/>
  <c r="H27"/>
  <c r="H25"/>
  <c r="H23"/>
  <c r="H21"/>
  <c r="H19"/>
  <c r="H17"/>
  <c r="H15"/>
  <c r="H13"/>
  <c r="H11"/>
  <c r="H9"/>
  <c r="H7"/>
  <c r="H5"/>
  <c r="H3"/>
  <c r="H39" l="1"/>
  <c r="E44" i="2"/>
  <c r="I40"/>
  <c r="I39"/>
  <c r="I43" s="1"/>
  <c r="F39"/>
  <c r="F40"/>
  <c r="G40"/>
  <c r="G39"/>
  <c r="H39"/>
  <c r="H40"/>
  <c r="E41"/>
  <c r="H43" i="1"/>
  <c r="E40"/>
  <c r="E39"/>
  <c r="I40"/>
  <c r="I39"/>
  <c r="F40"/>
  <c r="F39"/>
  <c r="G40"/>
  <c r="G39"/>
  <c r="H40"/>
  <c r="H41" s="1"/>
  <c r="I41" i="2" l="1"/>
  <c r="H43"/>
  <c r="H41"/>
  <c r="F43"/>
  <c r="F41"/>
  <c r="G43"/>
  <c r="G41"/>
  <c r="G43" i="1"/>
  <c r="E50" s="1"/>
  <c r="G41"/>
  <c r="F43"/>
  <c r="F41"/>
  <c r="I41"/>
  <c r="I43"/>
  <c r="E49" s="1"/>
  <c r="E44"/>
  <c r="E41"/>
  <c r="E47" i="2" l="1"/>
  <c r="E46"/>
  <c r="E50"/>
  <c r="E49"/>
  <c r="E47" i="1"/>
  <c r="E46"/>
</calcChain>
</file>

<file path=xl/sharedStrings.xml><?xml version="1.0" encoding="utf-8"?>
<sst xmlns="http://schemas.openxmlformats.org/spreadsheetml/2006/main" count="210" uniqueCount="140">
  <si>
    <t>1qs4</t>
  </si>
  <si>
    <t>1olq</t>
  </si>
  <si>
    <t>1hqg</t>
  </si>
  <si>
    <t>1rnt</t>
  </si>
  <si>
    <t>1nnc</t>
  </si>
  <si>
    <t>1c9y</t>
  </si>
  <si>
    <t>1jak</t>
  </si>
  <si>
    <t>1t03</t>
  </si>
  <si>
    <t>1ai2</t>
  </si>
  <si>
    <t>2gyi</t>
  </si>
  <si>
    <t>1cg0</t>
  </si>
  <si>
    <t>1o8b</t>
  </si>
  <si>
    <t>1rwq</t>
  </si>
  <si>
    <t>1f9g</t>
  </si>
  <si>
    <t>1lpz</t>
  </si>
  <si>
    <t>1onz</t>
  </si>
  <si>
    <t>1x9d</t>
  </si>
  <si>
    <t>1nlj</t>
  </si>
  <si>
    <t>1qxo</t>
  </si>
  <si>
    <t>1ucn</t>
  </si>
  <si>
    <t>3pcm</t>
  </si>
  <si>
    <t>2gsu</t>
  </si>
  <si>
    <t>1gpu</t>
  </si>
  <si>
    <t>1hw8</t>
  </si>
  <si>
    <t>2gh5</t>
  </si>
  <si>
    <t>1gkc</t>
  </si>
  <si>
    <t>1moq</t>
  </si>
  <si>
    <t>1ig3</t>
  </si>
  <si>
    <t>1u30</t>
  </si>
  <si>
    <t>1yvf</t>
  </si>
  <si>
    <t>1icj</t>
  </si>
  <si>
    <t>1yqy</t>
  </si>
  <si>
    <t>1qhi</t>
  </si>
  <si>
    <t>1qmf</t>
  </si>
  <si>
    <t>2br1</t>
  </si>
  <si>
    <t>1r58</t>
  </si>
  <si>
    <t>1n2v</t>
  </si>
  <si>
    <t>1fth</t>
  </si>
  <si>
    <t>2i0e</t>
  </si>
  <si>
    <t>1js3</t>
  </si>
  <si>
    <t>1xm6</t>
  </si>
  <si>
    <t>1kts</t>
  </si>
  <si>
    <t>1u4d</t>
  </si>
  <si>
    <t>1j4i</t>
  </si>
  <si>
    <t>1m17</t>
  </si>
  <si>
    <t>1v4s</t>
  </si>
  <si>
    <t>1ke6</t>
  </si>
  <si>
    <t>2ivu</t>
  </si>
  <si>
    <t>1rsz</t>
  </si>
  <si>
    <t>2fb8</t>
  </si>
  <si>
    <t>1qpe</t>
  </si>
  <si>
    <t>1hvy</t>
  </si>
  <si>
    <t>1g7v</t>
  </si>
  <si>
    <t>2bxr</t>
  </si>
  <si>
    <t>2dq7</t>
  </si>
  <si>
    <t>1vbm</t>
  </si>
  <si>
    <t>1c14</t>
  </si>
  <si>
    <t>1hvr</t>
  </si>
  <si>
    <t>1o5r</t>
  </si>
  <si>
    <t>1ywr</t>
  </si>
  <si>
    <t>3d4s</t>
  </si>
  <si>
    <t>1kvo</t>
  </si>
  <si>
    <t>1m2z</t>
  </si>
  <si>
    <t>2g24</t>
  </si>
  <si>
    <t>1e9x</t>
  </si>
  <si>
    <t>1k7f</t>
  </si>
  <si>
    <t>1udt</t>
  </si>
  <si>
    <t>1sqi</t>
  </si>
  <si>
    <t>2hiw</t>
  </si>
  <si>
    <t>1ywn</t>
  </si>
  <si>
    <t>1rv1</t>
  </si>
  <si>
    <t>4cox</t>
  </si>
  <si>
    <t>1r9o</t>
  </si>
  <si>
    <t>1gwr</t>
  </si>
  <si>
    <t>1k8q</t>
  </si>
  <si>
    <t>1d09</t>
  </si>
  <si>
    <t>score</t>
  </si>
  <si>
    <t>pdb</t>
  </si>
  <si>
    <t>category</t>
  </si>
  <si>
    <t>corr.pred?</t>
  </si>
  <si>
    <t>TrueP</t>
  </si>
  <si>
    <t>FalseP</t>
  </si>
  <si>
    <t>TrueN</t>
  </si>
  <si>
    <t>FalseN</t>
  </si>
  <si>
    <t>TOTAL</t>
  </si>
  <si>
    <t>PERCENTAGE</t>
  </si>
  <si>
    <t>COUNT</t>
  </si>
  <si>
    <t>tp</t>
  </si>
  <si>
    <t>fp</t>
  </si>
  <si>
    <t>tn</t>
  </si>
  <si>
    <t>fn</t>
  </si>
  <si>
    <t>Accuracy</t>
  </si>
  <si>
    <t>precision</t>
  </si>
  <si>
    <t>recall</t>
  </si>
  <si>
    <t>DRUGGABLE</t>
  </si>
  <si>
    <t>NONDRUGGABLE</t>
  </si>
  <si>
    <t>MEAN</t>
  </si>
  <si>
    <t>STD DEV</t>
  </si>
  <si>
    <t>BORDER</t>
  </si>
  <si>
    <t>(LOWER)</t>
  </si>
  <si>
    <t>(HIGHER)</t>
  </si>
  <si>
    <t>prediction</t>
  </si>
  <si>
    <t>CorrPred?</t>
  </si>
  <si>
    <t>1ec9</t>
  </si>
  <si>
    <t>1kc7</t>
  </si>
  <si>
    <t>1od8</t>
  </si>
  <si>
    <t>1mai</t>
  </si>
  <si>
    <t>1g98</t>
  </si>
  <si>
    <t>1bls</t>
  </si>
  <si>
    <t>3jdw</t>
  </si>
  <si>
    <t>1uou</t>
  </si>
  <si>
    <t>1bmq</t>
  </si>
  <si>
    <t>1owe</t>
  </si>
  <si>
    <t>1v16</t>
  </si>
  <si>
    <t>1m0n</t>
  </si>
  <si>
    <t>1px4</t>
  </si>
  <si>
    <t>1wvc</t>
  </si>
  <si>
    <t>1unl</t>
  </si>
  <si>
    <t>1ajs</t>
  </si>
  <si>
    <t>1b74</t>
  </si>
  <si>
    <t>2i1m</t>
  </si>
  <si>
    <t>1r55</t>
  </si>
  <si>
    <t>1oq5</t>
  </si>
  <si>
    <t>3etr</t>
  </si>
  <si>
    <t>1kzn</t>
  </si>
  <si>
    <t>1e66</t>
  </si>
  <si>
    <t>3ia4</t>
  </si>
  <si>
    <t>3f0r</t>
  </si>
  <si>
    <t>2cl5</t>
  </si>
  <si>
    <t>1pmn</t>
  </si>
  <si>
    <t>1fk9</t>
  </si>
  <si>
    <t>1pwm</t>
  </si>
  <si>
    <t>3f1q</t>
  </si>
  <si>
    <t>1q41</t>
  </si>
  <si>
    <t>2aa2</t>
  </si>
  <si>
    <t>3b68</t>
  </si>
  <si>
    <t>1sqn</t>
  </si>
  <si>
    <t>1xoz</t>
  </si>
  <si>
    <t>1t46</t>
  </si>
  <si>
    <t>1lox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</si>
</sst>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applyNumberFormat="1"/>
    <xf numFmtId="0" fontId="18" fillId="0" borderId="0" xfId="0" applyFont="1" applyFill="1" applyBorder="1"/>
    <xf numFmtId="0" fontId="16" fillId="0" borderId="0" xfId="0" applyFont="1"/>
    <xf numFmtId="0" fontId="16" fillId="0" borderId="10" xfId="0" applyFont="1" applyBorder="1"/>
    <xf numFmtId="0" fontId="0" fillId="0" borderId="11" xfId="0" applyBorder="1"/>
    <xf numFmtId="0" fontId="16" fillId="0" borderId="12" xfId="0" applyFont="1" applyBorder="1"/>
    <xf numFmtId="0" fontId="0" fillId="0" borderId="13" xfId="0" applyBorder="1"/>
    <xf numFmtId="0" fontId="16" fillId="0" borderId="14" xfId="0" applyFont="1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workbookViewId="0">
      <selection activeCell="A40" sqref="A40"/>
    </sheetView>
  </sheetViews>
  <sheetFormatPr defaultRowHeight="15"/>
  <cols>
    <col min="4" max="4" width="9.42578125" customWidth="1"/>
    <col min="5" max="5" width="10.140625" bestFit="1" customWidth="1"/>
    <col min="6" max="6" width="5.7109375" customWidth="1"/>
    <col min="7" max="7" width="6.140625" customWidth="1"/>
    <col min="8" max="8" width="6" customWidth="1"/>
    <col min="9" max="9" width="6.5703125" customWidth="1"/>
  </cols>
  <sheetData>
    <row r="1" spans="1:9">
      <c r="A1" s="1" t="s">
        <v>77</v>
      </c>
      <c r="B1" t="s">
        <v>76</v>
      </c>
      <c r="C1" t="s">
        <v>78</v>
      </c>
      <c r="D1" t="s">
        <v>101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</row>
    <row r="2" spans="1:9">
      <c r="A2" s="1" t="s">
        <v>103</v>
      </c>
      <c r="B2">
        <v>-0.263185</v>
      </c>
      <c r="C2" s="2">
        <v>0</v>
      </c>
      <c r="D2">
        <f>IF(B2&gt;=0.51,1,0)</f>
        <v>0</v>
      </c>
      <c r="E2">
        <f>IF(D2=C2,1,0)</f>
        <v>1</v>
      </c>
      <c r="F2">
        <f>IF(AND($C2=1,$D2=1),1,0)</f>
        <v>0</v>
      </c>
      <c r="G2">
        <f>IF(AND($C2=0,$D2=1),1,0)</f>
        <v>0</v>
      </c>
      <c r="H2">
        <f>IF(AND($C2=0,$D2=0),1,0)</f>
        <v>1</v>
      </c>
      <c r="I2">
        <f>IF(AND($C2=1,$D2=0),1,0)</f>
        <v>0</v>
      </c>
    </row>
    <row r="3" spans="1:9">
      <c r="A3" s="1" t="s">
        <v>104</v>
      </c>
      <c r="B3">
        <v>-0.20053199999999999</v>
      </c>
      <c r="C3" s="2">
        <v>1</v>
      </c>
      <c r="D3">
        <f t="shared" ref="D3:D38" si="0">IF(B3&gt;=0.51,1,0)</f>
        <v>0</v>
      </c>
      <c r="E3">
        <f t="shared" ref="E3:E38" si="1">IF(D3=C3,1,0)</f>
        <v>0</v>
      </c>
      <c r="F3">
        <f t="shared" ref="F3:F38" si="2">IF(AND($C3=1,$D3=1),1,0)</f>
        <v>0</v>
      </c>
      <c r="G3">
        <f t="shared" ref="G3:G38" si="3">IF(AND($C3=0,$D3=1),1,0)</f>
        <v>0</v>
      </c>
      <c r="H3">
        <f t="shared" ref="H3:H38" si="4">IF(AND($C3=0,$D3=0),1,0)</f>
        <v>0</v>
      </c>
      <c r="I3">
        <f t="shared" ref="I3:I38" si="5">IF(AND($C3=1,$D3=0),1,0)</f>
        <v>1</v>
      </c>
    </row>
    <row r="4" spans="1:9">
      <c r="A4" s="1" t="s">
        <v>105</v>
      </c>
      <c r="B4">
        <v>-3.0392099999999998E-2</v>
      </c>
      <c r="C4" s="2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</row>
    <row r="5" spans="1:9">
      <c r="A5" s="1" t="s">
        <v>106</v>
      </c>
      <c r="B5">
        <v>8.7552900000000003E-2</v>
      </c>
      <c r="C5" s="2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</row>
    <row r="6" spans="1:9">
      <c r="A6" s="1" t="s">
        <v>107</v>
      </c>
      <c r="B6">
        <v>0.14435799999999999</v>
      </c>
      <c r="C6" s="2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  <c r="H6">
        <f t="shared" si="4"/>
        <v>1</v>
      </c>
      <c r="I6">
        <f t="shared" si="5"/>
        <v>0</v>
      </c>
    </row>
    <row r="7" spans="1:9">
      <c r="A7" s="1" t="s">
        <v>108</v>
      </c>
      <c r="B7">
        <v>0.20009199999999999</v>
      </c>
      <c r="C7" s="2">
        <v>1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  <c r="H7">
        <f t="shared" si="4"/>
        <v>0</v>
      </c>
      <c r="I7">
        <f t="shared" si="5"/>
        <v>1</v>
      </c>
    </row>
    <row r="8" spans="1:9">
      <c r="A8" s="1" t="s">
        <v>109</v>
      </c>
      <c r="B8">
        <v>0.28387200000000001</v>
      </c>
      <c r="C8" s="2">
        <v>0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  <c r="H8">
        <f t="shared" si="4"/>
        <v>1</v>
      </c>
      <c r="I8">
        <f t="shared" si="5"/>
        <v>0</v>
      </c>
    </row>
    <row r="9" spans="1:9">
      <c r="A9" s="1" t="s">
        <v>110</v>
      </c>
      <c r="B9">
        <v>0.28423799999999999</v>
      </c>
      <c r="C9" s="2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</row>
    <row r="10" spans="1:9">
      <c r="A10" s="1" t="s">
        <v>111</v>
      </c>
      <c r="B10">
        <v>0.30210199999999998</v>
      </c>
      <c r="C10" s="2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H10">
        <f t="shared" si="4"/>
        <v>1</v>
      </c>
      <c r="I10">
        <f t="shared" si="5"/>
        <v>0</v>
      </c>
    </row>
    <row r="11" spans="1:9">
      <c r="A11" s="1" t="s">
        <v>112</v>
      </c>
      <c r="B11">
        <v>0.33165600000000001</v>
      </c>
      <c r="C11" s="2">
        <v>1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1</v>
      </c>
    </row>
    <row r="12" spans="1:9">
      <c r="A12" s="1" t="s">
        <v>113</v>
      </c>
      <c r="B12">
        <v>0.35623899999999997</v>
      </c>
      <c r="C12" s="2">
        <v>0</v>
      </c>
      <c r="D12">
        <f t="shared" si="0"/>
        <v>0</v>
      </c>
      <c r="E12">
        <f t="shared" si="1"/>
        <v>1</v>
      </c>
      <c r="F12">
        <f t="shared" si="2"/>
        <v>0</v>
      </c>
      <c r="G12">
        <f t="shared" si="3"/>
        <v>0</v>
      </c>
      <c r="H12">
        <f t="shared" si="4"/>
        <v>1</v>
      </c>
      <c r="I12">
        <f t="shared" si="5"/>
        <v>0</v>
      </c>
    </row>
    <row r="13" spans="1:9">
      <c r="A13" s="1" t="s">
        <v>114</v>
      </c>
      <c r="B13">
        <v>0.45139499999999999</v>
      </c>
      <c r="C13" s="2">
        <v>1</v>
      </c>
      <c r="D13">
        <f t="shared" si="0"/>
        <v>0</v>
      </c>
      <c r="E13">
        <f t="shared" si="1"/>
        <v>0</v>
      </c>
      <c r="F13">
        <f t="shared" si="2"/>
        <v>0</v>
      </c>
      <c r="G13">
        <f t="shared" si="3"/>
        <v>0</v>
      </c>
      <c r="H13">
        <f t="shared" si="4"/>
        <v>0</v>
      </c>
      <c r="I13">
        <f t="shared" si="5"/>
        <v>1</v>
      </c>
    </row>
    <row r="14" spans="1:9">
      <c r="A14" s="1" t="s">
        <v>115</v>
      </c>
      <c r="B14">
        <v>0.45884399999999997</v>
      </c>
      <c r="C14" s="2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</row>
    <row r="15" spans="1:9">
      <c r="A15" s="1" t="s">
        <v>116</v>
      </c>
      <c r="B15">
        <v>0.52039800000000003</v>
      </c>
      <c r="C15" s="2">
        <v>1</v>
      </c>
      <c r="D15">
        <f t="shared" si="0"/>
        <v>1</v>
      </c>
      <c r="E15">
        <f t="shared" si="1"/>
        <v>1</v>
      </c>
      <c r="F15">
        <f t="shared" si="2"/>
        <v>1</v>
      </c>
      <c r="G15">
        <f t="shared" si="3"/>
        <v>0</v>
      </c>
      <c r="H15">
        <f t="shared" si="4"/>
        <v>0</v>
      </c>
      <c r="I15">
        <f t="shared" si="5"/>
        <v>0</v>
      </c>
    </row>
    <row r="16" spans="1:9">
      <c r="A16" s="1" t="s">
        <v>117</v>
      </c>
      <c r="B16">
        <v>0.57183899999999999</v>
      </c>
      <c r="C16" s="2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>
      <c r="A17" s="1" t="s">
        <v>118</v>
      </c>
      <c r="B17">
        <v>0.58728400000000003</v>
      </c>
      <c r="C17" s="2">
        <v>1</v>
      </c>
      <c r="D17">
        <f t="shared" si="0"/>
        <v>1</v>
      </c>
      <c r="E17">
        <f t="shared" si="1"/>
        <v>1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</row>
    <row r="18" spans="1:9">
      <c r="A18" s="1" t="s">
        <v>119</v>
      </c>
      <c r="B18">
        <v>0.59403600000000001</v>
      </c>
      <c r="C18" s="2">
        <v>0</v>
      </c>
      <c r="D18">
        <f t="shared" si="0"/>
        <v>1</v>
      </c>
      <c r="E18">
        <f t="shared" si="1"/>
        <v>0</v>
      </c>
      <c r="F18">
        <f t="shared" si="2"/>
        <v>0</v>
      </c>
      <c r="G18">
        <f t="shared" si="3"/>
        <v>1</v>
      </c>
      <c r="H18">
        <f t="shared" si="4"/>
        <v>0</v>
      </c>
      <c r="I18">
        <f t="shared" si="5"/>
        <v>0</v>
      </c>
    </row>
    <row r="19" spans="1:9">
      <c r="A19" s="1" t="s">
        <v>120</v>
      </c>
      <c r="B19">
        <v>0.65027199999999996</v>
      </c>
      <c r="C19" s="2">
        <v>1</v>
      </c>
      <c r="D19">
        <f t="shared" si="0"/>
        <v>1</v>
      </c>
      <c r="E19">
        <f t="shared" si="1"/>
        <v>1</v>
      </c>
      <c r="F19">
        <f t="shared" si="2"/>
        <v>1</v>
      </c>
      <c r="G19">
        <f t="shared" si="3"/>
        <v>0</v>
      </c>
      <c r="H19">
        <f t="shared" si="4"/>
        <v>0</v>
      </c>
      <c r="I19">
        <f t="shared" si="5"/>
        <v>0</v>
      </c>
    </row>
    <row r="20" spans="1:9">
      <c r="A20" s="1" t="s">
        <v>121</v>
      </c>
      <c r="B20">
        <v>0.672234</v>
      </c>
      <c r="C20" s="2">
        <v>1</v>
      </c>
      <c r="D20">
        <f t="shared" si="0"/>
        <v>1</v>
      </c>
      <c r="E20">
        <f t="shared" si="1"/>
        <v>1</v>
      </c>
      <c r="F20">
        <f t="shared" si="2"/>
        <v>1</v>
      </c>
      <c r="G20">
        <f t="shared" si="3"/>
        <v>0</v>
      </c>
      <c r="H20">
        <f t="shared" si="4"/>
        <v>0</v>
      </c>
      <c r="I20">
        <f t="shared" si="5"/>
        <v>0</v>
      </c>
    </row>
    <row r="21" spans="1:9">
      <c r="A21" s="1" t="s">
        <v>122</v>
      </c>
      <c r="B21">
        <v>0.72490399999999999</v>
      </c>
      <c r="C21" s="2">
        <v>0</v>
      </c>
      <c r="D21">
        <f t="shared" si="0"/>
        <v>1</v>
      </c>
      <c r="E21">
        <f t="shared" si="1"/>
        <v>0</v>
      </c>
      <c r="F21">
        <f t="shared" si="2"/>
        <v>0</v>
      </c>
      <c r="G21">
        <f t="shared" si="3"/>
        <v>1</v>
      </c>
      <c r="H21">
        <f t="shared" si="4"/>
        <v>0</v>
      </c>
      <c r="I21">
        <f t="shared" si="5"/>
        <v>0</v>
      </c>
    </row>
    <row r="22" spans="1:9">
      <c r="A22" s="1" t="s">
        <v>123</v>
      </c>
      <c r="B22">
        <v>0.73263900000000004</v>
      </c>
      <c r="C22" s="2">
        <v>1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>
      <c r="A23" s="1" t="s">
        <v>124</v>
      </c>
      <c r="B23">
        <v>0.75863700000000001</v>
      </c>
      <c r="C23" s="2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>
      <c r="A24" s="1" t="s">
        <v>125</v>
      </c>
      <c r="B24">
        <v>0.79182600000000003</v>
      </c>
      <c r="C24" s="2">
        <v>1</v>
      </c>
      <c r="D24">
        <f t="shared" si="0"/>
        <v>1</v>
      </c>
      <c r="E24">
        <f t="shared" si="1"/>
        <v>1</v>
      </c>
      <c r="F24">
        <f t="shared" si="2"/>
        <v>1</v>
      </c>
      <c r="G24">
        <f t="shared" si="3"/>
        <v>0</v>
      </c>
      <c r="H24">
        <f t="shared" si="4"/>
        <v>0</v>
      </c>
      <c r="I24">
        <f t="shared" si="5"/>
        <v>0</v>
      </c>
    </row>
    <row r="25" spans="1:9">
      <c r="A25" s="1" t="s">
        <v>126</v>
      </c>
      <c r="B25">
        <v>0.79246399999999995</v>
      </c>
      <c r="C25" s="2">
        <v>1</v>
      </c>
      <c r="D25">
        <f t="shared" si="0"/>
        <v>1</v>
      </c>
      <c r="E25">
        <f t="shared" si="1"/>
        <v>1</v>
      </c>
      <c r="F25">
        <f t="shared" si="2"/>
        <v>1</v>
      </c>
      <c r="G25">
        <f t="shared" si="3"/>
        <v>0</v>
      </c>
      <c r="H25">
        <f t="shared" si="4"/>
        <v>0</v>
      </c>
      <c r="I25">
        <f t="shared" si="5"/>
        <v>0</v>
      </c>
    </row>
    <row r="26" spans="1:9">
      <c r="A26" s="1" t="s">
        <v>127</v>
      </c>
      <c r="B26">
        <v>0.828816</v>
      </c>
      <c r="C26" s="2">
        <v>0</v>
      </c>
      <c r="D26">
        <f t="shared" si="0"/>
        <v>1</v>
      </c>
      <c r="E26">
        <f t="shared" si="1"/>
        <v>0</v>
      </c>
      <c r="F26">
        <f t="shared" si="2"/>
        <v>0</v>
      </c>
      <c r="G26">
        <f t="shared" si="3"/>
        <v>1</v>
      </c>
      <c r="H26">
        <f t="shared" si="4"/>
        <v>0</v>
      </c>
      <c r="I26">
        <f t="shared" si="5"/>
        <v>0</v>
      </c>
    </row>
    <row r="27" spans="1:9">
      <c r="A27" s="1" t="s">
        <v>128</v>
      </c>
      <c r="B27">
        <v>0.83817399999999997</v>
      </c>
      <c r="C27" s="2">
        <v>1</v>
      </c>
      <c r="D27">
        <f t="shared" si="0"/>
        <v>1</v>
      </c>
      <c r="E27">
        <f t="shared" si="1"/>
        <v>1</v>
      </c>
      <c r="F27">
        <f t="shared" si="2"/>
        <v>1</v>
      </c>
      <c r="G27">
        <f t="shared" si="3"/>
        <v>0</v>
      </c>
      <c r="H27">
        <f t="shared" si="4"/>
        <v>0</v>
      </c>
      <c r="I27">
        <f t="shared" si="5"/>
        <v>0</v>
      </c>
    </row>
    <row r="28" spans="1:9">
      <c r="A28" s="1" t="s">
        <v>129</v>
      </c>
      <c r="B28">
        <v>0.85072599999999998</v>
      </c>
      <c r="C28" s="2">
        <v>1</v>
      </c>
      <c r="D28">
        <f t="shared" si="0"/>
        <v>1</v>
      </c>
      <c r="E28">
        <f t="shared" si="1"/>
        <v>1</v>
      </c>
      <c r="F28">
        <f t="shared" si="2"/>
        <v>1</v>
      </c>
      <c r="G28">
        <f t="shared" si="3"/>
        <v>0</v>
      </c>
      <c r="H28">
        <f t="shared" si="4"/>
        <v>0</v>
      </c>
      <c r="I28">
        <f t="shared" si="5"/>
        <v>0</v>
      </c>
    </row>
    <row r="29" spans="1:9">
      <c r="A29" s="1" t="s">
        <v>130</v>
      </c>
      <c r="B29">
        <v>0.88574900000000001</v>
      </c>
      <c r="C29" s="2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>
      <c r="A30" s="1" t="s">
        <v>131</v>
      </c>
      <c r="B30">
        <v>0.92201100000000002</v>
      </c>
      <c r="C30" s="2">
        <v>1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</row>
    <row r="31" spans="1:9">
      <c r="A31" s="1" t="s">
        <v>132</v>
      </c>
      <c r="B31">
        <v>0.93946799999999997</v>
      </c>
      <c r="C31" s="2">
        <v>0</v>
      </c>
      <c r="D31">
        <f t="shared" si="0"/>
        <v>1</v>
      </c>
      <c r="E31">
        <f t="shared" si="1"/>
        <v>0</v>
      </c>
      <c r="F31">
        <f t="shared" si="2"/>
        <v>0</v>
      </c>
      <c r="G31">
        <f t="shared" si="3"/>
        <v>1</v>
      </c>
      <c r="H31">
        <f t="shared" si="4"/>
        <v>0</v>
      </c>
      <c r="I31">
        <f t="shared" si="5"/>
        <v>0</v>
      </c>
    </row>
    <row r="32" spans="1:9">
      <c r="A32" s="1" t="s">
        <v>133</v>
      </c>
      <c r="B32">
        <v>0.95596400000000004</v>
      </c>
      <c r="C32" s="2">
        <v>1</v>
      </c>
      <c r="D32">
        <f t="shared" si="0"/>
        <v>1</v>
      </c>
      <c r="E32">
        <f t="shared" si="1"/>
        <v>1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</row>
    <row r="33" spans="1:9">
      <c r="A33" s="1" t="s">
        <v>134</v>
      </c>
      <c r="B33">
        <v>0.99235399999999996</v>
      </c>
      <c r="C33" s="2">
        <v>0</v>
      </c>
      <c r="D33">
        <f t="shared" si="0"/>
        <v>1</v>
      </c>
      <c r="E33">
        <f t="shared" si="1"/>
        <v>0</v>
      </c>
      <c r="F33">
        <f t="shared" si="2"/>
        <v>0</v>
      </c>
      <c r="G33">
        <f t="shared" si="3"/>
        <v>1</v>
      </c>
      <c r="H33">
        <f t="shared" si="4"/>
        <v>0</v>
      </c>
      <c r="I33">
        <f t="shared" si="5"/>
        <v>0</v>
      </c>
    </row>
    <row r="34" spans="1:9">
      <c r="A34" s="1" t="s">
        <v>135</v>
      </c>
      <c r="B34">
        <v>1.06202</v>
      </c>
      <c r="C34" s="2">
        <v>0</v>
      </c>
      <c r="D34">
        <f t="shared" si="0"/>
        <v>1</v>
      </c>
      <c r="E34">
        <f t="shared" si="1"/>
        <v>0</v>
      </c>
      <c r="F34">
        <f t="shared" si="2"/>
        <v>0</v>
      </c>
      <c r="G34">
        <f t="shared" si="3"/>
        <v>1</v>
      </c>
      <c r="H34">
        <f t="shared" si="4"/>
        <v>0</v>
      </c>
      <c r="I34">
        <f t="shared" si="5"/>
        <v>0</v>
      </c>
    </row>
    <row r="35" spans="1:9">
      <c r="A35" s="1" t="s">
        <v>136</v>
      </c>
      <c r="B35">
        <v>1.06755</v>
      </c>
      <c r="C35" s="2">
        <v>1</v>
      </c>
      <c r="D35">
        <f t="shared" si="0"/>
        <v>1</v>
      </c>
      <c r="E35">
        <f t="shared" si="1"/>
        <v>1</v>
      </c>
      <c r="F35">
        <f t="shared" si="2"/>
        <v>1</v>
      </c>
      <c r="G35">
        <f t="shared" si="3"/>
        <v>0</v>
      </c>
      <c r="H35">
        <f t="shared" si="4"/>
        <v>0</v>
      </c>
      <c r="I35">
        <f t="shared" si="5"/>
        <v>0</v>
      </c>
    </row>
    <row r="36" spans="1:9">
      <c r="A36" s="1" t="s">
        <v>137</v>
      </c>
      <c r="B36">
        <v>1.07436</v>
      </c>
      <c r="C36" s="2">
        <v>0</v>
      </c>
      <c r="D36">
        <f t="shared" si="0"/>
        <v>1</v>
      </c>
      <c r="E36">
        <f t="shared" si="1"/>
        <v>0</v>
      </c>
      <c r="F36">
        <f t="shared" si="2"/>
        <v>0</v>
      </c>
      <c r="G36">
        <f t="shared" si="3"/>
        <v>1</v>
      </c>
      <c r="H36">
        <f t="shared" si="4"/>
        <v>0</v>
      </c>
      <c r="I36">
        <f t="shared" si="5"/>
        <v>0</v>
      </c>
    </row>
    <row r="37" spans="1:9">
      <c r="A37" s="1" t="s">
        <v>138</v>
      </c>
      <c r="B37">
        <v>1.0952999999999999</v>
      </c>
      <c r="C37" s="2">
        <v>0</v>
      </c>
      <c r="D37">
        <f t="shared" si="0"/>
        <v>1</v>
      </c>
      <c r="E37">
        <f t="shared" si="1"/>
        <v>0</v>
      </c>
      <c r="F37">
        <f t="shared" si="2"/>
        <v>0</v>
      </c>
      <c r="G37">
        <f t="shared" si="3"/>
        <v>1</v>
      </c>
      <c r="H37">
        <f t="shared" si="4"/>
        <v>0</v>
      </c>
      <c r="I37">
        <f t="shared" si="5"/>
        <v>0</v>
      </c>
    </row>
    <row r="38" spans="1:9">
      <c r="A38" s="1" t="s">
        <v>139</v>
      </c>
      <c r="B38">
        <v>1.10164</v>
      </c>
      <c r="C38" s="2">
        <v>0</v>
      </c>
      <c r="D38">
        <f t="shared" si="0"/>
        <v>1</v>
      </c>
      <c r="E38">
        <f t="shared" si="1"/>
        <v>0</v>
      </c>
      <c r="F38">
        <f t="shared" si="2"/>
        <v>0</v>
      </c>
      <c r="G38">
        <f t="shared" si="3"/>
        <v>1</v>
      </c>
      <c r="H38">
        <f t="shared" si="4"/>
        <v>0</v>
      </c>
      <c r="I38">
        <f t="shared" si="5"/>
        <v>0</v>
      </c>
    </row>
    <row r="39" spans="1:9">
      <c r="D39" s="4" t="s">
        <v>84</v>
      </c>
      <c r="E39">
        <f>SUM(E2:E38)</f>
        <v>24</v>
      </c>
      <c r="F39">
        <f>SUM(F2:F38)</f>
        <v>15</v>
      </c>
      <c r="G39">
        <f>SUM(G2:G38)</f>
        <v>9</v>
      </c>
      <c r="H39">
        <f>SUM(H2:H38)</f>
        <v>9</v>
      </c>
      <c r="I39">
        <f>SUM(I2:I38)</f>
        <v>4</v>
      </c>
    </row>
    <row r="40" spans="1:9">
      <c r="D40" s="4" t="s">
        <v>86</v>
      </c>
      <c r="E40">
        <f>COUNT(E2:E38)</f>
        <v>37</v>
      </c>
      <c r="F40">
        <f>COUNT(F2:F38)</f>
        <v>37</v>
      </c>
      <c r="G40">
        <f>COUNT(G2:G38)</f>
        <v>37</v>
      </c>
      <c r="H40">
        <f>COUNT(H2:H38)</f>
        <v>37</v>
      </c>
      <c r="I40">
        <f>COUNT(I2:I38)</f>
        <v>37</v>
      </c>
    </row>
    <row r="41" spans="1:9">
      <c r="D41" s="4" t="s">
        <v>85</v>
      </c>
      <c r="E41">
        <f>100*(E39/E40)</f>
        <v>64.86486486486487</v>
      </c>
      <c r="F41">
        <f t="shared" ref="F41:I41" si="6">100*(F39/F40)</f>
        <v>40.54054054054054</v>
      </c>
      <c r="G41">
        <f t="shared" si="6"/>
        <v>24.324324324324326</v>
      </c>
      <c r="H41">
        <f t="shared" si="6"/>
        <v>24.324324324324326</v>
      </c>
      <c r="I41">
        <f t="shared" si="6"/>
        <v>10.810810810810811</v>
      </c>
    </row>
    <row r="42" spans="1:9">
      <c r="F42" s="4" t="s">
        <v>87</v>
      </c>
      <c r="G42" s="4" t="s">
        <v>88</v>
      </c>
      <c r="H42" s="4" t="s">
        <v>89</v>
      </c>
      <c r="I42" s="4" t="s">
        <v>90</v>
      </c>
    </row>
    <row r="43" spans="1:9" ht="15.75" thickBot="1">
      <c r="F43">
        <f>F39</f>
        <v>15</v>
      </c>
      <c r="G43">
        <f t="shared" ref="G43:H43" si="7">G39</f>
        <v>9</v>
      </c>
      <c r="H43">
        <f t="shared" si="7"/>
        <v>9</v>
      </c>
      <c r="I43">
        <f>I39</f>
        <v>4</v>
      </c>
    </row>
    <row r="44" spans="1:9" ht="15.75" thickTop="1">
      <c r="D44" s="5" t="s">
        <v>91</v>
      </c>
      <c r="E44" s="6">
        <f>E39/E40</f>
        <v>0.64864864864864868</v>
      </c>
    </row>
    <row r="45" spans="1:9">
      <c r="D45" s="7" t="s">
        <v>94</v>
      </c>
      <c r="E45" s="8"/>
    </row>
    <row r="46" spans="1:9">
      <c r="D46" s="7" t="s">
        <v>92</v>
      </c>
      <c r="E46" s="8">
        <f>F43/(F43+G43)</f>
        <v>0.625</v>
      </c>
    </row>
    <row r="47" spans="1:9">
      <c r="D47" s="7" t="s">
        <v>93</v>
      </c>
      <c r="E47" s="8">
        <f>F43/(F43+I43)</f>
        <v>0.78947368421052633</v>
      </c>
    </row>
    <row r="48" spans="1:9">
      <c r="D48" s="7" t="s">
        <v>95</v>
      </c>
      <c r="E48" s="8"/>
    </row>
    <row r="49" spans="4:5">
      <c r="D49" s="7" t="s">
        <v>92</v>
      </c>
      <c r="E49" s="8">
        <f>H43/(H43+I43)</f>
        <v>0.69230769230769229</v>
      </c>
    </row>
    <row r="50" spans="4:5" ht="15.75" thickBot="1">
      <c r="D50" s="9" t="s">
        <v>93</v>
      </c>
      <c r="E50" s="10">
        <f>H43/(H43+G43)</f>
        <v>0.5</v>
      </c>
    </row>
    <row r="51" spans="4:5" ht="15.75" thickTop="1"/>
  </sheetData>
  <sortState ref="A2:E78">
    <sortCondition ref="A2:A7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1"/>
  <sheetViews>
    <sheetView tabSelected="1" topLeftCell="A15" workbookViewId="0">
      <selection activeCell="L21" sqref="L21"/>
    </sheetView>
  </sheetViews>
  <sheetFormatPr defaultRowHeight="15"/>
  <cols>
    <col min="3" max="3" width="8.5703125" bestFit="1" customWidth="1"/>
    <col min="4" max="4" width="10.42578125" customWidth="1"/>
    <col min="6" max="6" width="5.85546875" customWidth="1"/>
    <col min="7" max="8" width="6.140625" customWidth="1"/>
    <col min="9" max="9" width="6.5703125" customWidth="1"/>
  </cols>
  <sheetData>
    <row r="1" spans="1:9">
      <c r="A1" s="1" t="s">
        <v>77</v>
      </c>
      <c r="B1" t="s">
        <v>76</v>
      </c>
      <c r="C1" t="s">
        <v>78</v>
      </c>
      <c r="D1" t="s">
        <v>101</v>
      </c>
      <c r="E1" t="s">
        <v>102</v>
      </c>
      <c r="F1" t="s">
        <v>80</v>
      </c>
      <c r="G1" t="s">
        <v>81</v>
      </c>
      <c r="H1" t="s">
        <v>82</v>
      </c>
      <c r="I1" t="s">
        <v>83</v>
      </c>
    </row>
    <row r="2" spans="1:9">
      <c r="A2" s="1" t="s">
        <v>103</v>
      </c>
      <c r="B2">
        <v>-0.263185</v>
      </c>
      <c r="C2" s="2">
        <v>0</v>
      </c>
      <c r="D2">
        <f>IF(AND($B2&gt;=0.52,$B2&lt;0.64),"ambiguous",IF($B2&lt;0.52,0,1))</f>
        <v>0</v>
      </c>
      <c r="E2">
        <f>IF(OR(AND($D2=1,$C2=1),AND($D2=0,$C2=0)),1,0)</f>
        <v>1</v>
      </c>
      <c r="F2">
        <f>IF(AND($C2=1,$D2=1),1,0)</f>
        <v>0</v>
      </c>
      <c r="G2">
        <f>IF(AND($C2=0,$D2=1),1,0)</f>
        <v>0</v>
      </c>
      <c r="H2">
        <f>IF(AND($C2=0,$D2=0),1,0)</f>
        <v>1</v>
      </c>
      <c r="I2">
        <f>IF(AND($C2=1,$D2=0),1,0)</f>
        <v>0</v>
      </c>
    </row>
    <row r="3" spans="1:9">
      <c r="A3" s="1" t="s">
        <v>104</v>
      </c>
      <c r="B3">
        <v>-0.20053199999999999</v>
      </c>
      <c r="C3" s="2">
        <v>1</v>
      </c>
      <c r="D3">
        <f t="shared" ref="D3:D38" si="0">IF(AND($B3&gt;=0.52,$B3&lt;0.64),"ambiguous",IF($B3&lt;0.52,0,1))</f>
        <v>0</v>
      </c>
      <c r="E3">
        <f t="shared" ref="E3:E38" si="1">IF(OR(AND($D3=1,$C3=1),AND($D3=0,$C3=0)),1,0)</f>
        <v>0</v>
      </c>
      <c r="F3">
        <f t="shared" ref="F3:F38" si="2">IF(AND($C3=1,$D3=1),1,0)</f>
        <v>0</v>
      </c>
      <c r="G3">
        <f t="shared" ref="G3:G38" si="3">IF(AND($C3=0,$D3=1),1,0)</f>
        <v>0</v>
      </c>
      <c r="H3">
        <f t="shared" ref="H3:H38" si="4">IF(AND($C3=0,$D3=0),1,0)</f>
        <v>0</v>
      </c>
      <c r="I3">
        <f t="shared" ref="I3:I38" si="5">IF(AND($C3=1,$D3=0),1,0)</f>
        <v>1</v>
      </c>
    </row>
    <row r="4" spans="1:9">
      <c r="A4" s="1" t="s">
        <v>105</v>
      </c>
      <c r="B4">
        <v>-3.0392099999999998E-2</v>
      </c>
      <c r="C4" s="2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</row>
    <row r="5" spans="1:9">
      <c r="A5" s="1" t="s">
        <v>106</v>
      </c>
      <c r="B5">
        <v>8.7552900000000003E-2</v>
      </c>
      <c r="C5" s="2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</row>
    <row r="6" spans="1:9">
      <c r="A6" s="1" t="s">
        <v>107</v>
      </c>
      <c r="B6">
        <v>0.14435799999999999</v>
      </c>
      <c r="C6" s="2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  <c r="H6">
        <f t="shared" si="4"/>
        <v>1</v>
      </c>
      <c r="I6">
        <f t="shared" si="5"/>
        <v>0</v>
      </c>
    </row>
    <row r="7" spans="1:9">
      <c r="A7" s="1" t="s">
        <v>108</v>
      </c>
      <c r="B7">
        <v>0.20009199999999999</v>
      </c>
      <c r="C7" s="2">
        <v>1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  <c r="H7">
        <f t="shared" si="4"/>
        <v>0</v>
      </c>
      <c r="I7">
        <f t="shared" si="5"/>
        <v>1</v>
      </c>
    </row>
    <row r="8" spans="1:9">
      <c r="A8" s="1" t="s">
        <v>109</v>
      </c>
      <c r="B8">
        <v>0.28387200000000001</v>
      </c>
      <c r="C8" s="2">
        <v>0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  <c r="H8">
        <f t="shared" si="4"/>
        <v>1</v>
      </c>
      <c r="I8">
        <f t="shared" si="5"/>
        <v>0</v>
      </c>
    </row>
    <row r="9" spans="1:9">
      <c r="A9" s="1" t="s">
        <v>110</v>
      </c>
      <c r="B9">
        <v>0.28423799999999999</v>
      </c>
      <c r="C9" s="2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</row>
    <row r="10" spans="1:9">
      <c r="A10" s="1" t="s">
        <v>111</v>
      </c>
      <c r="B10">
        <v>0.30210199999999998</v>
      </c>
      <c r="C10" s="2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H10">
        <f t="shared" si="4"/>
        <v>1</v>
      </c>
      <c r="I10">
        <f t="shared" si="5"/>
        <v>0</v>
      </c>
    </row>
    <row r="11" spans="1:9">
      <c r="A11" s="1" t="s">
        <v>112</v>
      </c>
      <c r="B11">
        <v>0.33165600000000001</v>
      </c>
      <c r="C11" s="2">
        <v>1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1</v>
      </c>
    </row>
    <row r="12" spans="1:9">
      <c r="A12" s="1" t="s">
        <v>113</v>
      </c>
      <c r="B12">
        <v>0.35623899999999997</v>
      </c>
      <c r="C12" s="2">
        <v>0</v>
      </c>
      <c r="D12">
        <f t="shared" si="0"/>
        <v>0</v>
      </c>
      <c r="E12">
        <f t="shared" si="1"/>
        <v>1</v>
      </c>
      <c r="F12">
        <f t="shared" si="2"/>
        <v>0</v>
      </c>
      <c r="G12">
        <f t="shared" si="3"/>
        <v>0</v>
      </c>
      <c r="H12">
        <f t="shared" si="4"/>
        <v>1</v>
      </c>
      <c r="I12">
        <f t="shared" si="5"/>
        <v>0</v>
      </c>
    </row>
    <row r="13" spans="1:9">
      <c r="A13" s="1" t="s">
        <v>114</v>
      </c>
      <c r="B13">
        <v>0.45139499999999999</v>
      </c>
      <c r="C13" s="2">
        <v>1</v>
      </c>
      <c r="D13">
        <f t="shared" si="0"/>
        <v>0</v>
      </c>
      <c r="E13">
        <f t="shared" si="1"/>
        <v>0</v>
      </c>
      <c r="F13">
        <f t="shared" si="2"/>
        <v>0</v>
      </c>
      <c r="G13">
        <f t="shared" si="3"/>
        <v>0</v>
      </c>
      <c r="H13">
        <f t="shared" si="4"/>
        <v>0</v>
      </c>
      <c r="I13">
        <f t="shared" si="5"/>
        <v>1</v>
      </c>
    </row>
    <row r="14" spans="1:9">
      <c r="A14" s="1" t="s">
        <v>115</v>
      </c>
      <c r="B14">
        <v>0.45884399999999997</v>
      </c>
      <c r="C14" s="2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</row>
    <row r="15" spans="1:9">
      <c r="A15" s="1" t="s">
        <v>116</v>
      </c>
      <c r="B15">
        <v>0.52039800000000003</v>
      </c>
      <c r="C15" s="2">
        <v>1</v>
      </c>
      <c r="D15" t="str">
        <f t="shared" si="0"/>
        <v>ambiguous</v>
      </c>
    </row>
    <row r="16" spans="1:9">
      <c r="A16" s="1" t="s">
        <v>117</v>
      </c>
      <c r="B16">
        <v>0.57183899999999999</v>
      </c>
      <c r="C16" s="2">
        <v>1</v>
      </c>
      <c r="D16" t="str">
        <f t="shared" si="0"/>
        <v>ambiguous</v>
      </c>
    </row>
    <row r="17" spans="1:9">
      <c r="A17" s="1" t="s">
        <v>118</v>
      </c>
      <c r="B17">
        <v>0.58728400000000003</v>
      </c>
      <c r="C17" s="2">
        <v>1</v>
      </c>
      <c r="D17" t="str">
        <f t="shared" si="0"/>
        <v>ambiguous</v>
      </c>
    </row>
    <row r="18" spans="1:9">
      <c r="A18" s="1" t="s">
        <v>119</v>
      </c>
      <c r="B18">
        <v>0.59403600000000001</v>
      </c>
      <c r="C18" s="2">
        <v>0</v>
      </c>
      <c r="D18" t="str">
        <f t="shared" si="0"/>
        <v>ambiguous</v>
      </c>
    </row>
    <row r="19" spans="1:9">
      <c r="A19" s="1" t="s">
        <v>120</v>
      </c>
      <c r="B19">
        <v>0.65027199999999996</v>
      </c>
      <c r="C19" s="2">
        <v>1</v>
      </c>
      <c r="D19">
        <f t="shared" si="0"/>
        <v>1</v>
      </c>
      <c r="E19">
        <f t="shared" si="1"/>
        <v>1</v>
      </c>
      <c r="F19">
        <f t="shared" si="2"/>
        <v>1</v>
      </c>
      <c r="G19">
        <f t="shared" si="3"/>
        <v>0</v>
      </c>
      <c r="H19">
        <f t="shared" si="4"/>
        <v>0</v>
      </c>
      <c r="I19">
        <f t="shared" si="5"/>
        <v>0</v>
      </c>
    </row>
    <row r="20" spans="1:9">
      <c r="A20" s="1" t="s">
        <v>121</v>
      </c>
      <c r="B20">
        <v>0.672234</v>
      </c>
      <c r="C20" s="2">
        <v>1</v>
      </c>
      <c r="D20">
        <f t="shared" si="0"/>
        <v>1</v>
      </c>
      <c r="E20">
        <f t="shared" si="1"/>
        <v>1</v>
      </c>
      <c r="F20">
        <f t="shared" si="2"/>
        <v>1</v>
      </c>
      <c r="G20">
        <f t="shared" si="3"/>
        <v>0</v>
      </c>
      <c r="H20">
        <f t="shared" si="4"/>
        <v>0</v>
      </c>
      <c r="I20">
        <f t="shared" si="5"/>
        <v>0</v>
      </c>
    </row>
    <row r="21" spans="1:9">
      <c r="A21" s="1" t="s">
        <v>122</v>
      </c>
      <c r="B21">
        <v>0.72490399999999999</v>
      </c>
      <c r="C21" s="2">
        <v>0</v>
      </c>
      <c r="D21">
        <f t="shared" si="0"/>
        <v>1</v>
      </c>
      <c r="E21">
        <f t="shared" si="1"/>
        <v>0</v>
      </c>
      <c r="F21">
        <f t="shared" si="2"/>
        <v>0</v>
      </c>
      <c r="G21">
        <f t="shared" si="3"/>
        <v>1</v>
      </c>
      <c r="H21">
        <f t="shared" si="4"/>
        <v>0</v>
      </c>
      <c r="I21">
        <f t="shared" si="5"/>
        <v>0</v>
      </c>
    </row>
    <row r="22" spans="1:9">
      <c r="A22" s="1" t="s">
        <v>123</v>
      </c>
      <c r="B22">
        <v>0.73263900000000004</v>
      </c>
      <c r="C22" s="2">
        <v>1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>
      <c r="A23" s="1" t="s">
        <v>124</v>
      </c>
      <c r="B23">
        <v>0.75863700000000001</v>
      </c>
      <c r="C23" s="2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>
      <c r="A24" s="1" t="s">
        <v>125</v>
      </c>
      <c r="B24">
        <v>0.79182600000000003</v>
      </c>
      <c r="C24" s="2">
        <v>1</v>
      </c>
      <c r="D24">
        <f t="shared" si="0"/>
        <v>1</v>
      </c>
      <c r="E24">
        <f t="shared" si="1"/>
        <v>1</v>
      </c>
      <c r="F24">
        <f t="shared" si="2"/>
        <v>1</v>
      </c>
      <c r="G24">
        <f t="shared" si="3"/>
        <v>0</v>
      </c>
      <c r="H24">
        <f t="shared" si="4"/>
        <v>0</v>
      </c>
      <c r="I24">
        <f t="shared" si="5"/>
        <v>0</v>
      </c>
    </row>
    <row r="25" spans="1:9">
      <c r="A25" s="1" t="s">
        <v>126</v>
      </c>
      <c r="B25">
        <v>0.79246399999999995</v>
      </c>
      <c r="C25" s="2">
        <v>1</v>
      </c>
      <c r="D25">
        <f t="shared" si="0"/>
        <v>1</v>
      </c>
      <c r="E25">
        <f t="shared" si="1"/>
        <v>1</v>
      </c>
      <c r="F25">
        <f t="shared" si="2"/>
        <v>1</v>
      </c>
      <c r="G25">
        <f t="shared" si="3"/>
        <v>0</v>
      </c>
      <c r="H25">
        <f t="shared" si="4"/>
        <v>0</v>
      </c>
      <c r="I25">
        <f t="shared" si="5"/>
        <v>0</v>
      </c>
    </row>
    <row r="26" spans="1:9">
      <c r="A26" s="1" t="s">
        <v>127</v>
      </c>
      <c r="B26">
        <v>0.828816</v>
      </c>
      <c r="C26" s="2">
        <v>0</v>
      </c>
      <c r="D26">
        <f t="shared" si="0"/>
        <v>1</v>
      </c>
      <c r="E26">
        <f t="shared" si="1"/>
        <v>0</v>
      </c>
      <c r="F26">
        <f t="shared" si="2"/>
        <v>0</v>
      </c>
      <c r="G26">
        <f t="shared" si="3"/>
        <v>1</v>
      </c>
      <c r="H26">
        <f t="shared" si="4"/>
        <v>0</v>
      </c>
      <c r="I26">
        <f t="shared" si="5"/>
        <v>0</v>
      </c>
    </row>
    <row r="27" spans="1:9">
      <c r="A27" s="1" t="s">
        <v>128</v>
      </c>
      <c r="B27">
        <v>0.83817399999999997</v>
      </c>
      <c r="C27" s="2">
        <v>1</v>
      </c>
      <c r="D27">
        <f t="shared" si="0"/>
        <v>1</v>
      </c>
      <c r="E27">
        <f t="shared" si="1"/>
        <v>1</v>
      </c>
      <c r="F27">
        <f t="shared" si="2"/>
        <v>1</v>
      </c>
      <c r="G27">
        <f t="shared" si="3"/>
        <v>0</v>
      </c>
      <c r="H27">
        <f t="shared" si="4"/>
        <v>0</v>
      </c>
      <c r="I27">
        <f t="shared" si="5"/>
        <v>0</v>
      </c>
    </row>
    <row r="28" spans="1:9">
      <c r="A28" s="1" t="s">
        <v>129</v>
      </c>
      <c r="B28">
        <v>0.85072599999999998</v>
      </c>
      <c r="C28" s="2">
        <v>1</v>
      </c>
      <c r="D28">
        <f t="shared" si="0"/>
        <v>1</v>
      </c>
      <c r="E28">
        <f t="shared" si="1"/>
        <v>1</v>
      </c>
      <c r="F28">
        <f t="shared" si="2"/>
        <v>1</v>
      </c>
      <c r="G28">
        <f t="shared" si="3"/>
        <v>0</v>
      </c>
      <c r="H28">
        <f t="shared" si="4"/>
        <v>0</v>
      </c>
      <c r="I28">
        <f t="shared" si="5"/>
        <v>0</v>
      </c>
    </row>
    <row r="29" spans="1:9">
      <c r="A29" s="1" t="s">
        <v>130</v>
      </c>
      <c r="B29">
        <v>0.88574900000000001</v>
      </c>
      <c r="C29" s="2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>
      <c r="A30" s="1" t="s">
        <v>131</v>
      </c>
      <c r="B30">
        <v>0.92201100000000002</v>
      </c>
      <c r="C30" s="2">
        <v>1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</row>
    <row r="31" spans="1:9">
      <c r="A31" s="1" t="s">
        <v>132</v>
      </c>
      <c r="B31">
        <v>0.93946799999999997</v>
      </c>
      <c r="C31" s="2">
        <v>0</v>
      </c>
      <c r="D31">
        <f t="shared" si="0"/>
        <v>1</v>
      </c>
      <c r="E31">
        <f t="shared" si="1"/>
        <v>0</v>
      </c>
      <c r="F31">
        <f t="shared" si="2"/>
        <v>0</v>
      </c>
      <c r="G31">
        <f t="shared" si="3"/>
        <v>1</v>
      </c>
      <c r="H31">
        <f t="shared" si="4"/>
        <v>0</v>
      </c>
      <c r="I31">
        <f t="shared" si="5"/>
        <v>0</v>
      </c>
    </row>
    <row r="32" spans="1:9">
      <c r="A32" s="1" t="s">
        <v>133</v>
      </c>
      <c r="B32">
        <v>0.95596400000000004</v>
      </c>
      <c r="C32" s="2">
        <v>1</v>
      </c>
      <c r="D32">
        <f t="shared" si="0"/>
        <v>1</v>
      </c>
      <c r="E32">
        <f t="shared" si="1"/>
        <v>1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</row>
    <row r="33" spans="1:9">
      <c r="A33" s="1" t="s">
        <v>134</v>
      </c>
      <c r="B33">
        <v>0.99235399999999996</v>
      </c>
      <c r="C33" s="2">
        <v>0</v>
      </c>
      <c r="D33">
        <f t="shared" si="0"/>
        <v>1</v>
      </c>
      <c r="E33">
        <f t="shared" si="1"/>
        <v>0</v>
      </c>
      <c r="F33">
        <f t="shared" si="2"/>
        <v>0</v>
      </c>
      <c r="G33">
        <f t="shared" si="3"/>
        <v>1</v>
      </c>
      <c r="H33">
        <f t="shared" si="4"/>
        <v>0</v>
      </c>
      <c r="I33">
        <f t="shared" si="5"/>
        <v>0</v>
      </c>
    </row>
    <row r="34" spans="1:9">
      <c r="A34" s="1" t="s">
        <v>135</v>
      </c>
      <c r="B34">
        <v>1.06202</v>
      </c>
      <c r="C34" s="2">
        <v>0</v>
      </c>
      <c r="D34">
        <f t="shared" si="0"/>
        <v>1</v>
      </c>
      <c r="E34">
        <f t="shared" si="1"/>
        <v>0</v>
      </c>
      <c r="F34">
        <f t="shared" si="2"/>
        <v>0</v>
      </c>
      <c r="G34">
        <f t="shared" si="3"/>
        <v>1</v>
      </c>
      <c r="H34">
        <f t="shared" si="4"/>
        <v>0</v>
      </c>
      <c r="I34">
        <f t="shared" si="5"/>
        <v>0</v>
      </c>
    </row>
    <row r="35" spans="1:9">
      <c r="A35" s="1" t="s">
        <v>136</v>
      </c>
      <c r="B35">
        <v>1.06755</v>
      </c>
      <c r="C35" s="2">
        <v>1</v>
      </c>
      <c r="D35">
        <f t="shared" si="0"/>
        <v>1</v>
      </c>
      <c r="E35">
        <f t="shared" si="1"/>
        <v>1</v>
      </c>
      <c r="F35">
        <f t="shared" si="2"/>
        <v>1</v>
      </c>
      <c r="G35">
        <f t="shared" si="3"/>
        <v>0</v>
      </c>
      <c r="H35">
        <f t="shared" si="4"/>
        <v>0</v>
      </c>
      <c r="I35">
        <f t="shared" si="5"/>
        <v>0</v>
      </c>
    </row>
    <row r="36" spans="1:9">
      <c r="A36" s="1" t="s">
        <v>137</v>
      </c>
      <c r="B36">
        <v>1.07436</v>
      </c>
      <c r="C36" s="2">
        <v>0</v>
      </c>
      <c r="D36">
        <f t="shared" si="0"/>
        <v>1</v>
      </c>
      <c r="E36">
        <f t="shared" si="1"/>
        <v>0</v>
      </c>
      <c r="F36">
        <f t="shared" si="2"/>
        <v>0</v>
      </c>
      <c r="G36">
        <f t="shared" si="3"/>
        <v>1</v>
      </c>
      <c r="H36">
        <f t="shared" si="4"/>
        <v>0</v>
      </c>
      <c r="I36">
        <f t="shared" si="5"/>
        <v>0</v>
      </c>
    </row>
    <row r="37" spans="1:9">
      <c r="A37" s="1" t="s">
        <v>138</v>
      </c>
      <c r="B37">
        <v>1.0952999999999999</v>
      </c>
      <c r="C37" s="2">
        <v>0</v>
      </c>
      <c r="D37">
        <f t="shared" si="0"/>
        <v>1</v>
      </c>
      <c r="E37">
        <f t="shared" si="1"/>
        <v>0</v>
      </c>
      <c r="F37">
        <f t="shared" si="2"/>
        <v>0</v>
      </c>
      <c r="G37">
        <f t="shared" si="3"/>
        <v>1</v>
      </c>
      <c r="H37">
        <f t="shared" si="4"/>
        <v>0</v>
      </c>
      <c r="I37">
        <f t="shared" si="5"/>
        <v>0</v>
      </c>
    </row>
    <row r="38" spans="1:9">
      <c r="A38" s="1" t="s">
        <v>139</v>
      </c>
      <c r="B38">
        <v>1.10164</v>
      </c>
      <c r="C38" s="2">
        <v>0</v>
      </c>
      <c r="D38">
        <f t="shared" si="0"/>
        <v>1</v>
      </c>
      <c r="E38">
        <f t="shared" si="1"/>
        <v>0</v>
      </c>
      <c r="F38">
        <f t="shared" si="2"/>
        <v>0</v>
      </c>
      <c r="G38">
        <f t="shared" si="3"/>
        <v>1</v>
      </c>
      <c r="H38">
        <f t="shared" si="4"/>
        <v>0</v>
      </c>
      <c r="I38">
        <f t="shared" si="5"/>
        <v>0</v>
      </c>
    </row>
    <row r="39" spans="1:9">
      <c r="D39" s="4" t="s">
        <v>84</v>
      </c>
      <c r="E39">
        <f>SUM(E2:E38)</f>
        <v>21</v>
      </c>
      <c r="F39">
        <f>SUM(F2:F38)</f>
        <v>12</v>
      </c>
      <c r="G39">
        <f>SUM(G2:G38)</f>
        <v>8</v>
      </c>
      <c r="H39">
        <f>SUM(H2:H38)</f>
        <v>9</v>
      </c>
      <c r="I39">
        <f>SUM(I2:I38)</f>
        <v>4</v>
      </c>
    </row>
    <row r="40" spans="1:9">
      <c r="D40" s="4" t="s">
        <v>86</v>
      </c>
      <c r="E40">
        <f>COUNT(E2:E38)</f>
        <v>33</v>
      </c>
      <c r="F40">
        <f>COUNT(F2:F38)</f>
        <v>33</v>
      </c>
      <c r="G40">
        <f>COUNT(G2:G38)</f>
        <v>33</v>
      </c>
      <c r="H40">
        <f>COUNT(H2:H38)</f>
        <v>33</v>
      </c>
      <c r="I40">
        <f>COUNT(I2:I38)</f>
        <v>33</v>
      </c>
    </row>
    <row r="41" spans="1:9">
      <c r="D41" s="4" t="s">
        <v>85</v>
      </c>
      <c r="E41">
        <f>100*(E39/E40)</f>
        <v>63.636363636363633</v>
      </c>
      <c r="F41">
        <f t="shared" ref="F41:I41" si="6">100*(F39/F40)</f>
        <v>36.363636363636367</v>
      </c>
      <c r="G41">
        <f t="shared" si="6"/>
        <v>24.242424242424242</v>
      </c>
      <c r="H41">
        <f t="shared" si="6"/>
        <v>27.27272727272727</v>
      </c>
      <c r="I41">
        <f t="shared" si="6"/>
        <v>12.121212121212121</v>
      </c>
    </row>
    <row r="42" spans="1:9">
      <c r="F42" s="4" t="s">
        <v>87</v>
      </c>
      <c r="G42" s="4" t="s">
        <v>88</v>
      </c>
      <c r="H42" s="4" t="s">
        <v>89</v>
      </c>
      <c r="I42" s="4" t="s">
        <v>90</v>
      </c>
    </row>
    <row r="43" spans="1:9" ht="15.75" thickBot="1">
      <c r="F43">
        <f>F39</f>
        <v>12</v>
      </c>
      <c r="G43">
        <f t="shared" ref="G43:H43" si="7">G39</f>
        <v>8</v>
      </c>
      <c r="H43">
        <f t="shared" si="7"/>
        <v>9</v>
      </c>
      <c r="I43">
        <f>I39</f>
        <v>4</v>
      </c>
    </row>
    <row r="44" spans="1:9" ht="15.75" thickTop="1">
      <c r="D44" s="5" t="s">
        <v>91</v>
      </c>
      <c r="E44" s="6">
        <f>E39/E40</f>
        <v>0.63636363636363635</v>
      </c>
    </row>
    <row r="45" spans="1:9">
      <c r="D45" s="7" t="s">
        <v>94</v>
      </c>
      <c r="E45" s="8"/>
    </row>
    <row r="46" spans="1:9">
      <c r="D46" s="7" t="s">
        <v>92</v>
      </c>
      <c r="E46" s="8">
        <f>F43/(F43+G43)</f>
        <v>0.6</v>
      </c>
    </row>
    <row r="47" spans="1:9">
      <c r="D47" s="7" t="s">
        <v>93</v>
      </c>
      <c r="E47" s="8">
        <f>F43/(F43+I43)</f>
        <v>0.75</v>
      </c>
    </row>
    <row r="48" spans="1:9">
      <c r="D48" s="7" t="s">
        <v>95</v>
      </c>
      <c r="E48" s="8"/>
    </row>
    <row r="49" spans="4:5">
      <c r="D49" s="7" t="s">
        <v>92</v>
      </c>
      <c r="E49" s="8">
        <f>H43/(H43+I43)</f>
        <v>0.69230769230769229</v>
      </c>
    </row>
    <row r="50" spans="4:5" ht="15.75" thickBot="1">
      <c r="D50" s="9" t="s">
        <v>93</v>
      </c>
      <c r="E50" s="10">
        <f>H43/(H43+G43)</f>
        <v>0.52941176470588236</v>
      </c>
    </row>
    <row r="51" spans="4:5" ht="15.75" thickTop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3"/>
  <sheetViews>
    <sheetView workbookViewId="0">
      <selection activeCell="F53" sqref="F53"/>
    </sheetView>
  </sheetViews>
  <sheetFormatPr defaultRowHeight="15"/>
  <sheetData>
    <row r="1" spans="1:7">
      <c r="A1" s="1" t="s">
        <v>77</v>
      </c>
      <c r="B1" t="s">
        <v>76</v>
      </c>
      <c r="C1" t="s">
        <v>78</v>
      </c>
      <c r="E1" s="1" t="s">
        <v>77</v>
      </c>
      <c r="F1" t="s">
        <v>76</v>
      </c>
      <c r="G1" t="s">
        <v>78</v>
      </c>
    </row>
    <row r="2" spans="1:7">
      <c r="A2" s="1" t="s">
        <v>8</v>
      </c>
      <c r="B2">
        <v>0.151672</v>
      </c>
      <c r="C2" s="2">
        <v>0</v>
      </c>
      <c r="E2" s="1" t="s">
        <v>56</v>
      </c>
      <c r="F2">
        <v>0.887548</v>
      </c>
      <c r="G2" s="2">
        <v>1</v>
      </c>
    </row>
    <row r="3" spans="1:7">
      <c r="A3" s="1" t="s">
        <v>5</v>
      </c>
      <c r="B3">
        <v>2.0527699999999999E-2</v>
      </c>
      <c r="C3" s="2">
        <v>0</v>
      </c>
      <c r="E3" s="1" t="s">
        <v>64</v>
      </c>
      <c r="F3">
        <v>1.0351900000000001</v>
      </c>
      <c r="G3" s="2">
        <v>1</v>
      </c>
    </row>
    <row r="4" spans="1:7">
      <c r="A4" s="1" t="s">
        <v>10</v>
      </c>
      <c r="B4">
        <v>0.20469499999999999</v>
      </c>
      <c r="C4" s="2">
        <v>0</v>
      </c>
      <c r="E4" s="1" t="s">
        <v>25</v>
      </c>
      <c r="F4">
        <v>0.50914899999999996</v>
      </c>
      <c r="G4" s="2">
        <v>1</v>
      </c>
    </row>
    <row r="5" spans="1:7">
      <c r="A5" s="1" t="s">
        <v>75</v>
      </c>
      <c r="B5">
        <v>0.194718</v>
      </c>
      <c r="C5" s="2">
        <v>0</v>
      </c>
      <c r="E5" s="1" t="s">
        <v>73</v>
      </c>
      <c r="F5">
        <v>1.27214</v>
      </c>
      <c r="G5" s="2">
        <v>1</v>
      </c>
    </row>
    <row r="6" spans="1:7">
      <c r="A6" s="1" t="s">
        <v>13</v>
      </c>
      <c r="B6">
        <v>0.30990099999999998</v>
      </c>
      <c r="C6" s="2">
        <v>0</v>
      </c>
      <c r="E6" s="1" t="s">
        <v>57</v>
      </c>
      <c r="F6">
        <v>0.89316300000000004</v>
      </c>
      <c r="G6" s="2">
        <v>1</v>
      </c>
    </row>
    <row r="7" spans="1:7">
      <c r="A7" s="1" t="s">
        <v>37</v>
      </c>
      <c r="B7">
        <v>0.67322800000000005</v>
      </c>
      <c r="C7" s="2">
        <v>0</v>
      </c>
      <c r="E7" s="1" t="s">
        <v>51</v>
      </c>
      <c r="F7">
        <v>0.81530800000000003</v>
      </c>
      <c r="G7" s="2">
        <v>1</v>
      </c>
    </row>
    <row r="8" spans="1:7">
      <c r="A8" s="1" t="s">
        <v>52</v>
      </c>
      <c r="B8">
        <v>0.84632399999999997</v>
      </c>
      <c r="C8" s="2">
        <v>0</v>
      </c>
      <c r="E8" s="1" t="s">
        <v>23</v>
      </c>
      <c r="F8">
        <v>0.470688</v>
      </c>
      <c r="G8" s="2">
        <v>1</v>
      </c>
    </row>
    <row r="9" spans="1:7">
      <c r="A9" s="1" t="s">
        <v>22</v>
      </c>
      <c r="B9">
        <v>0.45868799999999998</v>
      </c>
      <c r="C9" s="2">
        <v>0</v>
      </c>
      <c r="E9" s="1" t="s">
        <v>27</v>
      </c>
      <c r="F9">
        <v>0.57453100000000001</v>
      </c>
      <c r="G9" s="2">
        <v>1</v>
      </c>
    </row>
    <row r="10" spans="1:7">
      <c r="A10" s="1" t="s">
        <v>2</v>
      </c>
      <c r="B10">
        <v>-8.2461300000000001E-2</v>
      </c>
      <c r="C10" s="2">
        <v>0</v>
      </c>
      <c r="E10" s="1" t="s">
        <v>43</v>
      </c>
      <c r="F10">
        <v>0.75461599999999995</v>
      </c>
      <c r="G10" s="2">
        <v>1</v>
      </c>
    </row>
    <row r="11" spans="1:7">
      <c r="A11" s="1" t="s">
        <v>30</v>
      </c>
      <c r="B11">
        <v>0.60476300000000005</v>
      </c>
      <c r="C11" s="2">
        <v>0</v>
      </c>
      <c r="E11" s="1" t="s">
        <v>39</v>
      </c>
      <c r="F11">
        <v>0.69331399999999999</v>
      </c>
      <c r="G11" s="2">
        <v>1</v>
      </c>
    </row>
    <row r="12" spans="1:7">
      <c r="A12" s="1" t="s">
        <v>6</v>
      </c>
      <c r="B12">
        <v>0.136183</v>
      </c>
      <c r="C12" s="2">
        <v>0</v>
      </c>
      <c r="E12" s="1" t="s">
        <v>65</v>
      </c>
      <c r="F12">
        <v>1.0371999999999999</v>
      </c>
      <c r="G12" s="2">
        <v>1</v>
      </c>
    </row>
    <row r="13" spans="1:7">
      <c r="A13" s="1" t="s">
        <v>41</v>
      </c>
      <c r="B13">
        <v>0.72578200000000004</v>
      </c>
      <c r="C13" s="2">
        <v>0</v>
      </c>
      <c r="E13" s="1" t="s">
        <v>74</v>
      </c>
      <c r="F13">
        <v>1.2928500000000001</v>
      </c>
      <c r="G13" s="2">
        <v>1</v>
      </c>
    </row>
    <row r="14" spans="1:7">
      <c r="A14" s="1" t="s">
        <v>26</v>
      </c>
      <c r="B14">
        <v>0.55536300000000005</v>
      </c>
      <c r="C14" s="2">
        <v>0</v>
      </c>
      <c r="E14" s="1" t="s">
        <v>46</v>
      </c>
      <c r="F14">
        <v>0.777169</v>
      </c>
      <c r="G14" s="2">
        <v>1</v>
      </c>
    </row>
    <row r="15" spans="1:7">
      <c r="A15" s="1" t="s">
        <v>17</v>
      </c>
      <c r="B15">
        <v>0.35953299999999999</v>
      </c>
      <c r="C15" s="2">
        <v>0</v>
      </c>
      <c r="E15" s="1" t="s">
        <v>61</v>
      </c>
      <c r="F15">
        <v>0.95205899999999999</v>
      </c>
      <c r="G15" s="2">
        <v>1</v>
      </c>
    </row>
    <row r="16" spans="1:7">
      <c r="A16" s="1" t="s">
        <v>4</v>
      </c>
      <c r="B16">
        <v>-7.8211600000000006E-3</v>
      </c>
      <c r="C16" s="2">
        <v>0</v>
      </c>
      <c r="E16" s="1" t="s">
        <v>14</v>
      </c>
      <c r="F16">
        <v>0.31297799999999998</v>
      </c>
      <c r="G16" s="2">
        <v>1</v>
      </c>
    </row>
    <row r="17" spans="1:7">
      <c r="A17" s="1" t="s">
        <v>11</v>
      </c>
      <c r="B17">
        <v>0.24384</v>
      </c>
      <c r="C17" s="2">
        <v>0</v>
      </c>
      <c r="E17" s="1" t="s">
        <v>44</v>
      </c>
      <c r="F17">
        <v>0.75714300000000001</v>
      </c>
      <c r="G17" s="2">
        <v>1</v>
      </c>
    </row>
    <row r="18" spans="1:7">
      <c r="A18" s="1" t="s">
        <v>1</v>
      </c>
      <c r="B18">
        <v>-9.9976800000000005E-2</v>
      </c>
      <c r="C18" s="2">
        <v>0</v>
      </c>
      <c r="E18" s="1" t="s">
        <v>62</v>
      </c>
      <c r="F18">
        <v>1.0172399999999999</v>
      </c>
      <c r="G18" s="2">
        <v>1</v>
      </c>
    </row>
    <row r="19" spans="1:7">
      <c r="A19" s="1" t="s">
        <v>15</v>
      </c>
      <c r="B19">
        <v>0.31510700000000003</v>
      </c>
      <c r="C19" s="2">
        <v>0</v>
      </c>
      <c r="E19" s="1" t="s">
        <v>36</v>
      </c>
      <c r="F19">
        <v>0.67239499999999996</v>
      </c>
      <c r="G19" s="2">
        <v>1</v>
      </c>
    </row>
    <row r="20" spans="1:7">
      <c r="A20" s="1" t="s">
        <v>33</v>
      </c>
      <c r="B20">
        <v>0.62238199999999999</v>
      </c>
      <c r="C20" s="2">
        <v>0</v>
      </c>
      <c r="E20" s="1" t="s">
        <v>58</v>
      </c>
      <c r="F20">
        <v>0.90501500000000001</v>
      </c>
      <c r="G20" s="2">
        <v>1</v>
      </c>
    </row>
    <row r="21" spans="1:7">
      <c r="A21" s="1" t="s">
        <v>0</v>
      </c>
      <c r="B21">
        <v>-0.119625</v>
      </c>
      <c r="C21" s="2">
        <v>0</v>
      </c>
      <c r="E21" s="1" t="s">
        <v>32</v>
      </c>
      <c r="F21">
        <v>0.61470599999999997</v>
      </c>
      <c r="G21" s="2">
        <v>1</v>
      </c>
    </row>
    <row r="22" spans="1:7">
      <c r="A22" s="1" t="s">
        <v>18</v>
      </c>
      <c r="B22">
        <v>0.41827999999999999</v>
      </c>
      <c r="C22" s="2">
        <v>0</v>
      </c>
      <c r="E22" s="1" t="s">
        <v>50</v>
      </c>
      <c r="F22">
        <v>0.81042899999999995</v>
      </c>
      <c r="G22" s="2">
        <v>1</v>
      </c>
    </row>
    <row r="23" spans="1:7">
      <c r="A23" s="1" t="s">
        <v>3</v>
      </c>
      <c r="B23">
        <v>-8.9829899999999997E-3</v>
      </c>
      <c r="C23" s="2">
        <v>0</v>
      </c>
      <c r="E23" s="1" t="s">
        <v>35</v>
      </c>
      <c r="F23">
        <v>0.66969100000000004</v>
      </c>
      <c r="G23" s="2">
        <v>1</v>
      </c>
    </row>
    <row r="24" spans="1:7">
      <c r="A24" s="1" t="s">
        <v>7</v>
      </c>
      <c r="B24">
        <v>0.14044000000000001</v>
      </c>
      <c r="C24" s="2">
        <v>0</v>
      </c>
      <c r="E24" s="1" t="s">
        <v>72</v>
      </c>
      <c r="F24">
        <v>1.24641</v>
      </c>
      <c r="G24" s="2">
        <v>1</v>
      </c>
    </row>
    <row r="25" spans="1:7">
      <c r="A25" s="1" t="s">
        <v>19</v>
      </c>
      <c r="B25">
        <v>0.418597</v>
      </c>
      <c r="C25" s="2">
        <v>0</v>
      </c>
      <c r="E25" s="1" t="s">
        <v>48</v>
      </c>
      <c r="F25">
        <v>0.80745199999999995</v>
      </c>
      <c r="G25" s="2">
        <v>1</v>
      </c>
    </row>
    <row r="26" spans="1:7">
      <c r="A26" s="1" t="s">
        <v>16</v>
      </c>
      <c r="B26">
        <v>0.33410099999999998</v>
      </c>
      <c r="C26" s="2">
        <v>0</v>
      </c>
      <c r="E26" s="1" t="s">
        <v>70</v>
      </c>
      <c r="F26">
        <v>1.1128</v>
      </c>
      <c r="G26" s="2">
        <v>1</v>
      </c>
    </row>
    <row r="27" spans="1:7">
      <c r="A27" s="1" t="s">
        <v>21</v>
      </c>
      <c r="B27">
        <v>0.45733600000000002</v>
      </c>
      <c r="C27" s="2">
        <v>0</v>
      </c>
      <c r="E27" s="1" t="s">
        <v>12</v>
      </c>
      <c r="F27">
        <v>0.30408600000000002</v>
      </c>
      <c r="G27" s="2">
        <v>1</v>
      </c>
    </row>
    <row r="28" spans="1:7">
      <c r="A28" s="1" t="s">
        <v>9</v>
      </c>
      <c r="B28">
        <v>0.19323499999999999</v>
      </c>
      <c r="C28" s="2">
        <v>0</v>
      </c>
      <c r="E28" s="1" t="s">
        <v>67</v>
      </c>
      <c r="F28">
        <v>1.0567</v>
      </c>
      <c r="G28" s="2">
        <v>1</v>
      </c>
    </row>
    <row r="29" spans="1:7">
      <c r="A29" s="1" t="s">
        <v>20</v>
      </c>
      <c r="B29">
        <v>0.42579099999999998</v>
      </c>
      <c r="C29" s="2">
        <v>0</v>
      </c>
      <c r="E29" s="1" t="s">
        <v>28</v>
      </c>
      <c r="F29">
        <v>0.57517200000000002</v>
      </c>
      <c r="G29" s="2">
        <v>1</v>
      </c>
    </row>
    <row r="30" spans="1:7">
      <c r="A30" s="1" t="s">
        <v>96</v>
      </c>
      <c r="B30">
        <f>AVERAGE(B2:B29)</f>
        <v>0.3032721232142857</v>
      </c>
      <c r="E30" s="1" t="s">
        <v>42</v>
      </c>
      <c r="F30">
        <v>0.74990400000000002</v>
      </c>
      <c r="G30" s="2">
        <v>1</v>
      </c>
    </row>
    <row r="31" spans="1:7">
      <c r="A31" s="1" t="s">
        <v>97</v>
      </c>
      <c r="B31">
        <f>STDEV(B2:B29)</f>
        <v>0.26100362313471331</v>
      </c>
      <c r="E31" s="1" t="s">
        <v>66</v>
      </c>
      <c r="F31">
        <v>1.03956</v>
      </c>
      <c r="G31" s="2">
        <v>1</v>
      </c>
    </row>
    <row r="32" spans="1:7">
      <c r="A32" s="1" t="s">
        <v>98</v>
      </c>
      <c r="E32" s="1" t="s">
        <v>45</v>
      </c>
      <c r="F32">
        <v>0.77705299999999999</v>
      </c>
      <c r="G32" s="2">
        <v>1</v>
      </c>
    </row>
    <row r="33" spans="1:7">
      <c r="A33" s="1" t="s">
        <v>99</v>
      </c>
      <c r="B33">
        <f>B30+1.28*B31</f>
        <v>0.63735676082671877</v>
      </c>
      <c r="E33" s="1" t="s">
        <v>55</v>
      </c>
      <c r="F33">
        <v>0.86222500000000002</v>
      </c>
      <c r="G33" s="2">
        <v>1</v>
      </c>
    </row>
    <row r="34" spans="1:7">
      <c r="E34" s="1" t="s">
        <v>40</v>
      </c>
      <c r="F34">
        <v>0.70177599999999996</v>
      </c>
      <c r="G34" s="2">
        <v>1</v>
      </c>
    </row>
    <row r="35" spans="1:7">
      <c r="E35" s="1" t="s">
        <v>31</v>
      </c>
      <c r="F35">
        <v>0.61235899999999999</v>
      </c>
      <c r="G35" s="2">
        <v>1</v>
      </c>
    </row>
    <row r="36" spans="1:7">
      <c r="E36" s="1" t="s">
        <v>29</v>
      </c>
      <c r="F36">
        <v>0.58217200000000002</v>
      </c>
      <c r="G36" s="2">
        <v>1</v>
      </c>
    </row>
    <row r="37" spans="1:7">
      <c r="E37" s="1" t="s">
        <v>69</v>
      </c>
      <c r="F37">
        <v>1.0837600000000001</v>
      </c>
      <c r="G37" s="2">
        <v>1</v>
      </c>
    </row>
    <row r="38" spans="1:7">
      <c r="E38" s="1" t="s">
        <v>59</v>
      </c>
      <c r="F38">
        <v>0.93676199999999998</v>
      </c>
      <c r="G38" s="2">
        <v>1</v>
      </c>
    </row>
    <row r="39" spans="1:7">
      <c r="E39" s="1" t="s">
        <v>34</v>
      </c>
      <c r="F39">
        <v>0.62932500000000002</v>
      </c>
      <c r="G39" s="2">
        <v>1</v>
      </c>
    </row>
    <row r="40" spans="1:7">
      <c r="E40" s="1" t="s">
        <v>53</v>
      </c>
      <c r="F40">
        <v>0.85004000000000002</v>
      </c>
      <c r="G40" s="2">
        <v>1</v>
      </c>
    </row>
    <row r="41" spans="1:7">
      <c r="E41" s="1" t="s">
        <v>54</v>
      </c>
      <c r="F41">
        <v>0.86076200000000003</v>
      </c>
      <c r="G41" s="2">
        <v>1</v>
      </c>
    </row>
    <row r="42" spans="1:7">
      <c r="E42" s="1" t="s">
        <v>49</v>
      </c>
      <c r="F42">
        <v>0.81009600000000004</v>
      </c>
      <c r="G42" s="2">
        <v>1</v>
      </c>
    </row>
    <row r="43" spans="1:7">
      <c r="E43" s="1" t="s">
        <v>63</v>
      </c>
      <c r="F43">
        <v>1.01912</v>
      </c>
      <c r="G43" s="2">
        <v>1</v>
      </c>
    </row>
    <row r="44" spans="1:7">
      <c r="E44" s="1" t="s">
        <v>24</v>
      </c>
      <c r="F44">
        <v>0.47586299999999998</v>
      </c>
      <c r="G44" s="2">
        <v>1</v>
      </c>
    </row>
    <row r="45" spans="1:7">
      <c r="E45" s="1" t="s">
        <v>68</v>
      </c>
      <c r="F45">
        <v>1.0735399999999999</v>
      </c>
      <c r="G45" s="2">
        <v>1</v>
      </c>
    </row>
    <row r="46" spans="1:7">
      <c r="E46" s="1" t="s">
        <v>38</v>
      </c>
      <c r="F46">
        <v>0.692052</v>
      </c>
      <c r="G46" s="2">
        <v>1</v>
      </c>
    </row>
    <row r="47" spans="1:7">
      <c r="E47" s="1" t="s">
        <v>47</v>
      </c>
      <c r="F47">
        <v>0.79828900000000003</v>
      </c>
      <c r="G47" s="2">
        <v>1</v>
      </c>
    </row>
    <row r="48" spans="1:7">
      <c r="E48" s="1" t="s">
        <v>60</v>
      </c>
      <c r="F48">
        <v>0.93782200000000004</v>
      </c>
      <c r="G48" s="3">
        <v>1</v>
      </c>
    </row>
    <row r="49" spans="5:7">
      <c r="E49" s="1" t="s">
        <v>71</v>
      </c>
      <c r="F49">
        <v>1.18875</v>
      </c>
      <c r="G49" s="2">
        <v>1</v>
      </c>
    </row>
    <row r="50" spans="5:7">
      <c r="E50" s="1" t="s">
        <v>96</v>
      </c>
      <c r="F50">
        <f>AVERAGE(F2:F49)</f>
        <v>0.82309108333333325</v>
      </c>
    </row>
    <row r="51" spans="5:7">
      <c r="E51" s="1" t="s">
        <v>97</v>
      </c>
      <c r="F51">
        <f>STDEV(F2:F49)</f>
        <v>0.23405698418918755</v>
      </c>
    </row>
    <row r="52" spans="5:7">
      <c r="E52" s="1" t="s">
        <v>98</v>
      </c>
    </row>
    <row r="53" spans="5:7">
      <c r="E53" s="1" t="s">
        <v>100</v>
      </c>
      <c r="F53">
        <f>F50-1.28*F51</f>
        <v>0.52349814357117319</v>
      </c>
    </row>
  </sheetData>
  <sortState ref="A2:C77">
    <sortCondition ref="C2:C77"/>
    <sortCondition ref="A2:A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0.5cutoff</vt:lpstr>
      <vt:lpstr>DrugPredCutoffs</vt:lpstr>
      <vt:lpstr>MeanAndStdDevCalculations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College of Life Sciences</cp:lastModifiedBy>
  <cp:lastPrinted>2011-11-29T15:22:34Z</cp:lastPrinted>
  <dcterms:created xsi:type="dcterms:W3CDTF">2011-11-28T14:37:48Z</dcterms:created>
  <dcterms:modified xsi:type="dcterms:W3CDTF">2011-12-02T14:34:12Z</dcterms:modified>
</cp:coreProperties>
</file>