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50" yWindow="1390" windowWidth="14080" windowHeight="5900" firstSheet="2" activeTab="2"/>
  </bookViews>
  <sheets>
    <sheet name="Acessibility Score Data" sheetId="1" r:id="rId1"/>
    <sheet name="Accessibility Score Calc" sheetId="3" r:id="rId2"/>
    <sheet name="Accurate ETA Calculation" sheetId="6" r:id="rId3"/>
    <sheet name="Land Use " sheetId="2" r:id="rId4"/>
    <sheet name="DataProviders" sheetId="5" r:id="rId5"/>
    <sheet name="Sheet6" sheetId="4" r:id="rId6"/>
  </sheets>
  <calcPr calcId="125725"/>
</workbook>
</file>

<file path=xl/calcChain.xml><?xml version="1.0" encoding="utf-8"?>
<calcChain xmlns="http://schemas.openxmlformats.org/spreadsheetml/2006/main">
  <c r="H19" i="6"/>
  <c r="G19"/>
  <c r="F19"/>
  <c r="E19"/>
  <c r="D19"/>
  <c r="C19"/>
  <c r="F18"/>
  <c r="C18"/>
  <c r="H17"/>
  <c r="G17"/>
  <c r="F17"/>
  <c r="E17"/>
  <c r="D17"/>
  <c r="C17"/>
  <c r="H16"/>
  <c r="G16"/>
  <c r="F16"/>
  <c r="E16"/>
  <c r="D16"/>
  <c r="C16"/>
  <c r="F15"/>
  <c r="C15"/>
  <c r="H14"/>
  <c r="G14"/>
  <c r="F14"/>
  <c r="E14"/>
  <c r="D14"/>
  <c r="C14"/>
  <c r="F13"/>
  <c r="C13"/>
  <c r="F12"/>
  <c r="C12"/>
  <c r="H11"/>
  <c r="G11"/>
  <c r="F11"/>
  <c r="E11"/>
  <c r="D11"/>
  <c r="C11"/>
  <c r="F10"/>
  <c r="C10"/>
  <c r="F9"/>
  <c r="C9"/>
  <c r="H8"/>
  <c r="G8"/>
  <c r="F8"/>
  <c r="F20" s="1"/>
  <c r="E8"/>
  <c r="E20" s="1"/>
  <c r="D8"/>
  <c r="C8"/>
  <c r="H7"/>
  <c r="H20" s="1"/>
  <c r="G7"/>
  <c r="F7"/>
  <c r="E7"/>
  <c r="D7"/>
  <c r="C7"/>
  <c r="G6"/>
  <c r="G20" s="1"/>
  <c r="F6"/>
  <c r="D6"/>
  <c r="D20" s="1"/>
  <c r="C6"/>
  <c r="C20" s="1"/>
  <c r="E4"/>
  <c r="D4"/>
  <c r="C4"/>
  <c r="K10" i="3"/>
  <c r="K9"/>
  <c r="K8"/>
  <c r="K7"/>
  <c r="K6"/>
  <c r="K5"/>
  <c r="K4"/>
  <c r="AM15" i="1"/>
  <c r="S15"/>
  <c r="V15" s="1"/>
  <c r="AP14"/>
  <c r="V14"/>
  <c r="T14"/>
  <c r="S14"/>
  <c r="AT13"/>
  <c r="AR13"/>
  <c r="AM13"/>
  <c r="AP13" s="1"/>
  <c r="V13"/>
  <c r="AT12"/>
  <c r="AP12" s="1"/>
  <c r="AR12"/>
  <c r="AM12"/>
  <c r="V12"/>
  <c r="T12"/>
  <c r="S12"/>
  <c r="AP11"/>
  <c r="V11"/>
  <c r="S11"/>
  <c r="AT10"/>
  <c r="AR10"/>
  <c r="AP10"/>
  <c r="AM10"/>
  <c r="T10"/>
  <c r="S10"/>
  <c r="V10" s="1"/>
  <c r="AP9"/>
  <c r="V9"/>
  <c r="S9"/>
</calcChain>
</file>

<file path=xl/sharedStrings.xml><?xml version="1.0" encoding="utf-8"?>
<sst xmlns="http://schemas.openxmlformats.org/spreadsheetml/2006/main" count="266" uniqueCount="184">
  <si>
    <t>GENERAL</t>
  </si>
  <si>
    <t>PUBLIC TRANSPORT</t>
  </si>
  <si>
    <t>OLA/UBER</t>
  </si>
  <si>
    <t>BOUNCE/YULU</t>
  </si>
  <si>
    <t>AUTO</t>
  </si>
  <si>
    <t>Population</t>
  </si>
  <si>
    <t>Area</t>
  </si>
  <si>
    <t>Road Density</t>
  </si>
  <si>
    <t>Vehicle Density</t>
  </si>
  <si>
    <t>Number of Jobs in the area (on a scale of 1-3)</t>
  </si>
  <si>
    <t>Number of schools and colleges in the area</t>
  </si>
  <si>
    <t>Ratio of average cost of travel to average daily wage</t>
  </si>
  <si>
    <t>Number of road accidents in the area</t>
  </si>
  <si>
    <t>Average speed of travel</t>
  </si>
  <si>
    <t>Ratio of car parking spots to total cars</t>
  </si>
  <si>
    <t>Ratio of two wheeler parking spots to total scooters</t>
  </si>
  <si>
    <t>Average hourly cost of two wheeler parking</t>
  </si>
  <si>
    <t>Average hourly cost of four wheeler parking</t>
  </si>
  <si>
    <t>Number of residential, commercial tourist spots</t>
  </si>
  <si>
    <t>Google reviews of BBMP Help centre</t>
  </si>
  <si>
    <t>Number of bus stops,</t>
  </si>
  <si>
    <t>Number of metro stations,</t>
  </si>
  <si>
    <t>Ratio of Bus ridership with starting point and end point in that area to population</t>
  </si>
  <si>
    <t>Metro ridership with starting point and end point in that area</t>
  </si>
  <si>
    <t>Ratio of number of illuminated bus stops to total</t>
  </si>
  <si>
    <t>Ratio of number of wheelchair accessible bus stop to total</t>
  </si>
  <si>
    <t>Ratio of number of bus stops with shelter to total</t>
  </si>
  <si>
    <t>Average frequency of a bus number at a bus stop</t>
  </si>
  <si>
    <t>Number of requests on application</t>
  </si>
  <si>
    <t>Average cost per kilometer to the commuter</t>
  </si>
  <si>
    <t>Average profit/loss per kilometer to the service provider</t>
  </si>
  <si>
    <t>Ratio of shared trips to total trips</t>
  </si>
  <si>
    <t>Ratio of shared trips starting from exact location to main roads</t>
  </si>
  <si>
    <t>Ratio of cab ridership with starting point and end point in that area to population</t>
  </si>
  <si>
    <t>Average number of cabs in the area in the morning rush hour</t>
  </si>
  <si>
    <t>Average number of cabs in the area in the afternoon non-rush hour</t>
  </si>
  <si>
    <t>Average number of cabs in the area in the evening rush hour</t>
  </si>
  <si>
    <t>Ratio of cancellations to total trips in are</t>
  </si>
  <si>
    <t>Ratio of Completed Uber trips starting in the are to trips ending in the area</t>
  </si>
  <si>
    <t>Average cost per kilometer starting or ending the area</t>
  </si>
  <si>
    <t>Number of stations</t>
  </si>
  <si>
    <t>Average number of working bikes in stations</t>
  </si>
  <si>
    <t>Average number of bounce pickups in the area in the morning rush hour</t>
  </si>
  <si>
    <t>Average number of bounce pickups in the area in the afternoon non-rush hour</t>
  </si>
  <si>
    <t>Average number of bounce pickups in the area in the evening rush hour</t>
  </si>
  <si>
    <t>Average cost</t>
  </si>
  <si>
    <t>Ratio of daily bounce ridership to the population of ward</t>
  </si>
  <si>
    <t>ward 35 - Aramane Nagar MSRIT)</t>
  </si>
  <si>
    <t>ward 80 - hoysala nagar (INDIRANAGAR)</t>
  </si>
  <si>
    <t>Ward 34 - Gangenahalli (MEKHRI CIRCLE)</t>
  </si>
  <si>
    <t>ward 90 - Halasuru (ULSOOR LAKE)</t>
  </si>
  <si>
    <t>30 rs</t>
  </si>
  <si>
    <t>ward 174 HSR Layout</t>
  </si>
  <si>
    <t>40 rs</t>
  </si>
  <si>
    <t>ward 41 Peenya Industrial area</t>
  </si>
  <si>
    <t>ward 187 Puttenahalli (JP Nagar)</t>
  </si>
  <si>
    <t xml:space="preserve"> </t>
  </si>
  <si>
    <t>Ward</t>
  </si>
  <si>
    <t>Public</t>
  </si>
  <si>
    <t>Residential</t>
  </si>
  <si>
    <t>Commercial</t>
  </si>
  <si>
    <t>Industrial</t>
  </si>
  <si>
    <t>Public Transport</t>
  </si>
  <si>
    <t>Yulu</t>
  </si>
  <si>
    <t xml:space="preserve">Uber </t>
  </si>
  <si>
    <t>Auto</t>
  </si>
  <si>
    <t>Total</t>
  </si>
  <si>
    <t>Score</t>
  </si>
  <si>
    <t>Grade</t>
  </si>
  <si>
    <t xml:space="preserve">Score </t>
  </si>
  <si>
    <t>ward 35 - Aramane Nagar (MSRIT)</t>
  </si>
  <si>
    <t>F</t>
  </si>
  <si>
    <t>B</t>
  </si>
  <si>
    <t>D</t>
  </si>
  <si>
    <t>A</t>
  </si>
  <si>
    <t>c</t>
  </si>
  <si>
    <t>C</t>
  </si>
  <si>
    <t>E</t>
  </si>
  <si>
    <t>ward 187 Puttenahalli (JP NAGAR)</t>
  </si>
  <si>
    <t>Feature</t>
  </si>
  <si>
    <t>Data Parameter</t>
  </si>
  <si>
    <t>Current technology</t>
  </si>
  <si>
    <t>Improvement</t>
  </si>
  <si>
    <t>Service Provider</t>
  </si>
  <si>
    <t>Benefits to Service Provider</t>
  </si>
  <si>
    <t>Accurate ETA</t>
  </si>
  <si>
    <t xml:space="preserve">Average Speeds and waiting time </t>
  </si>
  <si>
    <t>Gooogle maps being used to see congession levels</t>
  </si>
  <si>
    <t>On ground installations</t>
  </si>
  <si>
    <t xml:space="preserve">Bangalore Traffic Police </t>
  </si>
  <si>
    <t xml:space="preserve">Better Traffic monitoring and placement, timing of signals </t>
  </si>
  <si>
    <t>Parking at destination if you take own car</t>
  </si>
  <si>
    <t xml:space="preserve">Parking spots availability, Parking zone, Cost </t>
  </si>
  <si>
    <t>Smart Parking System (Yet to be implemented)</t>
  </si>
  <si>
    <t>Details of parking and Deep link to track car</t>
  </si>
  <si>
    <t>BBMP</t>
  </si>
  <si>
    <t xml:space="preserve">One app for all needs instead of getting commuters to install multiple apps </t>
  </si>
  <si>
    <t xml:space="preserve">Waiting time for buses </t>
  </si>
  <si>
    <t xml:space="preserve">Waiting time </t>
  </si>
  <si>
    <t>BMTC MYapp</t>
  </si>
  <si>
    <t xml:space="preserve">Inclusion into the app </t>
  </si>
  <si>
    <t>BMTC</t>
  </si>
  <si>
    <t>Increased ridership | Public transport to be chosen primary form of tranport | Congession management | Environmental benefits</t>
  </si>
  <si>
    <t>Bus Trip Planning</t>
  </si>
  <si>
    <t xml:space="preserve">Bus routes, Stops, Schedules </t>
  </si>
  <si>
    <t>BMTC Myapp</t>
  </si>
  <si>
    <t xml:space="preserve">Only real time planning option provided, no journey planning option </t>
  </si>
  <si>
    <t>Crowdedness of buses</t>
  </si>
  <si>
    <t>Ticket Sales</t>
  </si>
  <si>
    <t>BMTC MYapp, BMTC (ITS)</t>
  </si>
  <si>
    <t>If details on crowdedness are provided to commuter then older people can take a better decision</t>
  </si>
  <si>
    <t xml:space="preserve">BMTC </t>
  </si>
  <si>
    <t>Uber as an option</t>
  </si>
  <si>
    <t>ETA , Cost of trip, Sanitation</t>
  </si>
  <si>
    <t>Google maps, Uber App</t>
  </si>
  <si>
    <t>Uber Pool inclusion while taking nearest main road as pickup point | Temperature of driver</t>
  </si>
  <si>
    <t>Uber</t>
  </si>
  <si>
    <t>Increased use of Uber Pool which means more riders and less cars for Uber | Service requests will help making informed decisions regarding expansion</t>
  </si>
  <si>
    <t>Alerts on Uber booking mid journey</t>
  </si>
  <si>
    <t xml:space="preserve">ETA </t>
  </si>
  <si>
    <t>Uber App</t>
  </si>
  <si>
    <t>Provision of Deep Link to App to book or Same interface booking</t>
  </si>
  <si>
    <t xml:space="preserve">Uber accessibility score for each ward </t>
  </si>
  <si>
    <t>Number of cars and autos, Trip details( Source, Destination, Distance, Cost)</t>
  </si>
  <si>
    <t xml:space="preserve">Uber Movement </t>
  </si>
  <si>
    <t>Inclusion into service provider side of the app</t>
  </si>
  <si>
    <t xml:space="preserve">Geneal Acessibility score for each ward </t>
  </si>
  <si>
    <t>Demographics data (Income, Age, Gender,Education),Land Use data, Road layout</t>
  </si>
  <si>
    <t xml:space="preserve">Open source data </t>
  </si>
  <si>
    <t>BBMP and other sources</t>
  </si>
  <si>
    <t xml:space="preserve"> Map of Division into zones and wards, color coded acccording to accessibility score</t>
  </si>
  <si>
    <t xml:space="preserve">Accessibility scores </t>
  </si>
  <si>
    <t>Google maps defining extent of wards, bus stops, commercial spots, congession levels</t>
  </si>
  <si>
    <t>Quantifying data for each ward and service provider for clarity</t>
  </si>
  <si>
    <t>Yulu as an option</t>
  </si>
  <si>
    <t>Nearest Zone, Walking distance, Availability, Sanitation, Nearest drop off point to public transport</t>
  </si>
  <si>
    <t>Yulu App</t>
  </si>
  <si>
    <t>Inclusion into the app so people know about Yulu as an option while journey planning | Yulu as last mile connectivity for areas less accesible by BMTC</t>
  </si>
  <si>
    <t>Yulu as an option will increase ridership | More members added to Yulu family as they are aware of zones near them | Use accessibility index to identify residential and interior areas to deploy services | Advanced service request platform to make informed choices</t>
  </si>
  <si>
    <t>Yulu accesibility score for each ward</t>
  </si>
  <si>
    <t>Number of zones, Available bikes, Trip details ( Source, Destination, Distance, Cost)</t>
  </si>
  <si>
    <t>NA</t>
  </si>
  <si>
    <t>Understanding Acessibility of area</t>
  </si>
  <si>
    <t xml:space="preserve">Requesting for Services </t>
  </si>
  <si>
    <t xml:space="preserve">Details of commuter, Location, Location details(Population,Area),Type of service, Location of service station, </t>
  </si>
  <si>
    <t xml:space="preserve">Request for service on respective platforms </t>
  </si>
  <si>
    <t xml:space="preserve">Shows requests already made in that area so requesters can either choose that and increase number of votes for that request or add another request | Sharing on social media to gather more people to request </t>
  </si>
  <si>
    <t xml:space="preserve">Prayanaka </t>
  </si>
  <si>
    <t>Saving routes</t>
  </si>
  <si>
    <t>Destination for routes saved as "Work"</t>
  </si>
  <si>
    <t>Option to save everday routines to understand current traffic situation and transit service schedule | Service providers can understand usual destinations using the data provided by this feature</t>
  </si>
  <si>
    <t xml:space="preserve">Cashless Payments </t>
  </si>
  <si>
    <t>Ticket at metro station or in bus</t>
  </si>
  <si>
    <t xml:space="preserve">Connecting e-wallet to make payment and generate e-ticket  </t>
  </si>
  <si>
    <t>Google Pay</t>
  </si>
  <si>
    <t>Car</t>
  </si>
  <si>
    <t>Bike</t>
  </si>
  <si>
    <t>Google Maps</t>
  </si>
  <si>
    <t>SIGNAL</t>
  </si>
  <si>
    <t>Video processing</t>
  </si>
  <si>
    <t>Orion</t>
  </si>
  <si>
    <t>Microwave radar</t>
  </si>
  <si>
    <t>Inductive loop</t>
  </si>
  <si>
    <t>Sankey rd</t>
  </si>
  <si>
    <t>Time spent at signal</t>
  </si>
  <si>
    <t>Windsor circle</t>
  </si>
  <si>
    <t>1 min</t>
  </si>
  <si>
    <t>Fast moving traffic</t>
  </si>
  <si>
    <t>3 min</t>
  </si>
  <si>
    <t>Medium speed</t>
  </si>
  <si>
    <t>Golf course</t>
  </si>
  <si>
    <t>5 min</t>
  </si>
  <si>
    <t>Slow paced</t>
  </si>
  <si>
    <t>MG road</t>
  </si>
  <si>
    <t>Trinity Circle</t>
  </si>
  <si>
    <t xml:space="preserve">Typically </t>
  </si>
  <si>
    <t xml:space="preserve">Car </t>
  </si>
  <si>
    <t>24 - 50 mins</t>
  </si>
  <si>
    <t>20 - 45 mins</t>
  </si>
  <si>
    <t>Old airport road</t>
  </si>
  <si>
    <t>Data Collection Method</t>
  </si>
  <si>
    <t>Time Spent at Signal</t>
  </si>
  <si>
    <t>Colour Code</t>
  </si>
  <si>
    <t>Average Speed dummy values (Distance = 1.5, Time = Distance/Speed)</t>
  </si>
</sst>
</file>

<file path=xl/styles.xml><?xml version="1.0" encoding="utf-8"?>
<styleSheet xmlns="http://schemas.openxmlformats.org/spreadsheetml/2006/main">
  <numFmts count="1">
    <numFmt numFmtId="164" formatCode="0.0"/>
  </numFmts>
  <fonts count="12">
    <font>
      <sz val="10"/>
      <color rgb="FF000000"/>
      <name val="Arial"/>
    </font>
    <font>
      <sz val="11"/>
      <color rgb="FF000000"/>
      <name val="Calibri"/>
    </font>
    <font>
      <sz val="7"/>
      <color rgb="FF172B4D"/>
      <name val="Arial"/>
    </font>
    <font>
      <sz val="11"/>
      <color rgb="FF000000"/>
      <name val="Arial"/>
    </font>
    <font>
      <sz val="11"/>
      <color theme="1"/>
      <name val="Inconsolata"/>
    </font>
    <font>
      <sz val="10"/>
      <color theme="1"/>
      <name val="Arial"/>
    </font>
    <font>
      <sz val="10"/>
      <name val="Arial"/>
    </font>
    <font>
      <sz val="11"/>
      <color theme="1"/>
      <name val="Arial"/>
    </font>
    <font>
      <sz val="11"/>
      <color rgb="FF1155CC"/>
      <name val="Inconsolata"/>
    </font>
    <font>
      <sz val="9"/>
      <color theme="1"/>
      <name val="Arial"/>
    </font>
    <font>
      <sz val="6"/>
      <color theme="1"/>
      <name val="Arial"/>
    </font>
    <font>
      <sz val="8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rgb="FFC5BE97"/>
        <bgColor rgb="FFC5BE97"/>
      </patternFill>
    </fill>
    <fill>
      <patternFill patternType="solid">
        <fgColor rgb="FF00FFFF"/>
        <bgColor rgb="FF00FFFF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  <fill>
      <patternFill patternType="solid">
        <fgColor rgb="FF6AA84F"/>
        <bgColor rgb="FF6AA84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1" fillId="2" borderId="0" xfId="0" applyFont="1" applyFill="1" applyAlignment="1"/>
    <xf numFmtId="0" fontId="1" fillId="3" borderId="0" xfId="0" applyFont="1" applyFill="1"/>
    <xf numFmtId="0" fontId="2" fillId="4" borderId="0" xfId="0" applyFont="1" applyFill="1" applyAlignment="1"/>
    <xf numFmtId="0" fontId="1" fillId="4" borderId="0" xfId="0" applyFont="1" applyFill="1"/>
    <xf numFmtId="0" fontId="1" fillId="4" borderId="0" xfId="0" applyFont="1" applyFill="1" applyAlignment="1"/>
    <xf numFmtId="0" fontId="2" fillId="5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6" borderId="0" xfId="0" applyFont="1" applyFill="1" applyAlignment="1"/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0" borderId="0" xfId="0" applyFont="1" applyAlignment="1"/>
    <xf numFmtId="0" fontId="1" fillId="3" borderId="0" xfId="0" applyFont="1" applyFill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4" fillId="3" borderId="0" xfId="0" applyFont="1" applyFill="1"/>
    <xf numFmtId="0" fontId="5" fillId="0" borderId="0" xfId="0" applyFont="1" applyAlignment="1"/>
    <xf numFmtId="9" fontId="5" fillId="0" borderId="0" xfId="0" applyNumberFormat="1" applyFont="1" applyAlignme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3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5" fillId="7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5" fillId="8" borderId="0" xfId="0" applyFont="1" applyFill="1" applyAlignment="1">
      <alignment horizontal="left"/>
    </xf>
    <xf numFmtId="0" fontId="5" fillId="8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6" fillId="6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9" borderId="0" xfId="0" applyFont="1" applyFill="1" applyAlignment="1">
      <alignment horizontal="left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5" fillId="10" borderId="0" xfId="0" applyFont="1" applyFill="1" applyAlignment="1"/>
    <xf numFmtId="164" fontId="5" fillId="10" borderId="0" xfId="0" applyNumberFormat="1" applyFont="1" applyFill="1" applyAlignment="1"/>
    <xf numFmtId="164" fontId="5" fillId="10" borderId="0" xfId="0" applyNumberFormat="1" applyFont="1" applyFill="1" applyAlignment="1">
      <alignment horizontal="center"/>
    </xf>
    <xf numFmtId="164" fontId="5" fillId="10" borderId="0" xfId="0" applyNumberFormat="1" applyFont="1" applyFill="1"/>
    <xf numFmtId="0" fontId="5" fillId="10" borderId="0" xfId="0" applyFont="1" applyFill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8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1" xfId="0" applyFont="1" applyBorder="1" applyAlignment="1"/>
    <xf numFmtId="0" fontId="5" fillId="12" borderId="0" xfId="0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7" borderId="0" xfId="0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13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164" fontId="5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0" fontId="2" fillId="3" borderId="0" xfId="0" applyFont="1" applyFill="1" applyAlignment="1"/>
    <xf numFmtId="0" fontId="0" fillId="0" borderId="0" xfId="0" applyFont="1" applyAlignment="1"/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0" fillId="0" borderId="2" xfId="0" applyBorder="1" applyAlignment="1"/>
    <xf numFmtId="0" fontId="5" fillId="11" borderId="2" xfId="0" applyFont="1" applyFill="1" applyBorder="1"/>
    <xf numFmtId="0" fontId="5" fillId="0" borderId="2" xfId="0" applyFont="1" applyBorder="1" applyAlignment="1"/>
    <xf numFmtId="0" fontId="5" fillId="7" borderId="2" xfId="0" applyFont="1" applyFill="1" applyBorder="1"/>
    <xf numFmtId="0" fontId="5" fillId="13" borderId="2" xfId="0" applyFont="1" applyFill="1" applyBorder="1"/>
    <xf numFmtId="0" fontId="0" fillId="0" borderId="2" xfId="0" applyBorder="1" applyAlignment="1">
      <alignment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5:BA32"/>
  <sheetViews>
    <sheetView topLeftCell="AD1" workbookViewId="0">
      <selection activeCell="AD10" sqref="AD10"/>
    </sheetView>
  </sheetViews>
  <sheetFormatPr defaultColWidth="14.453125" defaultRowHeight="15.75" customHeight="1"/>
  <cols>
    <col min="1" max="1" width="33.453125" customWidth="1"/>
    <col min="46" max="53" width="19.7265625" customWidth="1"/>
  </cols>
  <sheetData>
    <row r="5" spans="1:53" ht="15.75" customHeight="1">
      <c r="A5" s="1"/>
      <c r="B5" s="2" t="s"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71" t="s">
        <v>1</v>
      </c>
      <c r="T5" s="72"/>
      <c r="U5" s="4"/>
      <c r="V5" s="4"/>
      <c r="W5" s="4"/>
      <c r="X5" s="4"/>
      <c r="Y5" s="4"/>
      <c r="Z5" s="4"/>
      <c r="AA5" s="4"/>
      <c r="AB5" s="4"/>
      <c r="AC5" s="4"/>
      <c r="AD5" s="5" t="s">
        <v>2</v>
      </c>
      <c r="AE5" s="6"/>
      <c r="AF5" s="7"/>
      <c r="AG5" s="7"/>
      <c r="AH5" s="7"/>
      <c r="AI5" s="7"/>
      <c r="AJ5" s="7"/>
      <c r="AK5" s="7"/>
      <c r="AL5" s="7"/>
      <c r="AM5" s="8" t="s">
        <v>3</v>
      </c>
      <c r="AN5" s="9"/>
      <c r="AO5" s="9"/>
      <c r="AP5" s="9"/>
      <c r="AQ5" s="9"/>
      <c r="AR5" s="9"/>
      <c r="AS5" s="9"/>
      <c r="AT5" s="9"/>
      <c r="AU5" s="10" t="s">
        <v>4</v>
      </c>
      <c r="AV5" s="11"/>
      <c r="AW5" s="11"/>
      <c r="AX5" s="11"/>
      <c r="AY5" s="11"/>
      <c r="AZ5" s="11"/>
      <c r="BA5" s="11"/>
    </row>
    <row r="6" spans="1:53" ht="15.75" customHeight="1">
      <c r="A6" s="1"/>
      <c r="B6" s="12" t="s">
        <v>5</v>
      </c>
      <c r="C6" s="12" t="s">
        <v>6</v>
      </c>
      <c r="D6" s="12" t="s">
        <v>7</v>
      </c>
      <c r="E6" s="12" t="s">
        <v>8</v>
      </c>
      <c r="F6" s="13"/>
      <c r="G6" s="12" t="s">
        <v>8</v>
      </c>
      <c r="H6" s="14" t="s">
        <v>9</v>
      </c>
      <c r="I6" s="12" t="s">
        <v>10</v>
      </c>
      <c r="J6" s="12" t="s">
        <v>11</v>
      </c>
      <c r="K6" s="12" t="s">
        <v>12</v>
      </c>
      <c r="L6" s="12" t="s">
        <v>13</v>
      </c>
      <c r="M6" s="12" t="s">
        <v>14</v>
      </c>
      <c r="N6" s="12" t="s">
        <v>15</v>
      </c>
      <c r="O6" s="12" t="s">
        <v>16</v>
      </c>
      <c r="P6" s="12" t="s">
        <v>17</v>
      </c>
      <c r="Q6" s="12" t="s">
        <v>18</v>
      </c>
      <c r="R6" s="12" t="s">
        <v>19</v>
      </c>
      <c r="S6" s="15" t="s">
        <v>20</v>
      </c>
      <c r="T6" s="15" t="s">
        <v>21</v>
      </c>
      <c r="U6" s="15" t="s">
        <v>22</v>
      </c>
      <c r="V6" s="15" t="s">
        <v>23</v>
      </c>
      <c r="W6" s="15" t="s">
        <v>24</v>
      </c>
      <c r="X6" s="15" t="s">
        <v>25</v>
      </c>
      <c r="Y6" s="15" t="s">
        <v>26</v>
      </c>
      <c r="Z6" s="15" t="s">
        <v>27</v>
      </c>
      <c r="AA6" s="15" t="s">
        <v>28</v>
      </c>
      <c r="AB6" s="15" t="s">
        <v>29</v>
      </c>
      <c r="AC6" s="15" t="s">
        <v>30</v>
      </c>
      <c r="AD6" s="16" t="s">
        <v>31</v>
      </c>
      <c r="AE6" s="16" t="s">
        <v>32</v>
      </c>
      <c r="AF6" s="16" t="s">
        <v>33</v>
      </c>
      <c r="AG6" s="16" t="s">
        <v>34</v>
      </c>
      <c r="AH6" s="16" t="s">
        <v>35</v>
      </c>
      <c r="AI6" s="16" t="s">
        <v>36</v>
      </c>
      <c r="AJ6" s="16" t="s">
        <v>37</v>
      </c>
      <c r="AK6" s="16" t="s">
        <v>38</v>
      </c>
      <c r="AL6" s="16" t="s">
        <v>39</v>
      </c>
      <c r="AM6" s="17" t="s">
        <v>40</v>
      </c>
      <c r="AN6" s="17" t="s">
        <v>41</v>
      </c>
      <c r="AO6" s="17" t="s">
        <v>42</v>
      </c>
      <c r="AP6" s="17" t="s">
        <v>43</v>
      </c>
      <c r="AQ6" s="17" t="s">
        <v>44</v>
      </c>
      <c r="AR6" s="18" t="s">
        <v>13</v>
      </c>
      <c r="AS6" s="18" t="s">
        <v>45</v>
      </c>
      <c r="AT6" s="17" t="s">
        <v>46</v>
      </c>
      <c r="AU6" s="19" t="s">
        <v>33</v>
      </c>
      <c r="AV6" s="19" t="s">
        <v>34</v>
      </c>
      <c r="AW6" s="19" t="s">
        <v>35</v>
      </c>
      <c r="AX6" s="19" t="s">
        <v>36</v>
      </c>
      <c r="AY6" s="19" t="s">
        <v>37</v>
      </c>
      <c r="AZ6" s="19" t="s">
        <v>38</v>
      </c>
      <c r="BA6" s="19" t="s">
        <v>39</v>
      </c>
    </row>
    <row r="7" spans="1:53" ht="15.75" customHeight="1">
      <c r="A7" s="1"/>
      <c r="B7" s="1"/>
      <c r="C7" s="1"/>
      <c r="D7" s="20"/>
      <c r="E7" s="20"/>
      <c r="F7" s="20"/>
      <c r="G7" s="20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ht="15.75" customHeight="1">
      <c r="A8" s="1"/>
      <c r="B8" s="1"/>
      <c r="C8" s="1"/>
      <c r="D8" s="20"/>
      <c r="E8" s="20"/>
      <c r="F8" s="20"/>
      <c r="G8" s="20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ht="15.75" customHeight="1">
      <c r="A9" s="21" t="s">
        <v>47</v>
      </c>
      <c r="B9" s="21">
        <v>30397</v>
      </c>
      <c r="C9" s="21">
        <v>7.47</v>
      </c>
      <c r="D9" s="20"/>
      <c r="E9" s="20"/>
      <c r="F9" s="20"/>
      <c r="G9" s="20"/>
      <c r="H9" s="22">
        <v>1</v>
      </c>
      <c r="I9" s="23">
        <v>10</v>
      </c>
      <c r="J9" s="1"/>
      <c r="K9" s="1"/>
      <c r="L9" s="1"/>
      <c r="M9" s="1"/>
      <c r="N9" s="1"/>
      <c r="O9" s="1"/>
      <c r="P9" s="1"/>
      <c r="Q9" s="1"/>
      <c r="R9" s="23">
        <v>3.6</v>
      </c>
      <c r="S9" s="22">
        <f>(6/(7.47*6.89))*6</f>
        <v>0.69945966740692811</v>
      </c>
      <c r="T9" s="22">
        <v>0</v>
      </c>
      <c r="U9" s="21">
        <v>7.47</v>
      </c>
      <c r="V9" s="24">
        <f>SUM(S9:T9)/2</f>
        <v>0.34972983370346405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20">
        <v>0</v>
      </c>
      <c r="AN9" s="21">
        <v>7.47</v>
      </c>
      <c r="AO9" s="1"/>
      <c r="AP9" s="9">
        <f t="shared" ref="AP9:AP14" si="0">SUM(AT9,AM9)/2</f>
        <v>0</v>
      </c>
      <c r="AQ9" s="1"/>
      <c r="AR9" s="20">
        <v>0</v>
      </c>
      <c r="AS9" s="20">
        <v>0</v>
      </c>
      <c r="AT9" s="20">
        <v>0</v>
      </c>
      <c r="AU9" s="1"/>
      <c r="AV9" s="1"/>
      <c r="AW9" s="1"/>
      <c r="AX9" s="1"/>
      <c r="AY9" s="1"/>
      <c r="AZ9" s="1"/>
      <c r="BA9" s="1"/>
    </row>
    <row r="10" spans="1:53" ht="15.75" customHeight="1">
      <c r="A10" s="25" t="s">
        <v>48</v>
      </c>
      <c r="B10" s="26">
        <v>35890</v>
      </c>
      <c r="C10" s="21">
        <v>2.0499999999999998</v>
      </c>
      <c r="D10" s="20"/>
      <c r="E10" s="20"/>
      <c r="F10" s="20"/>
      <c r="G10" s="20"/>
      <c r="H10" s="22">
        <v>3</v>
      </c>
      <c r="I10" s="20">
        <v>11</v>
      </c>
      <c r="J10" s="1"/>
      <c r="K10" s="1"/>
      <c r="L10" s="1"/>
      <c r="M10" s="1"/>
      <c r="N10" s="1"/>
      <c r="O10" s="1"/>
      <c r="P10" s="1"/>
      <c r="Q10" s="1"/>
      <c r="R10" s="20">
        <v>2.6</v>
      </c>
      <c r="S10" s="22">
        <f>(14/(2.05*6.89))*6</f>
        <v>5.947113172147688</v>
      </c>
      <c r="T10" s="22">
        <f>(2/(2.05*1.19))*6</f>
        <v>4.9190407870465265</v>
      </c>
      <c r="U10" s="21">
        <v>2.0499999999999998</v>
      </c>
      <c r="V10" s="24">
        <f t="shared" ref="V10:V15" si="1">SUM(S10:T10)/2</f>
        <v>5.4330769795971072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20">
        <f>(1/(2.05*0.59)*6)</f>
        <v>4.9607275733774294</v>
      </c>
      <c r="AN10" s="21">
        <v>2.0499999999999998</v>
      </c>
      <c r="AP10" s="9">
        <f t="shared" si="0"/>
        <v>4.8058026275914729</v>
      </c>
      <c r="AQ10" s="1"/>
      <c r="AR10" s="20">
        <f>(3.15 *60)/17.63</f>
        <v>10.720363017583665</v>
      </c>
      <c r="AS10" s="20">
        <v>30</v>
      </c>
      <c r="AT10" s="20">
        <f>(2782*100/35890)*0.6</f>
        <v>4.6508776818055164</v>
      </c>
      <c r="AU10" s="1"/>
      <c r="AV10" s="1"/>
      <c r="AW10" s="1"/>
      <c r="AX10" s="1"/>
      <c r="AY10" s="1"/>
      <c r="AZ10" s="1"/>
      <c r="BA10" s="1"/>
    </row>
    <row r="11" spans="1:53" ht="15.75" customHeight="1">
      <c r="A11" s="25" t="s">
        <v>49</v>
      </c>
      <c r="B11" s="26">
        <v>24954</v>
      </c>
      <c r="C11" s="21">
        <v>1.0900000000000001</v>
      </c>
      <c r="D11" s="20"/>
      <c r="E11" s="1"/>
      <c r="F11" s="20"/>
      <c r="G11" s="20"/>
      <c r="H11" s="22">
        <v>1</v>
      </c>
      <c r="I11" s="22">
        <v>4</v>
      </c>
      <c r="J11" s="1"/>
      <c r="K11" s="1"/>
      <c r="L11" s="1"/>
      <c r="M11" s="1"/>
      <c r="N11" s="1"/>
      <c r="O11" s="1"/>
      <c r="P11" s="1"/>
      <c r="Q11" s="1"/>
      <c r="R11" s="1"/>
      <c r="S11" s="22">
        <f>(7/(1.09*6.89))*6</f>
        <v>5.5924688086709891</v>
      </c>
      <c r="T11" s="22">
        <v>0</v>
      </c>
      <c r="U11" s="21">
        <v>1.0900000000000001</v>
      </c>
      <c r="V11" s="24">
        <f t="shared" si="1"/>
        <v>2.7962344043354945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20">
        <v>0</v>
      </c>
      <c r="AN11" s="21">
        <v>1.0900000000000001</v>
      </c>
      <c r="AP11" s="9">
        <f t="shared" si="0"/>
        <v>0</v>
      </c>
      <c r="AQ11" s="1"/>
      <c r="AR11" s="20">
        <v>0</v>
      </c>
      <c r="AS11" s="20">
        <v>0</v>
      </c>
      <c r="AT11" s="20">
        <v>0</v>
      </c>
      <c r="AU11" s="1"/>
      <c r="AV11" s="1"/>
      <c r="AW11" s="1"/>
      <c r="AX11" s="1"/>
      <c r="AY11" s="1"/>
      <c r="AZ11" s="1"/>
      <c r="BA11" s="1"/>
    </row>
    <row r="12" spans="1:53" ht="15.75" customHeight="1">
      <c r="A12" s="25" t="s">
        <v>50</v>
      </c>
      <c r="B12" s="26">
        <v>35891</v>
      </c>
      <c r="C12" s="21">
        <v>1.68</v>
      </c>
      <c r="D12" s="20"/>
      <c r="E12" s="20"/>
      <c r="F12" s="20"/>
      <c r="G12" s="20"/>
      <c r="H12" s="22">
        <v>1</v>
      </c>
      <c r="I12" s="20">
        <v>5</v>
      </c>
      <c r="J12" s="1"/>
      <c r="K12" s="1"/>
      <c r="L12" s="1"/>
      <c r="M12" s="1"/>
      <c r="N12" s="1"/>
      <c r="O12" s="1"/>
      <c r="P12" s="1"/>
      <c r="Q12" s="1"/>
      <c r="R12" s="1"/>
      <c r="S12" s="22">
        <f>(6/(1.68*6.89))*6</f>
        <v>3.1100974497200911</v>
      </c>
      <c r="T12" s="22">
        <f>(2/(1.68*1.19))*6</f>
        <v>6.0024009603841542</v>
      </c>
      <c r="U12" s="21">
        <v>1.68</v>
      </c>
      <c r="V12" s="27">
        <f t="shared" si="1"/>
        <v>4.5562492050521222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20">
        <f>(1/(1.68*0.59)*6)</f>
        <v>6.053268765133172</v>
      </c>
      <c r="AN12" s="21">
        <v>1.68</v>
      </c>
      <c r="AP12" s="9">
        <f t="shared" si="0"/>
        <v>5.3520084317711216</v>
      </c>
      <c r="AQ12" s="1"/>
      <c r="AR12" s="20">
        <f>(3.15 *60)/17.63</f>
        <v>10.720363017583665</v>
      </c>
      <c r="AS12" s="20" t="s">
        <v>51</v>
      </c>
      <c r="AT12" s="20">
        <f>(2782*100/35891)*0.6</f>
        <v>4.6507480984090721</v>
      </c>
      <c r="AU12" s="1"/>
      <c r="AV12" s="1"/>
      <c r="AW12" s="1"/>
      <c r="AX12" s="1"/>
      <c r="AY12" s="1"/>
      <c r="AZ12" s="1"/>
      <c r="BA12" s="1"/>
    </row>
    <row r="13" spans="1:53" ht="15.75" customHeight="1">
      <c r="A13" s="21" t="s">
        <v>52</v>
      </c>
      <c r="B13" s="26">
        <v>63033</v>
      </c>
      <c r="C13" s="21">
        <v>6.98</v>
      </c>
      <c r="D13" s="20"/>
      <c r="E13" s="20"/>
      <c r="F13" s="20"/>
      <c r="G13" s="20"/>
      <c r="H13" s="22">
        <v>1</v>
      </c>
      <c r="I13" s="22">
        <v>24</v>
      </c>
      <c r="J13" s="1"/>
      <c r="K13" s="1"/>
      <c r="L13" s="1"/>
      <c r="M13" s="1"/>
      <c r="N13" s="1"/>
      <c r="O13" s="1"/>
      <c r="P13" s="1"/>
      <c r="Q13" s="1"/>
      <c r="R13" s="1"/>
      <c r="S13" s="22">
        <v>0</v>
      </c>
      <c r="T13" s="22">
        <v>0</v>
      </c>
      <c r="U13" s="21">
        <v>6.98</v>
      </c>
      <c r="V13" s="24">
        <f t="shared" si="1"/>
        <v>0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20">
        <f>(1/(6.98*0.59))*6</f>
        <v>1.4569472099460929</v>
      </c>
      <c r="AN13" s="21">
        <v>6.98</v>
      </c>
      <c r="AP13" s="9">
        <f t="shared" si="0"/>
        <v>1.7403245401974528</v>
      </c>
      <c r="AQ13" s="1"/>
      <c r="AR13" s="20">
        <f>(3.4*60)/20.89</f>
        <v>9.7654380086165631</v>
      </c>
      <c r="AS13" s="20" t="s">
        <v>53</v>
      </c>
      <c r="AT13" s="20">
        <f>(2126*100/63033)*0.6</f>
        <v>2.0237018704488126</v>
      </c>
      <c r="AU13" s="1"/>
      <c r="AV13" s="1"/>
      <c r="AW13" s="1"/>
      <c r="AX13" s="1"/>
      <c r="AY13" s="1"/>
      <c r="AZ13" s="1"/>
      <c r="BA13" s="1"/>
    </row>
    <row r="14" spans="1:53" ht="15.75" customHeight="1">
      <c r="A14" s="21" t="s">
        <v>54</v>
      </c>
      <c r="B14" s="26">
        <v>27467</v>
      </c>
      <c r="C14" s="21">
        <v>5.59</v>
      </c>
      <c r="D14" s="1"/>
      <c r="E14" s="20"/>
      <c r="F14" s="1"/>
      <c r="G14" s="1"/>
      <c r="H14" s="22">
        <v>3</v>
      </c>
      <c r="I14" s="23">
        <v>4</v>
      </c>
      <c r="J14" s="1"/>
      <c r="K14" s="1"/>
      <c r="L14" s="1"/>
      <c r="M14" s="1"/>
      <c r="N14" s="1"/>
      <c r="O14" s="1"/>
      <c r="P14" s="1"/>
      <c r="Q14" s="1"/>
      <c r="R14" s="1"/>
      <c r="S14" s="22">
        <f>(21/(5.59*6.89)*6)</f>
        <v>3.2714441868254274</v>
      </c>
      <c r="T14" s="22">
        <f>(2/(5.59*1.19)*6)</f>
        <v>1.8039416124231444</v>
      </c>
      <c r="U14" s="21">
        <v>5.59</v>
      </c>
      <c r="V14" s="24">
        <f t="shared" si="1"/>
        <v>2.537692899624286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20">
        <v>0</v>
      </c>
      <c r="AN14" s="21">
        <v>5.59</v>
      </c>
      <c r="AO14" s="1"/>
      <c r="AP14" s="9">
        <f t="shared" si="0"/>
        <v>0</v>
      </c>
      <c r="AQ14" s="1"/>
      <c r="AR14" s="20">
        <v>0</v>
      </c>
      <c r="AS14" s="20">
        <v>0</v>
      </c>
      <c r="AT14" s="20">
        <v>0</v>
      </c>
      <c r="AU14" s="1"/>
      <c r="AV14" s="1"/>
      <c r="AW14" s="1"/>
      <c r="AX14" s="1"/>
      <c r="AY14" s="1"/>
      <c r="AZ14" s="1"/>
      <c r="BA14" s="1"/>
    </row>
    <row r="15" spans="1:53" ht="15.75" customHeight="1">
      <c r="A15" s="21" t="s">
        <v>55</v>
      </c>
      <c r="B15" s="21">
        <v>20544</v>
      </c>
      <c r="C15" s="21">
        <v>2.87</v>
      </c>
      <c r="D15" s="20"/>
      <c r="E15" s="20"/>
      <c r="F15" s="20"/>
      <c r="G15" s="20"/>
      <c r="H15" s="20">
        <v>1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22">
        <f>(2/(C15*6.89)*6)</f>
        <v>0.60684828287221293</v>
      </c>
      <c r="T15" s="20">
        <v>0</v>
      </c>
      <c r="U15" s="1"/>
      <c r="V15" s="24">
        <f t="shared" si="1"/>
        <v>0.30342414143610646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20">
        <f>19/2.87</f>
        <v>6.6202090592334493</v>
      </c>
      <c r="AN15" s="20">
        <v>2.87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ht="15.75" customHeight="1">
      <c r="A16" s="1"/>
      <c r="B16" s="1"/>
      <c r="C16" s="1"/>
      <c r="D16" s="20"/>
      <c r="E16" s="20"/>
      <c r="F16" s="20"/>
      <c r="G16" s="20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ht="15.75" customHeight="1">
      <c r="A17" s="1"/>
      <c r="B17" s="1"/>
      <c r="C17" s="1"/>
      <c r="D17" s="20"/>
      <c r="E17" s="20"/>
      <c r="F17" s="20"/>
      <c r="G17" s="2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20" spans="1:53" ht="15.75" customHeight="1">
      <c r="A20" s="12" t="s">
        <v>5</v>
      </c>
    </row>
    <row r="21" spans="1:53" ht="15.75" customHeight="1">
      <c r="A21" s="12" t="s">
        <v>6</v>
      </c>
    </row>
    <row r="22" spans="1:53" ht="15.75" customHeight="1">
      <c r="A22" s="12" t="s">
        <v>7</v>
      </c>
    </row>
    <row r="23" spans="1:53" ht="15.75" customHeight="1">
      <c r="A23" s="12" t="s">
        <v>8</v>
      </c>
    </row>
    <row r="24" spans="1:53" ht="15.75" customHeight="1">
      <c r="A24" s="12" t="s">
        <v>8</v>
      </c>
    </row>
    <row r="25" spans="1:53" ht="15.75" customHeight="1">
      <c r="A25" s="14" t="s">
        <v>9</v>
      </c>
    </row>
    <row r="26" spans="1:53" ht="15.75" customHeight="1">
      <c r="A26" s="14" t="s">
        <v>9</v>
      </c>
    </row>
    <row r="27" spans="1:53" ht="15.75" customHeight="1">
      <c r="A27" s="12" t="s">
        <v>10</v>
      </c>
    </row>
    <row r="28" spans="1:53" ht="15.75" customHeight="1">
      <c r="A28" s="12" t="s">
        <v>10</v>
      </c>
    </row>
    <row r="29" spans="1:53" ht="15.75" customHeight="1">
      <c r="A29" s="12" t="s">
        <v>12</v>
      </c>
    </row>
    <row r="30" spans="1:53" ht="15.75" customHeight="1">
      <c r="A30" s="12" t="s">
        <v>14</v>
      </c>
    </row>
    <row r="31" spans="1:53" ht="15.75" customHeight="1">
      <c r="A31" s="12" t="s">
        <v>15</v>
      </c>
    </row>
    <row r="32" spans="1:53" ht="15.75" customHeight="1">
      <c r="A32" s="14" t="s">
        <v>56</v>
      </c>
    </row>
  </sheetData>
  <mergeCells count="1">
    <mergeCell ref="S5:T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000"/>
  <sheetViews>
    <sheetView workbookViewId="0">
      <selection activeCell="B4" sqref="B4"/>
    </sheetView>
  </sheetViews>
  <sheetFormatPr defaultColWidth="14.453125" defaultRowHeight="15.75" customHeight="1"/>
  <cols>
    <col min="1" max="1" width="30" customWidth="1"/>
    <col min="3" max="4" width="17.08984375" customWidth="1"/>
  </cols>
  <sheetData>
    <row r="1" spans="1:30" ht="15.75" customHeight="1">
      <c r="A1" s="30"/>
      <c r="B1" s="30"/>
      <c r="C1" s="31" t="s">
        <v>62</v>
      </c>
      <c r="D1" s="30"/>
      <c r="E1" s="31" t="s">
        <v>63</v>
      </c>
      <c r="F1" s="31"/>
      <c r="G1" s="31" t="s">
        <v>64</v>
      </c>
      <c r="H1" s="30"/>
      <c r="I1" s="31" t="s">
        <v>65</v>
      </c>
      <c r="J1" s="31"/>
      <c r="K1" s="31" t="s">
        <v>66</v>
      </c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</row>
    <row r="2" spans="1:30" ht="15.75" customHeight="1">
      <c r="A2" s="30"/>
      <c r="B2" s="30"/>
      <c r="C2" s="31" t="s">
        <v>67</v>
      </c>
      <c r="D2" s="31" t="s">
        <v>68</v>
      </c>
      <c r="E2" s="31" t="s">
        <v>69</v>
      </c>
      <c r="F2" s="31" t="s">
        <v>68</v>
      </c>
      <c r="G2" s="31" t="s">
        <v>67</v>
      </c>
      <c r="H2" s="31" t="s">
        <v>68</v>
      </c>
      <c r="I2" s="31" t="s">
        <v>67</v>
      </c>
      <c r="J2" s="31" t="s">
        <v>68</v>
      </c>
      <c r="K2" s="31" t="s">
        <v>67</v>
      </c>
      <c r="L2" s="31" t="s">
        <v>68</v>
      </c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</row>
    <row r="3" spans="1:30" ht="15.75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 ht="15.75" customHeight="1">
      <c r="A4" s="32" t="s">
        <v>70</v>
      </c>
      <c r="B4" s="30"/>
      <c r="C4" s="33">
        <v>0.35</v>
      </c>
      <c r="D4" s="33" t="s">
        <v>71</v>
      </c>
      <c r="E4" s="34">
        <v>0</v>
      </c>
      <c r="F4" s="34" t="s">
        <v>71</v>
      </c>
      <c r="G4" s="35">
        <v>4</v>
      </c>
      <c r="H4" s="35" t="s">
        <v>72</v>
      </c>
      <c r="I4" s="36">
        <v>4</v>
      </c>
      <c r="J4" s="36" t="s">
        <v>72</v>
      </c>
      <c r="K4" s="37">
        <f t="shared" ref="K4:K10" si="0">SUM(C4*4,E4*1,G4*3,I4*2)/10</f>
        <v>2.1399999999999997</v>
      </c>
      <c r="L4" s="38" t="s">
        <v>73</v>
      </c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 spans="1:30" ht="15.75" customHeight="1">
      <c r="A5" s="39" t="s">
        <v>48</v>
      </c>
      <c r="B5" s="30"/>
      <c r="C5" s="33">
        <v>5.4</v>
      </c>
      <c r="D5" s="33" t="s">
        <v>74</v>
      </c>
      <c r="E5" s="34">
        <v>4.8</v>
      </c>
      <c r="F5" s="34" t="s">
        <v>72</v>
      </c>
      <c r="G5" s="35">
        <v>5</v>
      </c>
      <c r="H5" s="35" t="s">
        <v>74</v>
      </c>
      <c r="I5" s="36">
        <v>5</v>
      </c>
      <c r="J5" s="36" t="s">
        <v>74</v>
      </c>
      <c r="K5" s="37">
        <f t="shared" si="0"/>
        <v>5.1400000000000006</v>
      </c>
      <c r="L5" s="38" t="s">
        <v>74</v>
      </c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 spans="1:30" ht="15.75" customHeight="1">
      <c r="A6" s="39" t="s">
        <v>49</v>
      </c>
      <c r="B6" s="30"/>
      <c r="C6" s="33">
        <v>2.8</v>
      </c>
      <c r="D6" s="33" t="s">
        <v>73</v>
      </c>
      <c r="E6" s="34">
        <v>0</v>
      </c>
      <c r="F6" s="34" t="s">
        <v>71</v>
      </c>
      <c r="G6" s="35">
        <v>3</v>
      </c>
      <c r="H6" s="35" t="s">
        <v>75</v>
      </c>
      <c r="I6" s="36">
        <v>3</v>
      </c>
      <c r="J6" s="40" t="s">
        <v>76</v>
      </c>
      <c r="K6" s="37">
        <f t="shared" si="0"/>
        <v>2.62</v>
      </c>
      <c r="L6" s="38" t="s">
        <v>73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 spans="1:30">
      <c r="A7" s="39" t="s">
        <v>50</v>
      </c>
      <c r="B7" s="30"/>
      <c r="C7" s="41">
        <v>4.5</v>
      </c>
      <c r="D7" s="41" t="s">
        <v>72</v>
      </c>
      <c r="E7" s="34">
        <v>5.35</v>
      </c>
      <c r="F7" s="34" t="s">
        <v>74</v>
      </c>
      <c r="G7" s="35">
        <v>4</v>
      </c>
      <c r="H7" s="35" t="s">
        <v>72</v>
      </c>
      <c r="I7" s="36">
        <v>5</v>
      </c>
      <c r="J7" s="36" t="s">
        <v>74</v>
      </c>
      <c r="K7" s="37">
        <f t="shared" si="0"/>
        <v>4.5350000000000001</v>
      </c>
      <c r="L7" s="38" t="s">
        <v>72</v>
      </c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 spans="1:30" ht="15.75" customHeight="1">
      <c r="A8" s="39" t="s">
        <v>52</v>
      </c>
      <c r="B8" s="30"/>
      <c r="C8" s="33">
        <v>0</v>
      </c>
      <c r="D8" s="33" t="s">
        <v>71</v>
      </c>
      <c r="E8" s="34">
        <v>1.74</v>
      </c>
      <c r="F8" s="34" t="s">
        <v>77</v>
      </c>
      <c r="G8" s="35">
        <v>4.8</v>
      </c>
      <c r="H8" s="35" t="s">
        <v>72</v>
      </c>
      <c r="I8" s="36">
        <v>4.5</v>
      </c>
      <c r="J8" s="36" t="s">
        <v>72</v>
      </c>
      <c r="K8" s="37">
        <f t="shared" si="0"/>
        <v>2.5139999999999998</v>
      </c>
      <c r="L8" s="38" t="s">
        <v>73</v>
      </c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 spans="1:30" ht="15.75" customHeight="1">
      <c r="A9" s="39" t="s">
        <v>54</v>
      </c>
      <c r="B9" s="30"/>
      <c r="C9" s="33">
        <v>2.5</v>
      </c>
      <c r="D9" s="33" t="s">
        <v>73</v>
      </c>
      <c r="E9" s="34">
        <v>0</v>
      </c>
      <c r="F9" s="34" t="s">
        <v>71</v>
      </c>
      <c r="G9" s="35">
        <v>4</v>
      </c>
      <c r="H9" s="35" t="s">
        <v>72</v>
      </c>
      <c r="I9" s="36">
        <v>3</v>
      </c>
      <c r="J9" s="36" t="s">
        <v>76</v>
      </c>
      <c r="K9" s="37">
        <f t="shared" si="0"/>
        <v>2.8</v>
      </c>
      <c r="L9" s="38" t="s">
        <v>73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 spans="1:30" ht="15.75" customHeight="1">
      <c r="A10" s="32" t="s">
        <v>78</v>
      </c>
      <c r="B10" s="30"/>
      <c r="C10" s="42">
        <v>0.3</v>
      </c>
      <c r="D10" s="42" t="s">
        <v>71</v>
      </c>
      <c r="E10" s="34">
        <v>0</v>
      </c>
      <c r="F10" s="34" t="s">
        <v>71</v>
      </c>
      <c r="G10" s="35">
        <v>4.3</v>
      </c>
      <c r="H10" s="35" t="s">
        <v>72</v>
      </c>
      <c r="I10" s="36">
        <v>4.0999999999999996</v>
      </c>
      <c r="J10" s="36" t="s">
        <v>72</v>
      </c>
      <c r="K10" s="37">
        <f t="shared" si="0"/>
        <v>2.2299999999999995</v>
      </c>
      <c r="L10" s="38" t="s">
        <v>73</v>
      </c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 spans="1:30" ht="15.75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5.75" customHeigh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 spans="1:30" ht="15.75" customHeight="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r="14" spans="1:30" ht="15.75" customHeight="1">
      <c r="A14" s="43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 spans="1:30" ht="15.75" customHeight="1">
      <c r="A15" s="44" t="s">
        <v>67</v>
      </c>
      <c r="B15" s="33">
        <v>0.35</v>
      </c>
      <c r="C15" s="33"/>
      <c r="D15" s="30"/>
      <c r="E15" s="30"/>
      <c r="F15" s="45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 spans="1:30" ht="15.75" customHeight="1">
      <c r="A16" s="44" t="s">
        <v>68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 spans="1:30" ht="15.75" customHeigh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 spans="1:30" ht="15.75" customHeigh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 spans="1:30" ht="15.75" customHeight="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r="20" spans="1:30" ht="15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 spans="1:30" ht="15.75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 spans="1:30" ht="15.75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 spans="1:30" ht="15.7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 spans="1:30" ht="15.75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 spans="1:30" ht="15.7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r="26" spans="1:30" ht="15.7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 spans="1:30" ht="15.7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</row>
    <row r="28" spans="1:30" ht="15.7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</row>
    <row r="29" spans="1:30" ht="15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</row>
    <row r="30" spans="1:30" ht="15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</row>
    <row r="31" spans="1:30" ht="15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</row>
    <row r="32" spans="1:30" ht="15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</row>
    <row r="33" spans="1:30" ht="15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</row>
    <row r="34" spans="1:30" ht="15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</row>
    <row r="35" spans="1:30" ht="15.7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</row>
    <row r="36" spans="1:30" ht="15.7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</row>
    <row r="37" spans="1:30" ht="15.7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</row>
    <row r="38" spans="1:30" ht="15.7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</row>
    <row r="39" spans="1:30" ht="15.7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</row>
    <row r="40" spans="1:30" ht="15.7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</row>
    <row r="41" spans="1:30" ht="15.7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</row>
    <row r="42" spans="1:30" ht="15.7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</row>
    <row r="43" spans="1:30" ht="15.7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</row>
    <row r="44" spans="1:30" ht="15.7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</row>
    <row r="45" spans="1:30" ht="15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</row>
    <row r="46" spans="1:30" ht="15.7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</row>
    <row r="47" spans="1:30" ht="15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</row>
    <row r="48" spans="1:30" ht="15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</row>
    <row r="49" spans="1:30" ht="15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</row>
    <row r="50" spans="1:30" ht="15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</row>
    <row r="51" spans="1:30" ht="15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</row>
    <row r="52" spans="1:30" ht="15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</row>
    <row r="53" spans="1:30" ht="15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</row>
    <row r="54" spans="1:30" ht="15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</row>
    <row r="55" spans="1:30" ht="15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</row>
    <row r="56" spans="1:30" ht="15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</row>
    <row r="57" spans="1:30" ht="15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</row>
    <row r="58" spans="1:30" ht="15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</row>
    <row r="59" spans="1:30" ht="15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</row>
    <row r="60" spans="1:30" ht="15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</row>
    <row r="61" spans="1:30" ht="15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</row>
    <row r="62" spans="1:30" ht="15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</row>
    <row r="63" spans="1:30" ht="15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</row>
    <row r="64" spans="1:30" ht="15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</row>
    <row r="65" spans="1:30" ht="15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</row>
    <row r="66" spans="1:30" ht="15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</row>
    <row r="67" spans="1:30" ht="15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</row>
    <row r="68" spans="1:30" ht="15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</row>
    <row r="69" spans="1:30" ht="15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</row>
    <row r="70" spans="1:30" ht="15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</row>
    <row r="71" spans="1:30" ht="15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</row>
    <row r="72" spans="1:30" ht="15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</row>
    <row r="73" spans="1:30" ht="15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</row>
    <row r="74" spans="1:30" ht="15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</row>
    <row r="75" spans="1:30" ht="15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</row>
    <row r="76" spans="1:30" ht="15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</row>
    <row r="77" spans="1:30" ht="15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</row>
    <row r="78" spans="1:30" ht="15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</row>
    <row r="79" spans="1:30" ht="15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</row>
    <row r="80" spans="1:30" ht="15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</row>
    <row r="81" spans="1:30" ht="15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</row>
    <row r="82" spans="1:30" ht="15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</row>
    <row r="83" spans="1:30" ht="15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</row>
    <row r="84" spans="1:30" ht="15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</row>
    <row r="85" spans="1:30" ht="15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</row>
    <row r="86" spans="1:30" ht="15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</row>
    <row r="87" spans="1:30" ht="15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</row>
    <row r="88" spans="1:30" ht="15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</row>
    <row r="89" spans="1:30" ht="15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</row>
    <row r="90" spans="1:30" ht="15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</row>
    <row r="91" spans="1:30" ht="15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</row>
    <row r="92" spans="1:30" ht="15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</row>
    <row r="93" spans="1:30" ht="15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</row>
    <row r="94" spans="1:30" ht="15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</row>
    <row r="95" spans="1:30" ht="15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</row>
    <row r="96" spans="1:30" ht="15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</row>
    <row r="97" spans="1:30" ht="15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</row>
    <row r="98" spans="1:30" ht="15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</row>
    <row r="99" spans="1:30" ht="15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</row>
    <row r="100" spans="1:30" ht="15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</row>
    <row r="101" spans="1:30" ht="15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</row>
    <row r="102" spans="1:30" ht="15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</row>
    <row r="103" spans="1:30" ht="15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</row>
    <row r="104" spans="1:30" ht="15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</row>
    <row r="105" spans="1:30" ht="15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</row>
    <row r="106" spans="1:30" ht="15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</row>
    <row r="107" spans="1:30" ht="15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</row>
    <row r="108" spans="1:30" ht="15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</row>
    <row r="109" spans="1:30" ht="15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</row>
    <row r="110" spans="1:30" ht="15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</row>
    <row r="111" spans="1:30" ht="15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</row>
    <row r="112" spans="1:30" ht="15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</row>
    <row r="113" spans="1:30" ht="15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</row>
    <row r="114" spans="1:30" ht="15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</row>
    <row r="115" spans="1:30" ht="15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</row>
    <row r="116" spans="1:30" ht="15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</row>
    <row r="117" spans="1:30" ht="15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</row>
    <row r="118" spans="1:30" ht="15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</row>
    <row r="119" spans="1:30" ht="15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</row>
    <row r="120" spans="1:30" ht="15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</row>
    <row r="121" spans="1:30" ht="15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</row>
    <row r="122" spans="1:30" ht="15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</row>
    <row r="123" spans="1:30" ht="15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</row>
    <row r="124" spans="1:30" ht="15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</row>
    <row r="125" spans="1:30" ht="15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</row>
    <row r="126" spans="1:30" ht="15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</row>
    <row r="127" spans="1:30" ht="15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</row>
    <row r="128" spans="1:30" ht="15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</row>
    <row r="129" spans="1:30" ht="15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</row>
    <row r="130" spans="1:30" ht="15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</row>
    <row r="131" spans="1:30" ht="15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</row>
    <row r="132" spans="1:30" ht="15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</row>
    <row r="133" spans="1:30" ht="15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</row>
    <row r="134" spans="1:30" ht="15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</row>
    <row r="135" spans="1:30" ht="15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</row>
    <row r="136" spans="1:30" ht="15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</row>
    <row r="137" spans="1:30" ht="15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</row>
    <row r="138" spans="1:30" ht="15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</row>
    <row r="139" spans="1:30" ht="15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</row>
    <row r="140" spans="1:30" ht="15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</row>
    <row r="141" spans="1:30" ht="15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</row>
    <row r="142" spans="1:30" ht="15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</row>
    <row r="143" spans="1:30" ht="15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</row>
    <row r="144" spans="1:30" ht="15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</row>
    <row r="145" spans="1:30" ht="15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</row>
    <row r="146" spans="1:30" ht="15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</row>
    <row r="147" spans="1:30" ht="15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</row>
    <row r="148" spans="1:30" ht="15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</row>
    <row r="149" spans="1:30" ht="15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</row>
    <row r="150" spans="1:30" ht="15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</row>
    <row r="151" spans="1:30" ht="15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</row>
    <row r="152" spans="1:30" ht="15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</row>
    <row r="153" spans="1:30" ht="15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</row>
    <row r="154" spans="1:30" ht="15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</row>
    <row r="155" spans="1:30" ht="15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</row>
    <row r="156" spans="1:30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</row>
    <row r="157" spans="1:30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</row>
    <row r="158" spans="1:30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</row>
    <row r="159" spans="1:30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</row>
    <row r="160" spans="1:30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</row>
    <row r="161" spans="1:30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</row>
    <row r="162" spans="1:30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</row>
    <row r="163" spans="1:30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</row>
    <row r="164" spans="1:30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</row>
    <row r="165" spans="1:30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</row>
    <row r="166" spans="1:30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</row>
    <row r="167" spans="1:30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</row>
    <row r="168" spans="1:30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</row>
    <row r="169" spans="1:30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</row>
    <row r="170" spans="1:30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</row>
    <row r="171" spans="1:30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</row>
    <row r="172" spans="1:30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</row>
    <row r="173" spans="1:30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</row>
    <row r="174" spans="1:30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</row>
    <row r="175" spans="1:30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</row>
    <row r="176" spans="1:30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</row>
    <row r="177" spans="1:30" ht="15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</row>
    <row r="178" spans="1:30" ht="15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</row>
    <row r="179" spans="1:30" ht="15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</row>
    <row r="180" spans="1:30" ht="15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</row>
    <row r="181" spans="1:30" ht="15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</row>
    <row r="182" spans="1:30" ht="15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</row>
    <row r="183" spans="1:30" ht="15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</row>
    <row r="184" spans="1:30" ht="15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</row>
    <row r="185" spans="1:30" ht="15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</row>
    <row r="186" spans="1:30" ht="15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</row>
    <row r="187" spans="1:30" ht="15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</row>
    <row r="188" spans="1:30" ht="15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</row>
    <row r="189" spans="1:30" ht="15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</row>
    <row r="190" spans="1:30" ht="15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</row>
    <row r="191" spans="1:30" ht="15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</row>
    <row r="192" spans="1:30" ht="15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</row>
    <row r="193" spans="1:30" ht="15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</row>
    <row r="194" spans="1:30" ht="15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</row>
    <row r="195" spans="1:30" ht="15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</row>
    <row r="196" spans="1:30" ht="15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</row>
    <row r="197" spans="1:30" ht="15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</row>
    <row r="198" spans="1:30" ht="15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</row>
    <row r="199" spans="1:30" ht="15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</row>
    <row r="200" spans="1:30" ht="15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</row>
    <row r="201" spans="1:30" ht="15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</row>
    <row r="202" spans="1:30" ht="15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</row>
    <row r="203" spans="1:30" ht="15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</row>
    <row r="204" spans="1:30" ht="15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</row>
    <row r="205" spans="1:30" ht="15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</row>
    <row r="206" spans="1:30" ht="15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</row>
    <row r="207" spans="1:30" ht="15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</row>
    <row r="208" spans="1:30" ht="15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</row>
    <row r="209" spans="1:30" ht="15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</row>
    <row r="210" spans="1:30" ht="15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</row>
    <row r="211" spans="1:30" ht="15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</row>
    <row r="212" spans="1:30" ht="15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</row>
    <row r="213" spans="1:30" ht="15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</row>
    <row r="214" spans="1:30" ht="15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</row>
    <row r="215" spans="1:30" ht="15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</row>
    <row r="216" spans="1:30" ht="15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</row>
    <row r="217" spans="1:30" ht="15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</row>
    <row r="218" spans="1:30" ht="15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</row>
    <row r="219" spans="1:30" ht="15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</row>
    <row r="220" spans="1:30" ht="15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</row>
    <row r="221" spans="1:30" ht="15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</row>
    <row r="222" spans="1:30" ht="15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</row>
    <row r="223" spans="1:30" ht="15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</row>
    <row r="224" spans="1:30" ht="15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</row>
    <row r="225" spans="1:30" ht="15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</row>
    <row r="226" spans="1:30" ht="15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</row>
    <row r="227" spans="1:30" ht="15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</row>
    <row r="228" spans="1:30" ht="15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</row>
    <row r="229" spans="1:30" ht="15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</row>
    <row r="230" spans="1:30" ht="15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</row>
    <row r="231" spans="1:30" ht="15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</row>
    <row r="232" spans="1:30" ht="15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</row>
    <row r="233" spans="1:30" ht="15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</row>
    <row r="234" spans="1:30" ht="15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</row>
    <row r="235" spans="1:30" ht="15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</row>
    <row r="236" spans="1:30" ht="15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</row>
    <row r="237" spans="1:30" ht="15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</row>
    <row r="238" spans="1:30" ht="15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</row>
    <row r="239" spans="1:30" ht="15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</row>
    <row r="240" spans="1:30" ht="15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</row>
    <row r="241" spans="1:30" ht="15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</row>
    <row r="242" spans="1:30" ht="15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</row>
    <row r="243" spans="1:30" ht="15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</row>
    <row r="244" spans="1:30" ht="15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</row>
    <row r="245" spans="1:30" ht="15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</row>
    <row r="246" spans="1:30" ht="15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</row>
    <row r="247" spans="1:30" ht="15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</row>
    <row r="248" spans="1:30" ht="15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</row>
    <row r="249" spans="1:30" ht="15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</row>
    <row r="250" spans="1:30" ht="15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</row>
    <row r="251" spans="1:30" ht="15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</row>
    <row r="252" spans="1:30" ht="15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</row>
    <row r="253" spans="1:30" ht="15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</row>
    <row r="254" spans="1:30" ht="15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</row>
    <row r="255" spans="1:30" ht="15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</row>
    <row r="256" spans="1:30" ht="15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</row>
    <row r="257" spans="1:30" ht="15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</row>
    <row r="258" spans="1:30" ht="15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</row>
    <row r="259" spans="1:30" ht="15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</row>
    <row r="260" spans="1:30" ht="15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</row>
    <row r="261" spans="1:30" ht="15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</row>
    <row r="262" spans="1:30" ht="15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</row>
    <row r="263" spans="1:30" ht="15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</row>
    <row r="264" spans="1:30" ht="15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</row>
    <row r="265" spans="1:30" ht="15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</row>
    <row r="266" spans="1:30" ht="15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</row>
    <row r="267" spans="1:30" ht="15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</row>
    <row r="268" spans="1:30" ht="15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</row>
    <row r="269" spans="1:30" ht="15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</row>
    <row r="270" spans="1:30" ht="15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</row>
    <row r="271" spans="1:30" ht="15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</row>
    <row r="272" spans="1:30" ht="15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</row>
    <row r="273" spans="1:30" ht="15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</row>
    <row r="274" spans="1:30" ht="15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</row>
    <row r="275" spans="1:30" ht="15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</row>
    <row r="276" spans="1:30" ht="15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</row>
    <row r="277" spans="1:30" ht="15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</row>
    <row r="278" spans="1:30" ht="15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</row>
    <row r="279" spans="1:30" ht="15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</row>
    <row r="280" spans="1:30" ht="15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</row>
    <row r="281" spans="1:30" ht="15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</row>
    <row r="282" spans="1:30" ht="15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</row>
    <row r="283" spans="1:30" ht="15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</row>
    <row r="284" spans="1:30" ht="15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</row>
    <row r="285" spans="1:30" ht="15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</row>
    <row r="286" spans="1:30" ht="15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</row>
    <row r="287" spans="1:30" ht="15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</row>
    <row r="288" spans="1:30" ht="15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</row>
    <row r="289" spans="1:30" ht="15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</row>
    <row r="290" spans="1:30" ht="15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</row>
    <row r="291" spans="1:30" ht="15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</row>
    <row r="292" spans="1:30" ht="15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</row>
    <row r="293" spans="1:30" ht="15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</row>
    <row r="294" spans="1:30" ht="15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</row>
    <row r="295" spans="1:30" ht="15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</row>
    <row r="296" spans="1:30" ht="15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</row>
    <row r="297" spans="1:30" ht="15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</row>
    <row r="298" spans="1:30" ht="15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</row>
    <row r="299" spans="1:30" ht="15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</row>
    <row r="300" spans="1:30" ht="15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</row>
    <row r="301" spans="1:30" ht="15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</row>
    <row r="302" spans="1:30" ht="15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</row>
    <row r="303" spans="1:30" ht="15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</row>
    <row r="304" spans="1:30" ht="15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</row>
    <row r="305" spans="1:30" ht="15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</row>
    <row r="306" spans="1:30" ht="15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</row>
    <row r="307" spans="1:30" ht="15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</row>
    <row r="308" spans="1:30" ht="15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</row>
    <row r="309" spans="1:30" ht="15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</row>
    <row r="310" spans="1:30" ht="15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</row>
    <row r="311" spans="1:30" ht="15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</row>
    <row r="312" spans="1:30" ht="15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</row>
    <row r="313" spans="1:30" ht="15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</row>
    <row r="314" spans="1:30" ht="15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</row>
    <row r="315" spans="1:30" ht="15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</row>
    <row r="316" spans="1:30" ht="15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</row>
    <row r="317" spans="1:30" ht="15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</row>
    <row r="318" spans="1:30" ht="15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</row>
    <row r="319" spans="1:30" ht="15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</row>
    <row r="320" spans="1:30" ht="15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</row>
    <row r="321" spans="1:30" ht="15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</row>
    <row r="322" spans="1:30" ht="15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</row>
    <row r="323" spans="1:30" ht="15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</row>
    <row r="324" spans="1:30" ht="15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</row>
    <row r="325" spans="1:30" ht="15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</row>
    <row r="326" spans="1:30" ht="15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</row>
    <row r="327" spans="1:30" ht="15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</row>
    <row r="328" spans="1:30" ht="15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</row>
    <row r="329" spans="1:30" ht="15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</row>
    <row r="330" spans="1:30" ht="15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</row>
    <row r="331" spans="1:30" ht="15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</row>
    <row r="332" spans="1:30" ht="15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</row>
    <row r="333" spans="1:30" ht="15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</row>
    <row r="334" spans="1:30" ht="15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</row>
    <row r="335" spans="1:30" ht="15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</row>
    <row r="336" spans="1:30" ht="15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</row>
    <row r="337" spans="1:30" ht="15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</row>
    <row r="338" spans="1:30" ht="15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</row>
    <row r="339" spans="1:30" ht="15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</row>
    <row r="340" spans="1:30" ht="15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</row>
    <row r="341" spans="1:30" ht="15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</row>
    <row r="342" spans="1:30" ht="15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</row>
    <row r="343" spans="1:30" ht="15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</row>
    <row r="344" spans="1:30" ht="15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</row>
    <row r="345" spans="1:30" ht="15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</row>
    <row r="346" spans="1:30" ht="15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</row>
    <row r="347" spans="1:30" ht="15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</row>
    <row r="348" spans="1:30" ht="15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</row>
    <row r="349" spans="1:30" ht="15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</row>
    <row r="350" spans="1:30" ht="15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</row>
    <row r="351" spans="1:30" ht="15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</row>
    <row r="352" spans="1:30" ht="15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</row>
    <row r="353" spans="1:30" ht="15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</row>
    <row r="354" spans="1:30" ht="15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</row>
    <row r="355" spans="1:30" ht="15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</row>
    <row r="356" spans="1:30" ht="15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</row>
    <row r="357" spans="1:30" ht="15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</row>
    <row r="358" spans="1:30" ht="15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</row>
    <row r="359" spans="1:30" ht="15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</row>
    <row r="360" spans="1:30" ht="15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</row>
    <row r="361" spans="1:30" ht="15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</row>
    <row r="362" spans="1:30" ht="15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</row>
    <row r="363" spans="1:30" ht="15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</row>
    <row r="364" spans="1:30" ht="15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</row>
    <row r="365" spans="1:30" ht="15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</row>
    <row r="366" spans="1:30" ht="15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</row>
    <row r="367" spans="1:30" ht="15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</row>
    <row r="368" spans="1:30" ht="15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</row>
    <row r="369" spans="1:30" ht="15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</row>
    <row r="370" spans="1:30" ht="15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</row>
    <row r="371" spans="1:30" ht="15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</row>
    <row r="372" spans="1:30" ht="15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</row>
    <row r="373" spans="1:30" ht="15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</row>
    <row r="374" spans="1:30" ht="15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</row>
    <row r="375" spans="1:30" ht="15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</row>
    <row r="376" spans="1:30" ht="15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</row>
    <row r="377" spans="1:30" ht="15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</row>
    <row r="378" spans="1:30" ht="15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</row>
    <row r="379" spans="1:30" ht="15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</row>
    <row r="380" spans="1:30" ht="15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</row>
    <row r="381" spans="1:30" ht="15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</row>
    <row r="382" spans="1:30" ht="15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</row>
    <row r="383" spans="1:30" ht="15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</row>
    <row r="384" spans="1:30" ht="15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</row>
    <row r="385" spans="1:30" ht="15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</row>
    <row r="386" spans="1:30" ht="15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</row>
    <row r="387" spans="1:30" ht="15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</row>
    <row r="388" spans="1:30" ht="15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</row>
    <row r="389" spans="1:30" ht="15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</row>
    <row r="390" spans="1:30" ht="15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</row>
    <row r="391" spans="1:30" ht="15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</row>
    <row r="392" spans="1:30" ht="15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</row>
    <row r="393" spans="1:30" ht="15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</row>
    <row r="394" spans="1:30" ht="15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</row>
    <row r="395" spans="1:30" ht="15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</row>
    <row r="396" spans="1:30" ht="15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</row>
    <row r="397" spans="1:30" ht="15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</row>
    <row r="398" spans="1:30" ht="15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</row>
    <row r="399" spans="1:30" ht="15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</row>
    <row r="400" spans="1:30" ht="15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</row>
    <row r="401" spans="1:30" ht="15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</row>
    <row r="402" spans="1:30" ht="15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</row>
    <row r="403" spans="1:30" ht="15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</row>
    <row r="404" spans="1:30" ht="15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</row>
    <row r="405" spans="1:30" ht="15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</row>
    <row r="406" spans="1:30" ht="15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</row>
    <row r="407" spans="1:30" ht="15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</row>
    <row r="408" spans="1:30" ht="15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</row>
    <row r="409" spans="1:30" ht="15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</row>
    <row r="410" spans="1:30" ht="15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</row>
    <row r="411" spans="1:30" ht="15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</row>
    <row r="412" spans="1:30" ht="15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</row>
    <row r="413" spans="1:30" ht="15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</row>
    <row r="414" spans="1:30" ht="15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</row>
    <row r="415" spans="1:30" ht="15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</row>
    <row r="416" spans="1:30" ht="15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</row>
    <row r="417" spans="1:30" ht="15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</row>
    <row r="418" spans="1:30" ht="15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</row>
    <row r="419" spans="1:30" ht="15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</row>
    <row r="420" spans="1:30" ht="15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</row>
    <row r="421" spans="1:30" ht="15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</row>
    <row r="422" spans="1:30" ht="15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</row>
    <row r="423" spans="1:30" ht="15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</row>
    <row r="424" spans="1:30" ht="15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</row>
    <row r="425" spans="1:30" ht="15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</row>
    <row r="426" spans="1:30" ht="15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</row>
    <row r="427" spans="1:30" ht="15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</row>
    <row r="428" spans="1:30" ht="15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</row>
    <row r="429" spans="1:30" ht="15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</row>
    <row r="430" spans="1:30" ht="15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</row>
    <row r="431" spans="1:30" ht="15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</row>
    <row r="432" spans="1:30" ht="15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</row>
    <row r="433" spans="1:30" ht="15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</row>
    <row r="434" spans="1:30" ht="15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</row>
    <row r="435" spans="1:30" ht="15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</row>
    <row r="436" spans="1:30" ht="15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</row>
    <row r="437" spans="1:30" ht="15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</row>
    <row r="438" spans="1:30" ht="15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</row>
    <row r="439" spans="1:30" ht="15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</row>
    <row r="440" spans="1:30" ht="15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</row>
    <row r="441" spans="1:30" ht="15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</row>
    <row r="442" spans="1:30" ht="15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</row>
    <row r="443" spans="1:30" ht="15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</row>
    <row r="444" spans="1:30" ht="15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</row>
    <row r="445" spans="1:30" ht="15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</row>
    <row r="446" spans="1:30" ht="15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</row>
    <row r="447" spans="1:30" ht="15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</row>
    <row r="448" spans="1:30" ht="15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</row>
    <row r="449" spans="1:30" ht="15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</row>
    <row r="450" spans="1:30" ht="15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</row>
    <row r="451" spans="1:30" ht="15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</row>
    <row r="452" spans="1:30" ht="15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</row>
    <row r="453" spans="1:30" ht="15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</row>
    <row r="454" spans="1:30" ht="15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</row>
    <row r="455" spans="1:30" ht="15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</row>
    <row r="456" spans="1:30" ht="15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</row>
    <row r="457" spans="1:30" ht="15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</row>
    <row r="458" spans="1:30" ht="15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</row>
    <row r="459" spans="1:30" ht="15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</row>
    <row r="460" spans="1:30" ht="15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</row>
    <row r="461" spans="1:30" ht="15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</row>
    <row r="462" spans="1:30" ht="15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</row>
    <row r="463" spans="1:30" ht="15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</row>
    <row r="464" spans="1:30" ht="15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</row>
    <row r="465" spans="1:30" ht="15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</row>
    <row r="466" spans="1:30" ht="15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</row>
    <row r="467" spans="1:30" ht="15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</row>
    <row r="468" spans="1:30" ht="15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</row>
    <row r="469" spans="1:30" ht="15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</row>
    <row r="470" spans="1:30" ht="15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</row>
    <row r="471" spans="1:30" ht="15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</row>
    <row r="472" spans="1:30" ht="15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</row>
    <row r="473" spans="1:30" ht="15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</row>
    <row r="474" spans="1:30" ht="15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</row>
    <row r="475" spans="1:30" ht="15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</row>
    <row r="476" spans="1:30" ht="15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</row>
    <row r="477" spans="1:30" ht="15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</row>
    <row r="478" spans="1:30" ht="15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</row>
    <row r="479" spans="1:30" ht="15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</row>
    <row r="480" spans="1:30" ht="15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</row>
    <row r="481" spans="1:30" ht="15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</row>
    <row r="482" spans="1:30" ht="15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</row>
    <row r="483" spans="1:30" ht="15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</row>
    <row r="484" spans="1:30" ht="15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</row>
    <row r="485" spans="1:30" ht="15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</row>
    <row r="486" spans="1:30" ht="15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</row>
    <row r="487" spans="1:30" ht="15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</row>
    <row r="488" spans="1:30" ht="15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</row>
    <row r="489" spans="1:30" ht="15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</row>
    <row r="490" spans="1:30" ht="15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</row>
    <row r="491" spans="1:30" ht="15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</row>
    <row r="492" spans="1:30" ht="15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</row>
    <row r="493" spans="1:30" ht="15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</row>
    <row r="494" spans="1:30" ht="15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</row>
    <row r="495" spans="1:30" ht="15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</row>
    <row r="496" spans="1:30" ht="15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</row>
    <row r="497" spans="1:30" ht="15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</row>
    <row r="498" spans="1:30" ht="15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</row>
    <row r="499" spans="1:30" ht="15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</row>
    <row r="500" spans="1:30" ht="15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</row>
    <row r="501" spans="1:30" ht="15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</row>
    <row r="502" spans="1:30" ht="15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</row>
    <row r="503" spans="1:30" ht="15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</row>
    <row r="504" spans="1:30" ht="15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</row>
    <row r="505" spans="1:30" ht="15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</row>
    <row r="506" spans="1:30" ht="15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</row>
    <row r="507" spans="1:30" ht="15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</row>
    <row r="508" spans="1:30" ht="15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</row>
    <row r="509" spans="1:30" ht="15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</row>
    <row r="510" spans="1:30" ht="15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</row>
    <row r="511" spans="1:30" ht="15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</row>
    <row r="512" spans="1:30" ht="15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</row>
    <row r="513" spans="1:30" ht="15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</row>
    <row r="514" spans="1:30" ht="15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</row>
    <row r="515" spans="1:30" ht="15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</row>
    <row r="516" spans="1:30" ht="15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</row>
    <row r="517" spans="1:30" ht="15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</row>
    <row r="518" spans="1:30" ht="15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</row>
    <row r="519" spans="1:30" ht="15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</row>
    <row r="520" spans="1:30" ht="15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</row>
    <row r="521" spans="1:30" ht="15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</row>
    <row r="522" spans="1:30" ht="15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</row>
    <row r="523" spans="1:30" ht="15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</row>
    <row r="524" spans="1:30" ht="15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</row>
    <row r="525" spans="1:30" ht="15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</row>
    <row r="526" spans="1:30" ht="15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</row>
    <row r="527" spans="1:30" ht="15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</row>
    <row r="528" spans="1:30" ht="15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</row>
    <row r="529" spans="1:30" ht="15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</row>
    <row r="530" spans="1:30" ht="15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</row>
    <row r="531" spans="1:30" ht="15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</row>
    <row r="532" spans="1:30" ht="15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</row>
    <row r="533" spans="1:30" ht="15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</row>
    <row r="534" spans="1:30" ht="15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</row>
    <row r="535" spans="1:30" ht="15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</row>
    <row r="536" spans="1:30" ht="15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</row>
    <row r="537" spans="1:30" ht="15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</row>
    <row r="538" spans="1:30" ht="15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</row>
    <row r="539" spans="1:30" ht="15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</row>
    <row r="540" spans="1:30" ht="15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</row>
    <row r="541" spans="1:30" ht="15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</row>
    <row r="542" spans="1:30" ht="15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</row>
    <row r="543" spans="1:30" ht="15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</row>
    <row r="544" spans="1:30" ht="15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</row>
    <row r="545" spans="1:30" ht="15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</row>
    <row r="546" spans="1:30" ht="15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</row>
    <row r="547" spans="1:30" ht="15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</row>
    <row r="548" spans="1:30" ht="15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</row>
    <row r="549" spans="1:30" ht="15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</row>
    <row r="550" spans="1:30" ht="15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</row>
    <row r="551" spans="1:30" ht="15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</row>
    <row r="552" spans="1:30" ht="15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</row>
    <row r="553" spans="1:30" ht="15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</row>
    <row r="554" spans="1:30" ht="15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</row>
    <row r="555" spans="1:30" ht="15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</row>
    <row r="556" spans="1:30" ht="15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</row>
    <row r="557" spans="1:30" ht="15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</row>
    <row r="558" spans="1:30" ht="15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</row>
    <row r="559" spans="1:30" ht="15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</row>
    <row r="560" spans="1:30" ht="15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</row>
    <row r="561" spans="1:30" ht="15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</row>
    <row r="562" spans="1:30" ht="15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</row>
    <row r="563" spans="1:30" ht="15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</row>
    <row r="564" spans="1:30" ht="15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</row>
    <row r="565" spans="1:30" ht="15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</row>
    <row r="566" spans="1:30" ht="15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</row>
    <row r="567" spans="1:30" ht="15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</row>
    <row r="568" spans="1:30" ht="15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</row>
    <row r="569" spans="1:30" ht="15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</row>
    <row r="570" spans="1:30" ht="15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</row>
    <row r="571" spans="1:30" ht="15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</row>
    <row r="572" spans="1:30" ht="15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</row>
    <row r="573" spans="1:30" ht="15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</row>
    <row r="574" spans="1:30" ht="15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</row>
    <row r="575" spans="1:30" ht="15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</row>
    <row r="576" spans="1:30" ht="15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</row>
    <row r="577" spans="1:30" ht="15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</row>
    <row r="578" spans="1:30" ht="15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</row>
    <row r="579" spans="1:30" ht="15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</row>
    <row r="580" spans="1:30" ht="15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</row>
    <row r="581" spans="1:30" ht="15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</row>
    <row r="582" spans="1:30" ht="15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</row>
    <row r="583" spans="1:30" ht="15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</row>
    <row r="584" spans="1:30" ht="15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</row>
    <row r="585" spans="1:30" ht="15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</row>
    <row r="586" spans="1:30" ht="15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</row>
    <row r="587" spans="1:30" ht="15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</row>
    <row r="588" spans="1:30" ht="15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</row>
    <row r="589" spans="1:30" ht="15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</row>
    <row r="590" spans="1:30" ht="15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</row>
    <row r="591" spans="1:30" ht="15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</row>
    <row r="592" spans="1:30" ht="15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</row>
    <row r="593" spans="1:30" ht="15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</row>
    <row r="594" spans="1:30" ht="15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</row>
    <row r="595" spans="1:30" ht="15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</row>
    <row r="596" spans="1:30" ht="15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</row>
    <row r="597" spans="1:30" ht="15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</row>
    <row r="598" spans="1:30" ht="15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</row>
    <row r="599" spans="1:30" ht="15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</row>
    <row r="600" spans="1:30" ht="15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</row>
    <row r="601" spans="1:30" ht="15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</row>
    <row r="602" spans="1:30" ht="15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</row>
    <row r="603" spans="1:30" ht="15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</row>
    <row r="604" spans="1:30" ht="15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</row>
    <row r="605" spans="1:30" ht="15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</row>
    <row r="606" spans="1:30" ht="15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</row>
    <row r="607" spans="1:30" ht="15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</row>
    <row r="608" spans="1:30" ht="15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</row>
    <row r="609" spans="1:30" ht="15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</row>
    <row r="610" spans="1:30" ht="15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</row>
    <row r="611" spans="1:30" ht="15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</row>
    <row r="612" spans="1:30" ht="15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</row>
    <row r="613" spans="1:30" ht="15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</row>
    <row r="614" spans="1:30" ht="15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</row>
    <row r="615" spans="1:30" ht="15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</row>
    <row r="616" spans="1:30" ht="15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</row>
    <row r="617" spans="1:30" ht="15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</row>
    <row r="618" spans="1:30" ht="15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</row>
    <row r="619" spans="1:30" ht="15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</row>
    <row r="620" spans="1:30" ht="15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</row>
    <row r="621" spans="1:30" ht="15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</row>
    <row r="622" spans="1:30" ht="15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</row>
    <row r="623" spans="1:30" ht="15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</row>
    <row r="624" spans="1:30" ht="15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</row>
    <row r="625" spans="1:30" ht="15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</row>
    <row r="626" spans="1:30" ht="15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</row>
    <row r="627" spans="1:30" ht="15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</row>
    <row r="628" spans="1:30" ht="15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</row>
    <row r="629" spans="1:30" ht="15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</row>
    <row r="630" spans="1:30" ht="15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</row>
    <row r="631" spans="1:30" ht="15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</row>
    <row r="632" spans="1:30" ht="15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</row>
    <row r="633" spans="1:30" ht="15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</row>
    <row r="634" spans="1:30" ht="15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</row>
    <row r="635" spans="1:30" ht="15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</row>
    <row r="636" spans="1:30" ht="15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</row>
    <row r="637" spans="1:30" ht="15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</row>
    <row r="638" spans="1:30" ht="15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</row>
    <row r="639" spans="1:30" ht="15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</row>
    <row r="640" spans="1:30" ht="15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</row>
    <row r="641" spans="1:30" ht="15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</row>
    <row r="642" spans="1:30" ht="15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</row>
    <row r="643" spans="1:30" ht="15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</row>
    <row r="644" spans="1:30" ht="15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</row>
    <row r="645" spans="1:30" ht="15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</row>
    <row r="646" spans="1:30" ht="15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</row>
    <row r="647" spans="1:30" ht="15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</row>
    <row r="648" spans="1:30" ht="15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</row>
    <row r="649" spans="1:30" ht="15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</row>
    <row r="650" spans="1:30" ht="15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</row>
    <row r="651" spans="1:30" ht="15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</row>
    <row r="652" spans="1:30" ht="15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</row>
    <row r="653" spans="1:30" ht="15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</row>
    <row r="654" spans="1:30" ht="15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</row>
    <row r="655" spans="1:30" ht="15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</row>
    <row r="656" spans="1:30" ht="15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</row>
    <row r="657" spans="1:30" ht="15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</row>
    <row r="658" spans="1:30" ht="15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</row>
    <row r="659" spans="1:30" ht="15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</row>
    <row r="660" spans="1:30" ht="15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</row>
    <row r="661" spans="1:30" ht="15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</row>
    <row r="662" spans="1:30" ht="15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</row>
    <row r="663" spans="1:30" ht="15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</row>
    <row r="664" spans="1:30" ht="15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</row>
    <row r="665" spans="1:30" ht="15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</row>
    <row r="666" spans="1:30" ht="15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</row>
    <row r="667" spans="1:30" ht="15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</row>
    <row r="668" spans="1:30" ht="15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</row>
    <row r="669" spans="1:30" ht="15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</row>
    <row r="670" spans="1:30" ht="15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</row>
    <row r="671" spans="1:30" ht="15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</row>
    <row r="672" spans="1:30" ht="15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</row>
    <row r="673" spans="1:30" ht="15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</row>
    <row r="674" spans="1:30" ht="15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</row>
    <row r="675" spans="1:30" ht="15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</row>
    <row r="676" spans="1:30" ht="15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</row>
    <row r="677" spans="1:30" ht="15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</row>
    <row r="678" spans="1:30" ht="15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</row>
    <row r="679" spans="1:30" ht="15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</row>
    <row r="680" spans="1:30" ht="15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</row>
    <row r="681" spans="1:30" ht="15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</row>
    <row r="682" spans="1:30" ht="15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</row>
    <row r="683" spans="1:30" ht="15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</row>
    <row r="684" spans="1:30" ht="15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</row>
    <row r="685" spans="1:30" ht="15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</row>
    <row r="686" spans="1:30" ht="15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</row>
    <row r="687" spans="1:30" ht="15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</row>
    <row r="688" spans="1:30" ht="15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</row>
    <row r="689" spans="1:30" ht="15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</row>
    <row r="690" spans="1:30" ht="15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</row>
    <row r="691" spans="1:30" ht="15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</row>
    <row r="692" spans="1:30" ht="15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</row>
    <row r="693" spans="1:30" ht="15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</row>
    <row r="694" spans="1:30" ht="15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</row>
    <row r="695" spans="1:30" ht="15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</row>
    <row r="696" spans="1:30" ht="15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</row>
    <row r="697" spans="1:30" ht="15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</row>
    <row r="698" spans="1:30" ht="15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</row>
    <row r="699" spans="1:30" ht="15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</row>
    <row r="700" spans="1:30" ht="15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</row>
    <row r="701" spans="1:30" ht="15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</row>
    <row r="702" spans="1:30" ht="15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</row>
    <row r="703" spans="1:30" ht="15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</row>
    <row r="704" spans="1:30" ht="15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</row>
    <row r="705" spans="1:30" ht="15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</row>
    <row r="706" spans="1:30" ht="15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</row>
    <row r="707" spans="1:30" ht="15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</row>
    <row r="708" spans="1:30" ht="15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</row>
    <row r="709" spans="1:30" ht="15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</row>
    <row r="710" spans="1:30" ht="15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</row>
    <row r="711" spans="1:30" ht="15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</row>
    <row r="712" spans="1:30" ht="15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</row>
    <row r="713" spans="1:30" ht="15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</row>
    <row r="714" spans="1:30" ht="15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</row>
    <row r="715" spans="1:30" ht="15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</row>
    <row r="716" spans="1:30" ht="15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</row>
    <row r="717" spans="1:30" ht="15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</row>
    <row r="718" spans="1:30" ht="15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</row>
    <row r="719" spans="1:30" ht="15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</row>
    <row r="720" spans="1:30" ht="15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</row>
    <row r="721" spans="1:30" ht="15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</row>
    <row r="722" spans="1:30" ht="15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</row>
    <row r="723" spans="1:30" ht="15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</row>
    <row r="724" spans="1:30" ht="15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</row>
    <row r="725" spans="1:30" ht="15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</row>
    <row r="726" spans="1:30" ht="15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</row>
    <row r="727" spans="1:30" ht="15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</row>
    <row r="728" spans="1:30" ht="15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</row>
    <row r="729" spans="1:30" ht="15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</row>
    <row r="730" spans="1:30" ht="15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</row>
    <row r="731" spans="1:30" ht="15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</row>
    <row r="732" spans="1:30" ht="15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</row>
    <row r="733" spans="1:30" ht="15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</row>
    <row r="734" spans="1:30" ht="15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</row>
    <row r="735" spans="1:30" ht="15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</row>
    <row r="736" spans="1:30" ht="15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</row>
    <row r="737" spans="1:30" ht="15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</row>
    <row r="738" spans="1:30" ht="15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</row>
    <row r="739" spans="1:30" ht="15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</row>
    <row r="740" spans="1:30" ht="15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</row>
    <row r="741" spans="1:30" ht="15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</row>
    <row r="742" spans="1:30" ht="15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</row>
    <row r="743" spans="1:30" ht="15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</row>
    <row r="744" spans="1:30" ht="15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</row>
    <row r="745" spans="1:30" ht="15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</row>
    <row r="746" spans="1:30" ht="15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</row>
    <row r="747" spans="1:30" ht="15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</row>
    <row r="748" spans="1:30" ht="15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</row>
    <row r="749" spans="1:30" ht="15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</row>
    <row r="750" spans="1:30" ht="15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</row>
    <row r="751" spans="1:30" ht="15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</row>
    <row r="752" spans="1:30" ht="15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</row>
    <row r="753" spans="1:30" ht="15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</row>
    <row r="754" spans="1:30" ht="15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</row>
    <row r="755" spans="1:30" ht="15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</row>
    <row r="756" spans="1:30" ht="15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</row>
    <row r="757" spans="1:30" ht="15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</row>
    <row r="758" spans="1:30" ht="15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</row>
    <row r="759" spans="1:30" ht="15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</row>
    <row r="760" spans="1:30" ht="15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</row>
    <row r="761" spans="1:30" ht="15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</row>
    <row r="762" spans="1:30" ht="15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</row>
    <row r="763" spans="1:30" ht="15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</row>
    <row r="764" spans="1:30" ht="15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</row>
    <row r="765" spans="1:30" ht="15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</row>
    <row r="766" spans="1:30" ht="15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</row>
    <row r="767" spans="1:30" ht="15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</row>
    <row r="768" spans="1:30" ht="15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</row>
    <row r="769" spans="1:30" ht="15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</row>
    <row r="770" spans="1:30" ht="15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</row>
    <row r="771" spans="1:30" ht="15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</row>
    <row r="772" spans="1:30" ht="15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</row>
    <row r="773" spans="1:30" ht="15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</row>
    <row r="774" spans="1:30" ht="15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</row>
    <row r="775" spans="1:30" ht="15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</row>
    <row r="776" spans="1:30" ht="15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</row>
    <row r="777" spans="1:30" ht="15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</row>
    <row r="778" spans="1:30" ht="15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</row>
    <row r="779" spans="1:30" ht="15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</row>
    <row r="780" spans="1:30" ht="15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</row>
    <row r="781" spans="1:30" ht="15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</row>
    <row r="782" spans="1:30" ht="15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</row>
    <row r="783" spans="1:30" ht="15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</row>
    <row r="784" spans="1:30" ht="15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</row>
    <row r="785" spans="1:30" ht="15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</row>
    <row r="786" spans="1:30" ht="15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</row>
    <row r="787" spans="1:30" ht="15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</row>
    <row r="788" spans="1:30" ht="15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</row>
    <row r="789" spans="1:30" ht="15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</row>
    <row r="790" spans="1:30" ht="15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</row>
    <row r="791" spans="1:30" ht="15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</row>
    <row r="792" spans="1:30" ht="15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</row>
    <row r="793" spans="1:30" ht="15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</row>
    <row r="794" spans="1:30" ht="15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</row>
    <row r="795" spans="1:30" ht="15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</row>
    <row r="796" spans="1:30" ht="15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</row>
    <row r="797" spans="1:30" ht="15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</row>
    <row r="798" spans="1:30" ht="15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</row>
    <row r="799" spans="1:30" ht="15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</row>
    <row r="800" spans="1:30" ht="15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</row>
    <row r="801" spans="1:30" ht="15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</row>
    <row r="802" spans="1:30" ht="15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</row>
    <row r="803" spans="1:30" ht="15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</row>
    <row r="804" spans="1:30" ht="15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</row>
    <row r="805" spans="1:30" ht="15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</row>
    <row r="806" spans="1:30" ht="15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</row>
    <row r="807" spans="1:30" ht="15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</row>
    <row r="808" spans="1:30" ht="15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</row>
    <row r="809" spans="1:30" ht="15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</row>
    <row r="810" spans="1:30" ht="15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</row>
    <row r="811" spans="1:30" ht="15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</row>
    <row r="812" spans="1:30" ht="15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</row>
    <row r="813" spans="1:30" ht="15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</row>
    <row r="814" spans="1:30" ht="15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</row>
    <row r="815" spans="1:30" ht="15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</row>
    <row r="816" spans="1:30" ht="15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</row>
    <row r="817" spans="1:30" ht="15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</row>
    <row r="818" spans="1:30" ht="15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</row>
    <row r="819" spans="1:30" ht="15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</row>
    <row r="820" spans="1:30" ht="15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</row>
    <row r="821" spans="1:30" ht="15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</row>
    <row r="822" spans="1:30" ht="15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</row>
    <row r="823" spans="1:30" ht="15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</row>
    <row r="824" spans="1:30" ht="15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</row>
    <row r="825" spans="1:30" ht="15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</row>
    <row r="826" spans="1:30" ht="15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</row>
    <row r="827" spans="1:30" ht="15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</row>
    <row r="828" spans="1:30" ht="15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</row>
    <row r="829" spans="1:30" ht="15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</row>
    <row r="830" spans="1:30" ht="15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</row>
    <row r="831" spans="1:30" ht="15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</row>
    <row r="832" spans="1:30" ht="15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</row>
    <row r="833" spans="1:30" ht="15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</row>
    <row r="834" spans="1:30" ht="15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</row>
    <row r="835" spans="1:30" ht="15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</row>
    <row r="836" spans="1:30" ht="15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</row>
    <row r="837" spans="1:30" ht="15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</row>
    <row r="838" spans="1:30" ht="15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</row>
    <row r="839" spans="1:30" ht="15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</row>
    <row r="840" spans="1:30" ht="15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</row>
    <row r="841" spans="1:30" ht="15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</row>
    <row r="842" spans="1:30" ht="15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</row>
    <row r="843" spans="1:30" ht="15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</row>
    <row r="844" spans="1:30" ht="15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</row>
    <row r="845" spans="1:30" ht="15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</row>
    <row r="846" spans="1:30" ht="15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</row>
    <row r="847" spans="1:30" ht="15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</row>
    <row r="848" spans="1:30" ht="15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</row>
    <row r="849" spans="1:30" ht="15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</row>
    <row r="850" spans="1:30" ht="15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</row>
    <row r="851" spans="1:30" ht="15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</row>
    <row r="852" spans="1:30" ht="15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</row>
    <row r="853" spans="1:30" ht="15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</row>
    <row r="854" spans="1:30" ht="15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</row>
    <row r="855" spans="1:30" ht="15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</row>
    <row r="856" spans="1:30" ht="15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</row>
    <row r="857" spans="1:30" ht="15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</row>
    <row r="858" spans="1:30" ht="15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</row>
    <row r="859" spans="1:30" ht="15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</row>
    <row r="860" spans="1:30" ht="15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</row>
    <row r="861" spans="1:30" ht="15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</row>
    <row r="862" spans="1:30" ht="15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</row>
    <row r="863" spans="1:30" ht="15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</row>
    <row r="864" spans="1:30" ht="15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</row>
    <row r="865" spans="1:30" ht="15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</row>
    <row r="866" spans="1:30" ht="15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</row>
    <row r="867" spans="1:30" ht="15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</row>
    <row r="868" spans="1:30" ht="15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</row>
    <row r="869" spans="1:30" ht="15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</row>
    <row r="870" spans="1:30" ht="15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</row>
    <row r="871" spans="1:30" ht="15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</row>
    <row r="872" spans="1:30" ht="15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</row>
    <row r="873" spans="1:30" ht="15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</row>
    <row r="874" spans="1:30" ht="15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</row>
    <row r="875" spans="1:30" ht="15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</row>
    <row r="876" spans="1:30" ht="15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</row>
    <row r="877" spans="1:30" ht="15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</row>
    <row r="878" spans="1:30" ht="15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</row>
    <row r="879" spans="1:30" ht="15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</row>
    <row r="880" spans="1:30" ht="15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</row>
    <row r="881" spans="1:30" ht="15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</row>
    <row r="882" spans="1:30" ht="15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</row>
    <row r="883" spans="1:30" ht="15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</row>
    <row r="884" spans="1:30" ht="15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</row>
    <row r="885" spans="1:30" ht="15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</row>
    <row r="886" spans="1:30" ht="15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</row>
    <row r="887" spans="1:30" ht="15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</row>
    <row r="888" spans="1:30" ht="15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</row>
    <row r="889" spans="1:30" ht="15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</row>
    <row r="890" spans="1:30" ht="15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</row>
    <row r="891" spans="1:30" ht="15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</row>
    <row r="892" spans="1:30" ht="15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</row>
    <row r="893" spans="1:30" ht="15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</row>
    <row r="894" spans="1:30" ht="15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</row>
    <row r="895" spans="1:30" ht="15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</row>
    <row r="896" spans="1:30" ht="15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</row>
    <row r="897" spans="1:30" ht="15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</row>
    <row r="898" spans="1:30" ht="15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</row>
    <row r="899" spans="1:30" ht="15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</row>
    <row r="900" spans="1:30" ht="15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</row>
    <row r="901" spans="1:30" ht="15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</row>
    <row r="902" spans="1:30" ht="15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</row>
    <row r="903" spans="1:30" ht="15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</row>
    <row r="904" spans="1:30" ht="15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</row>
    <row r="905" spans="1:30" ht="15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</row>
    <row r="906" spans="1:30" ht="15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</row>
    <row r="907" spans="1:30" ht="15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</row>
    <row r="908" spans="1:30" ht="15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</row>
    <row r="909" spans="1:30" ht="15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</row>
    <row r="910" spans="1:30" ht="15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</row>
    <row r="911" spans="1:30" ht="15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</row>
    <row r="912" spans="1:30" ht="15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</row>
    <row r="913" spans="1:30" ht="15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</row>
    <row r="914" spans="1:30" ht="15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</row>
    <row r="915" spans="1:30" ht="15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</row>
    <row r="916" spans="1:30" ht="15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</row>
    <row r="917" spans="1:30" ht="15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</row>
    <row r="918" spans="1:30" ht="15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</row>
    <row r="919" spans="1:30" ht="15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</row>
    <row r="920" spans="1:30" ht="15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</row>
    <row r="921" spans="1:30" ht="15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</row>
    <row r="922" spans="1:30" ht="15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</row>
    <row r="923" spans="1:30" ht="15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</row>
    <row r="924" spans="1:30" ht="15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</row>
    <row r="925" spans="1:30" ht="15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</row>
    <row r="926" spans="1:30" ht="15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</row>
    <row r="927" spans="1:30" ht="15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</row>
    <row r="928" spans="1:30" ht="15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</row>
    <row r="929" spans="1:30" ht="15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</row>
    <row r="930" spans="1:30" ht="15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</row>
    <row r="931" spans="1:30" ht="15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</row>
    <row r="932" spans="1:30" ht="15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</row>
    <row r="933" spans="1:30" ht="15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</row>
    <row r="934" spans="1:30" ht="15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</row>
    <row r="935" spans="1:30" ht="15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</row>
    <row r="936" spans="1:30" ht="15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</row>
    <row r="937" spans="1:30" ht="15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</row>
    <row r="938" spans="1:30" ht="15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</row>
    <row r="939" spans="1:30" ht="15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</row>
    <row r="940" spans="1:30" ht="15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</row>
    <row r="941" spans="1:30" ht="15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</row>
    <row r="942" spans="1:30" ht="15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</row>
    <row r="943" spans="1:30" ht="15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</row>
    <row r="944" spans="1:30" ht="15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</row>
    <row r="945" spans="1:30" ht="15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</row>
    <row r="946" spans="1:30" ht="15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</row>
    <row r="947" spans="1:30" ht="15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</row>
    <row r="948" spans="1:30" ht="15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</row>
    <row r="949" spans="1:30" ht="15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</row>
    <row r="950" spans="1:30" ht="15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</row>
    <row r="951" spans="1:30" ht="15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</row>
    <row r="952" spans="1:30" ht="15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</row>
    <row r="953" spans="1:30" ht="15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</row>
    <row r="954" spans="1:30" ht="15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</row>
    <row r="955" spans="1:30" ht="15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</row>
    <row r="956" spans="1:30" ht="15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</row>
    <row r="957" spans="1:30" ht="15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</row>
    <row r="958" spans="1:30" ht="15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</row>
    <row r="959" spans="1:30" ht="15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</row>
    <row r="960" spans="1:30" ht="15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</row>
    <row r="961" spans="1:30" ht="15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</row>
    <row r="962" spans="1:30" ht="15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</row>
    <row r="963" spans="1:30" ht="15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</row>
    <row r="964" spans="1:30" ht="15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</row>
    <row r="965" spans="1:30" ht="15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</row>
    <row r="966" spans="1:30" ht="15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</row>
    <row r="967" spans="1:30" ht="15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</row>
    <row r="968" spans="1:30" ht="15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</row>
    <row r="969" spans="1:30" ht="15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</row>
    <row r="970" spans="1:30" ht="15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</row>
    <row r="971" spans="1:30" ht="15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</row>
    <row r="972" spans="1:30" ht="15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</row>
    <row r="973" spans="1:30" ht="15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</row>
    <row r="974" spans="1:30" ht="15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</row>
    <row r="975" spans="1:30" ht="15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</row>
    <row r="976" spans="1:30" ht="15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</row>
    <row r="977" spans="1:30" ht="15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</row>
    <row r="978" spans="1:30" ht="15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</row>
    <row r="979" spans="1:30" ht="15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</row>
    <row r="980" spans="1:30" ht="15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</row>
    <row r="981" spans="1:30" ht="15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</row>
    <row r="982" spans="1:30" ht="15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</row>
    <row r="983" spans="1:30" ht="15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</row>
    <row r="984" spans="1:30" ht="15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</row>
    <row r="985" spans="1:30" ht="15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</row>
    <row r="986" spans="1:30" ht="15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</row>
    <row r="987" spans="1:30" ht="15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</row>
    <row r="988" spans="1:30" ht="15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</row>
    <row r="989" spans="1:30" ht="15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</row>
    <row r="990" spans="1:30" ht="15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</row>
    <row r="991" spans="1:30" ht="15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</row>
    <row r="992" spans="1:30" ht="15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</row>
    <row r="993" spans="1:30" ht="15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</row>
    <row r="994" spans="1:30" ht="15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</row>
    <row r="995" spans="1:30" ht="15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</row>
    <row r="996" spans="1:30" ht="15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</row>
    <row r="997" spans="1:30" ht="15.7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</row>
    <row r="998" spans="1:30" ht="15.7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</row>
    <row r="999" spans="1:30" ht="15.7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</row>
    <row r="1000" spans="1:30" ht="15.7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000"/>
  <sheetViews>
    <sheetView tabSelected="1" workbookViewId="0">
      <selection activeCell="B9" sqref="B9"/>
    </sheetView>
  </sheetViews>
  <sheetFormatPr defaultColWidth="14.453125" defaultRowHeight="15.75" customHeight="1"/>
  <cols>
    <col min="2" max="2" width="19.453125" customWidth="1"/>
    <col min="9" max="9" width="14.54296875" customWidth="1"/>
    <col min="11" max="11" width="19.453125" customWidth="1"/>
  </cols>
  <sheetData>
    <row r="1" spans="1:27" ht="12.5">
      <c r="A1" s="51">
        <v>14</v>
      </c>
      <c r="B1" s="52"/>
      <c r="C1" s="52" t="s">
        <v>155</v>
      </c>
      <c r="D1" s="53"/>
      <c r="E1" s="54"/>
      <c r="F1" s="52" t="s">
        <v>156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2" spans="1:27" ht="12.5">
      <c r="A2" s="56"/>
      <c r="B2" s="57"/>
      <c r="C2" s="58">
        <v>0.41666666666666669</v>
      </c>
      <c r="D2" s="58">
        <v>0.58333333333333337</v>
      </c>
      <c r="E2" s="58">
        <v>0.75</v>
      </c>
      <c r="F2" s="58">
        <v>0.41666666666666669</v>
      </c>
      <c r="G2" s="58">
        <v>0.58333333333333337</v>
      </c>
      <c r="H2" s="58">
        <v>0.75</v>
      </c>
      <c r="I2" s="56"/>
    </row>
    <row r="3" spans="1:27" ht="12.5">
      <c r="A3" s="59" t="s">
        <v>157</v>
      </c>
      <c r="B3" s="60"/>
      <c r="C3" s="60">
        <v>35</v>
      </c>
      <c r="D3" s="60">
        <v>35</v>
      </c>
      <c r="E3" s="60">
        <v>36</v>
      </c>
      <c r="F3" s="60">
        <v>28</v>
      </c>
      <c r="G3" s="59">
        <v>28</v>
      </c>
      <c r="H3" s="59">
        <v>31</v>
      </c>
      <c r="I3" s="56"/>
    </row>
    <row r="4" spans="1:27" ht="12.5">
      <c r="A4" s="56"/>
      <c r="B4" s="57"/>
      <c r="C4" s="57">
        <f>A1  * 60 / C3</f>
        <v>24</v>
      </c>
      <c r="D4" s="57">
        <f>A1*60/D3</f>
        <v>24</v>
      </c>
      <c r="E4" s="57">
        <f>A1*60/E3</f>
        <v>23.333333333333332</v>
      </c>
      <c r="F4" s="57"/>
      <c r="G4" s="56"/>
      <c r="H4" s="56"/>
      <c r="I4" s="56"/>
      <c r="J4" s="76" t="s">
        <v>182</v>
      </c>
      <c r="K4" s="76" t="s">
        <v>180</v>
      </c>
      <c r="L4" s="76" t="s">
        <v>80</v>
      </c>
    </row>
    <row r="5" spans="1:27" ht="25">
      <c r="A5" s="59"/>
      <c r="B5" s="60" t="s">
        <v>158</v>
      </c>
      <c r="C5" s="60"/>
      <c r="D5" s="57"/>
      <c r="E5" s="57"/>
      <c r="F5" s="57"/>
      <c r="G5" s="56"/>
      <c r="H5" s="56"/>
      <c r="I5" s="56"/>
      <c r="J5" s="77"/>
      <c r="K5" s="78" t="s">
        <v>159</v>
      </c>
      <c r="L5" s="81" t="s">
        <v>181</v>
      </c>
    </row>
    <row r="6" spans="1:27" ht="12.5">
      <c r="A6" s="62">
        <v>1</v>
      </c>
      <c r="B6" s="60" t="s">
        <v>160</v>
      </c>
      <c r="C6" s="60">
        <f>3</f>
        <v>3</v>
      </c>
      <c r="D6" s="60">
        <f>1</f>
        <v>1</v>
      </c>
      <c r="E6" s="60">
        <v>5</v>
      </c>
      <c r="F6" s="60">
        <f>3</f>
        <v>3</v>
      </c>
      <c r="G6" s="63">
        <f>1</f>
        <v>1</v>
      </c>
      <c r="H6" s="63">
        <v>5</v>
      </c>
      <c r="I6" s="56"/>
      <c r="J6" s="79"/>
      <c r="K6" s="78" t="s">
        <v>161</v>
      </c>
      <c r="L6" s="82" t="s">
        <v>183</v>
      </c>
    </row>
    <row r="7" spans="1:27" ht="12.5">
      <c r="A7" s="64">
        <v>2</v>
      </c>
      <c r="B7" s="60"/>
      <c r="C7" s="57">
        <f t="shared" ref="C7:D7" si="0">1*60/20</f>
        <v>3</v>
      </c>
      <c r="D7" s="57">
        <f t="shared" si="0"/>
        <v>3</v>
      </c>
      <c r="E7" s="57">
        <f>1*60/17.25</f>
        <v>3.4782608695652173</v>
      </c>
      <c r="F7" s="57">
        <f t="shared" ref="F7:G7" si="1">1*60/20</f>
        <v>3</v>
      </c>
      <c r="G7" s="65">
        <f t="shared" si="1"/>
        <v>3</v>
      </c>
      <c r="H7" s="65">
        <f>1*60/17.25</f>
        <v>3.4782608695652173</v>
      </c>
      <c r="I7" s="56"/>
      <c r="J7" s="80"/>
      <c r="K7" s="78" t="s">
        <v>162</v>
      </c>
      <c r="L7" s="83"/>
    </row>
    <row r="8" spans="1:27" ht="12.5">
      <c r="A8" s="66">
        <v>3</v>
      </c>
      <c r="B8" s="60"/>
      <c r="C8" s="57">
        <f t="shared" ref="C8:D8" si="2">1*60/24</f>
        <v>2.5</v>
      </c>
      <c r="D8" s="57">
        <f t="shared" si="2"/>
        <v>2.5</v>
      </c>
      <c r="E8" s="57">
        <f>1*60/20</f>
        <v>3</v>
      </c>
      <c r="F8" s="57">
        <f t="shared" ref="F8:G8" si="3">1*60/28</f>
        <v>2.1428571428571428</v>
      </c>
      <c r="G8" s="65">
        <f t="shared" si="3"/>
        <v>2.1428571428571428</v>
      </c>
      <c r="H8" s="65">
        <f>1*60/22</f>
        <v>2.7272727272727271</v>
      </c>
    </row>
    <row r="9" spans="1:27" ht="12.5">
      <c r="A9" s="62">
        <v>4</v>
      </c>
      <c r="B9" s="60" t="s">
        <v>163</v>
      </c>
      <c r="C9" s="60">
        <f t="shared" ref="C9:C10" si="4">5</f>
        <v>5</v>
      </c>
      <c r="D9" s="60">
        <v>1</v>
      </c>
      <c r="E9" s="60">
        <v>3</v>
      </c>
      <c r="F9" s="60">
        <f t="shared" ref="F9:F10" si="5">5</f>
        <v>5</v>
      </c>
      <c r="G9" s="63">
        <v>1</v>
      </c>
      <c r="H9" s="63">
        <v>3</v>
      </c>
      <c r="J9" s="28" t="s">
        <v>164</v>
      </c>
    </row>
    <row r="10" spans="1:27" ht="12.5">
      <c r="A10" s="62">
        <v>5</v>
      </c>
      <c r="B10" s="60" t="s">
        <v>165</v>
      </c>
      <c r="C10" s="60">
        <f t="shared" si="4"/>
        <v>5</v>
      </c>
      <c r="D10" s="60">
        <v>3</v>
      </c>
      <c r="E10" s="60">
        <v>5</v>
      </c>
      <c r="F10" s="60">
        <f t="shared" si="5"/>
        <v>5</v>
      </c>
      <c r="G10" s="63">
        <v>3</v>
      </c>
      <c r="H10" s="63">
        <v>5</v>
      </c>
      <c r="J10" s="61" t="s">
        <v>166</v>
      </c>
      <c r="K10" s="61" t="s">
        <v>167</v>
      </c>
    </row>
    <row r="11" spans="1:27" ht="12.5">
      <c r="A11" s="66">
        <v>6</v>
      </c>
      <c r="B11" s="60"/>
      <c r="C11" s="60">
        <f t="shared" ref="C11:D11" si="6">1*60/32</f>
        <v>1.875</v>
      </c>
      <c r="D11" s="60">
        <f t="shared" si="6"/>
        <v>1.875</v>
      </c>
      <c r="E11" s="60">
        <f>1*60/30</f>
        <v>2</v>
      </c>
      <c r="F11" s="60">
        <f>1*60/35</f>
        <v>1.7142857142857142</v>
      </c>
      <c r="G11" s="63">
        <f>1*60/34</f>
        <v>1.7647058823529411</v>
      </c>
      <c r="H11" s="63">
        <f>1*60/32</f>
        <v>1.875</v>
      </c>
      <c r="J11" s="61" t="s">
        <v>168</v>
      </c>
      <c r="K11" s="61" t="s">
        <v>169</v>
      </c>
    </row>
    <row r="12" spans="1:27" ht="18" customHeight="1">
      <c r="A12" s="62">
        <v>7</v>
      </c>
      <c r="B12" s="60" t="s">
        <v>170</v>
      </c>
      <c r="C12" s="60">
        <f t="shared" ref="C12:C13" si="7">5</f>
        <v>5</v>
      </c>
      <c r="D12" s="60">
        <v>3</v>
      </c>
      <c r="E12" s="60">
        <v>3</v>
      </c>
      <c r="F12" s="63">
        <f t="shared" ref="F12:F13" si="8">5</f>
        <v>5</v>
      </c>
      <c r="G12" s="63">
        <v>3</v>
      </c>
      <c r="H12" s="63">
        <v>3</v>
      </c>
      <c r="J12" s="61" t="s">
        <v>171</v>
      </c>
      <c r="K12" s="61" t="s">
        <v>172</v>
      </c>
    </row>
    <row r="13" spans="1:27" ht="12.5">
      <c r="A13" s="62">
        <v>8</v>
      </c>
      <c r="B13" s="59" t="s">
        <v>173</v>
      </c>
      <c r="C13" s="60">
        <f t="shared" si="7"/>
        <v>5</v>
      </c>
      <c r="D13" s="60">
        <v>5</v>
      </c>
      <c r="E13" s="60">
        <v>5</v>
      </c>
      <c r="F13" s="63">
        <f t="shared" si="8"/>
        <v>5</v>
      </c>
      <c r="G13" s="63">
        <v>5</v>
      </c>
      <c r="H13" s="63">
        <v>5</v>
      </c>
    </row>
    <row r="14" spans="1:27" ht="12.5">
      <c r="A14" s="64">
        <v>9</v>
      </c>
      <c r="B14" s="59"/>
      <c r="C14" s="60">
        <f t="shared" ref="C14:D14" si="9">1*60/22</f>
        <v>2.7272727272727271</v>
      </c>
      <c r="D14" s="60">
        <f t="shared" si="9"/>
        <v>2.7272727272727271</v>
      </c>
      <c r="E14" s="60">
        <f>1*60/19.7</f>
        <v>3.0456852791878175</v>
      </c>
      <c r="F14" s="63">
        <f t="shared" ref="F14:G14" si="10">1*60/22</f>
        <v>2.7272727272727271</v>
      </c>
      <c r="G14" s="63">
        <f t="shared" si="10"/>
        <v>2.7272727272727271</v>
      </c>
      <c r="H14" s="63">
        <f>1*60/19.7</f>
        <v>3.0456852791878175</v>
      </c>
    </row>
    <row r="15" spans="1:27" ht="12.5">
      <c r="A15" s="62">
        <v>10</v>
      </c>
      <c r="B15" s="59" t="s">
        <v>174</v>
      </c>
      <c r="C15" s="60">
        <f>3</f>
        <v>3</v>
      </c>
      <c r="D15" s="60">
        <v>3</v>
      </c>
      <c r="E15" s="60">
        <v>5</v>
      </c>
      <c r="F15" s="63">
        <f>3</f>
        <v>3</v>
      </c>
      <c r="G15" s="63">
        <v>3</v>
      </c>
      <c r="H15" s="63">
        <v>5</v>
      </c>
      <c r="J15" s="28" t="s">
        <v>175</v>
      </c>
    </row>
    <row r="16" spans="1:27" ht="12.5">
      <c r="A16" s="66">
        <v>11</v>
      </c>
      <c r="B16" s="59"/>
      <c r="C16" s="60">
        <f t="shared" ref="C16:D16" si="11">1.5*60/22</f>
        <v>4.0909090909090908</v>
      </c>
      <c r="D16" s="60">
        <f t="shared" si="11"/>
        <v>4.0909090909090908</v>
      </c>
      <c r="E16" s="60">
        <f>1.5*60/20</f>
        <v>4.5</v>
      </c>
      <c r="F16" s="63">
        <f t="shared" ref="F16:G16" si="12">1.5*60/24</f>
        <v>3.75</v>
      </c>
      <c r="G16" s="63">
        <f t="shared" si="12"/>
        <v>3.75</v>
      </c>
      <c r="H16" s="63">
        <f t="shared" ref="H16:H17" si="13">1.5*60/22</f>
        <v>4.0909090909090908</v>
      </c>
      <c r="J16" s="28" t="s">
        <v>176</v>
      </c>
      <c r="K16" s="28" t="s">
        <v>177</v>
      </c>
    </row>
    <row r="17" spans="1:11" ht="12.5">
      <c r="A17" s="64">
        <v>12</v>
      </c>
      <c r="B17" s="59"/>
      <c r="C17" s="60">
        <f t="shared" ref="C17:D17" si="14">1.5*60/25</f>
        <v>3.6</v>
      </c>
      <c r="D17" s="60">
        <f t="shared" si="14"/>
        <v>3.6</v>
      </c>
      <c r="E17" s="60">
        <f>1.5*60/22</f>
        <v>4.0909090909090908</v>
      </c>
      <c r="F17" s="63">
        <f t="shared" ref="F17:G17" si="15">1.5*60/25</f>
        <v>3.6</v>
      </c>
      <c r="G17" s="63">
        <f t="shared" si="15"/>
        <v>3.6</v>
      </c>
      <c r="H17" s="63">
        <f t="shared" si="13"/>
        <v>4.0909090909090908</v>
      </c>
      <c r="J17" s="28" t="s">
        <v>156</v>
      </c>
      <c r="K17" s="28" t="s">
        <v>178</v>
      </c>
    </row>
    <row r="18" spans="1:11" ht="12.5">
      <c r="A18" s="67">
        <v>13</v>
      </c>
      <c r="B18" s="59" t="s">
        <v>179</v>
      </c>
      <c r="C18" s="60">
        <f>3</f>
        <v>3</v>
      </c>
      <c r="D18" s="60">
        <v>1</v>
      </c>
      <c r="E18" s="60">
        <v>5</v>
      </c>
      <c r="F18" s="63">
        <f>3</f>
        <v>3</v>
      </c>
      <c r="G18" s="63">
        <v>1</v>
      </c>
      <c r="H18" s="63">
        <v>5</v>
      </c>
    </row>
    <row r="19" spans="1:11" ht="12.5">
      <c r="A19" s="66">
        <v>14</v>
      </c>
      <c r="B19" s="59"/>
      <c r="C19" s="60">
        <f t="shared" ref="C19:D19" si="16">1*60/23</f>
        <v>2.6086956521739131</v>
      </c>
      <c r="D19" s="60">
        <f t="shared" si="16"/>
        <v>2.6086956521739131</v>
      </c>
      <c r="E19" s="60">
        <f>1*60/15</f>
        <v>4</v>
      </c>
      <c r="F19" s="63">
        <f t="shared" ref="F19:G19" si="17">1*60/26</f>
        <v>2.3076923076923075</v>
      </c>
      <c r="G19" s="63">
        <f t="shared" si="17"/>
        <v>2.3076923076923075</v>
      </c>
      <c r="H19" s="63">
        <f>1*60/15</f>
        <v>4</v>
      </c>
    </row>
    <row r="20" spans="1:11" ht="12.5">
      <c r="C20" s="68">
        <f t="shared" ref="C20:H20" si="18">SUM(C6:C19)</f>
        <v>49.401877470355736</v>
      </c>
      <c r="D20" s="57">
        <f t="shared" si="18"/>
        <v>37.401877470355728</v>
      </c>
      <c r="E20" s="69">
        <f t="shared" si="18"/>
        <v>55.114855239662127</v>
      </c>
      <c r="F20" s="70">
        <f t="shared" si="18"/>
        <v>48.242107892107896</v>
      </c>
      <c r="G20" s="65">
        <f t="shared" si="18"/>
        <v>36.292528060175115</v>
      </c>
      <c r="H20" s="69">
        <f t="shared" si="18"/>
        <v>54.308037057843947</v>
      </c>
    </row>
    <row r="21" spans="1:11" ht="12.5">
      <c r="D21" s="56"/>
    </row>
    <row r="22" spans="1:11" ht="12.5">
      <c r="D22" s="56"/>
    </row>
    <row r="23" spans="1:11" ht="12.5">
      <c r="D23" s="56"/>
    </row>
    <row r="24" spans="1:11" ht="12.5">
      <c r="D24" s="56"/>
    </row>
    <row r="25" spans="1:11" ht="12.5">
      <c r="D25" s="56"/>
    </row>
    <row r="26" spans="1:11" ht="12.5">
      <c r="D26" s="56"/>
    </row>
    <row r="27" spans="1:11" ht="12.5">
      <c r="D27" s="56"/>
    </row>
    <row r="28" spans="1:11" ht="12.5">
      <c r="D28" s="56"/>
    </row>
    <row r="29" spans="1:11" ht="12.5">
      <c r="D29" s="56"/>
    </row>
    <row r="30" spans="1:11" ht="12.5">
      <c r="D30" s="56"/>
    </row>
    <row r="31" spans="1:11" ht="12.5">
      <c r="D31" s="56"/>
    </row>
    <row r="32" spans="1:11" ht="12.5">
      <c r="D32" s="56"/>
    </row>
    <row r="33" spans="4:4" ht="12.5">
      <c r="D33" s="56"/>
    </row>
    <row r="34" spans="4:4" ht="12.5">
      <c r="D34" s="56"/>
    </row>
    <row r="35" spans="4:4" ht="12.5">
      <c r="D35" s="56"/>
    </row>
    <row r="36" spans="4:4" ht="12.5">
      <c r="D36" s="56"/>
    </row>
    <row r="37" spans="4:4" ht="12.5">
      <c r="D37" s="56"/>
    </row>
    <row r="38" spans="4:4" ht="12.5">
      <c r="D38" s="56"/>
    </row>
    <row r="39" spans="4:4" ht="12.5">
      <c r="D39" s="56"/>
    </row>
    <row r="40" spans="4:4" ht="12.5">
      <c r="D40" s="56"/>
    </row>
    <row r="41" spans="4:4" ht="12.5">
      <c r="D41" s="56"/>
    </row>
    <row r="42" spans="4:4" ht="12.5">
      <c r="D42" s="56"/>
    </row>
    <row r="43" spans="4:4" ht="12.5">
      <c r="D43" s="56"/>
    </row>
    <row r="44" spans="4:4" ht="12.5">
      <c r="D44" s="56"/>
    </row>
    <row r="45" spans="4:4" ht="12.5">
      <c r="D45" s="56"/>
    </row>
    <row r="46" spans="4:4" ht="12.5">
      <c r="D46" s="56"/>
    </row>
    <row r="47" spans="4:4" ht="12.5">
      <c r="D47" s="56"/>
    </row>
    <row r="48" spans="4:4" ht="12.5">
      <c r="D48" s="56"/>
    </row>
    <row r="49" spans="4:4" ht="12.5">
      <c r="D49" s="56"/>
    </row>
    <row r="50" spans="4:4" ht="12.5">
      <c r="D50" s="56"/>
    </row>
    <row r="51" spans="4:4" ht="12.5">
      <c r="D51" s="56"/>
    </row>
    <row r="52" spans="4:4" ht="12.5">
      <c r="D52" s="56"/>
    </row>
    <row r="53" spans="4:4" ht="12.5">
      <c r="D53" s="56"/>
    </row>
    <row r="54" spans="4:4" ht="12.5">
      <c r="D54" s="56"/>
    </row>
    <row r="55" spans="4:4" ht="12.5">
      <c r="D55" s="56"/>
    </row>
    <row r="56" spans="4:4" ht="12.5">
      <c r="D56" s="56"/>
    </row>
    <row r="57" spans="4:4" ht="12.5">
      <c r="D57" s="56"/>
    </row>
    <row r="58" spans="4:4" ht="12.5">
      <c r="D58" s="56"/>
    </row>
    <row r="59" spans="4:4" ht="12.5">
      <c r="D59" s="56"/>
    </row>
    <row r="60" spans="4:4" ht="12.5">
      <c r="D60" s="56"/>
    </row>
    <row r="61" spans="4:4" ht="12.5">
      <c r="D61" s="56"/>
    </row>
    <row r="62" spans="4:4" ht="12.5">
      <c r="D62" s="56"/>
    </row>
    <row r="63" spans="4:4" ht="12.5">
      <c r="D63" s="56"/>
    </row>
    <row r="64" spans="4:4" ht="12.5">
      <c r="D64" s="56"/>
    </row>
    <row r="65" spans="4:4" ht="12.5">
      <c r="D65" s="56"/>
    </row>
    <row r="66" spans="4:4" ht="12.5">
      <c r="D66" s="56"/>
    </row>
    <row r="67" spans="4:4" ht="12.5">
      <c r="D67" s="56"/>
    </row>
    <row r="68" spans="4:4" ht="12.5">
      <c r="D68" s="56"/>
    </row>
    <row r="69" spans="4:4" ht="12.5">
      <c r="D69" s="56"/>
    </row>
    <row r="70" spans="4:4" ht="12.5">
      <c r="D70" s="56"/>
    </row>
    <row r="71" spans="4:4" ht="12.5">
      <c r="D71" s="56"/>
    </row>
    <row r="72" spans="4:4" ht="12.5">
      <c r="D72" s="56"/>
    </row>
    <row r="73" spans="4:4" ht="12.5">
      <c r="D73" s="56"/>
    </row>
    <row r="74" spans="4:4" ht="12.5">
      <c r="D74" s="56"/>
    </row>
    <row r="75" spans="4:4" ht="12.5">
      <c r="D75" s="56"/>
    </row>
    <row r="76" spans="4:4" ht="12.5">
      <c r="D76" s="56"/>
    </row>
    <row r="77" spans="4:4" ht="12.5">
      <c r="D77" s="56"/>
    </row>
    <row r="78" spans="4:4" ht="12.5">
      <c r="D78" s="56"/>
    </row>
    <row r="79" spans="4:4" ht="12.5">
      <c r="D79" s="56"/>
    </row>
    <row r="80" spans="4:4" ht="12.5">
      <c r="D80" s="56"/>
    </row>
    <row r="81" spans="4:4" ht="12.5">
      <c r="D81" s="56"/>
    </row>
    <row r="82" spans="4:4" ht="12.5">
      <c r="D82" s="56"/>
    </row>
    <row r="83" spans="4:4" ht="12.5">
      <c r="D83" s="56"/>
    </row>
    <row r="84" spans="4:4" ht="12.5">
      <c r="D84" s="56"/>
    </row>
    <row r="85" spans="4:4" ht="12.5">
      <c r="D85" s="56"/>
    </row>
    <row r="86" spans="4:4" ht="12.5">
      <c r="D86" s="56"/>
    </row>
    <row r="87" spans="4:4" ht="12.5">
      <c r="D87" s="56"/>
    </row>
    <row r="88" spans="4:4" ht="12.5">
      <c r="D88" s="56"/>
    </row>
    <row r="89" spans="4:4" ht="12.5">
      <c r="D89" s="56"/>
    </row>
    <row r="90" spans="4:4" ht="12.5">
      <c r="D90" s="56"/>
    </row>
    <row r="91" spans="4:4" ht="12.5">
      <c r="D91" s="56"/>
    </row>
    <row r="92" spans="4:4" ht="12.5">
      <c r="D92" s="56"/>
    </row>
    <row r="93" spans="4:4" ht="12.5">
      <c r="D93" s="56"/>
    </row>
    <row r="94" spans="4:4" ht="12.5">
      <c r="D94" s="56"/>
    </row>
    <row r="95" spans="4:4" ht="12.5">
      <c r="D95" s="56"/>
    </row>
    <row r="96" spans="4:4" ht="12.5">
      <c r="D96" s="56"/>
    </row>
    <row r="97" spans="4:4" ht="12.5">
      <c r="D97" s="56"/>
    </row>
    <row r="98" spans="4:4" ht="12.5">
      <c r="D98" s="56"/>
    </row>
    <row r="99" spans="4:4" ht="12.5">
      <c r="D99" s="56"/>
    </row>
    <row r="100" spans="4:4" ht="12.5">
      <c r="D100" s="56"/>
    </row>
    <row r="101" spans="4:4" ht="12.5">
      <c r="D101" s="56"/>
    </row>
    <row r="102" spans="4:4" ht="12.5">
      <c r="D102" s="56"/>
    </row>
    <row r="103" spans="4:4" ht="12.5">
      <c r="D103" s="56"/>
    </row>
    <row r="104" spans="4:4" ht="12.5">
      <c r="D104" s="56"/>
    </row>
    <row r="105" spans="4:4" ht="12.5">
      <c r="D105" s="56"/>
    </row>
    <row r="106" spans="4:4" ht="12.5">
      <c r="D106" s="56"/>
    </row>
    <row r="107" spans="4:4" ht="12.5">
      <c r="D107" s="56"/>
    </row>
    <row r="108" spans="4:4" ht="12.5">
      <c r="D108" s="56"/>
    </row>
    <row r="109" spans="4:4" ht="12.5">
      <c r="D109" s="56"/>
    </row>
    <row r="110" spans="4:4" ht="12.5">
      <c r="D110" s="56"/>
    </row>
    <row r="111" spans="4:4" ht="12.5">
      <c r="D111" s="56"/>
    </row>
    <row r="112" spans="4:4" ht="12.5">
      <c r="D112" s="56"/>
    </row>
    <row r="113" spans="4:4" ht="12.5">
      <c r="D113" s="56"/>
    </row>
    <row r="114" spans="4:4" ht="12.5">
      <c r="D114" s="56"/>
    </row>
    <row r="115" spans="4:4" ht="12.5">
      <c r="D115" s="56"/>
    </row>
    <row r="116" spans="4:4" ht="12.5">
      <c r="D116" s="56"/>
    </row>
    <row r="117" spans="4:4" ht="12.5">
      <c r="D117" s="56"/>
    </row>
    <row r="118" spans="4:4" ht="12.5">
      <c r="D118" s="56"/>
    </row>
    <row r="119" spans="4:4" ht="12.5">
      <c r="D119" s="56"/>
    </row>
    <row r="120" spans="4:4" ht="12.5">
      <c r="D120" s="56"/>
    </row>
    <row r="121" spans="4:4" ht="12.5">
      <c r="D121" s="56"/>
    </row>
    <row r="122" spans="4:4" ht="12.5">
      <c r="D122" s="56"/>
    </row>
    <row r="123" spans="4:4" ht="12.5">
      <c r="D123" s="56"/>
    </row>
    <row r="124" spans="4:4" ht="12.5">
      <c r="D124" s="56"/>
    </row>
    <row r="125" spans="4:4" ht="12.5">
      <c r="D125" s="56"/>
    </row>
    <row r="126" spans="4:4" ht="12.5">
      <c r="D126" s="56"/>
    </row>
    <row r="127" spans="4:4" ht="12.5">
      <c r="D127" s="56"/>
    </row>
    <row r="128" spans="4:4" ht="12.5">
      <c r="D128" s="56"/>
    </row>
    <row r="129" spans="4:4" ht="12.5">
      <c r="D129" s="56"/>
    </row>
    <row r="130" spans="4:4" ht="12.5">
      <c r="D130" s="56"/>
    </row>
    <row r="131" spans="4:4" ht="12.5">
      <c r="D131" s="56"/>
    </row>
    <row r="132" spans="4:4" ht="12.5">
      <c r="D132" s="56"/>
    </row>
    <row r="133" spans="4:4" ht="12.5">
      <c r="D133" s="56"/>
    </row>
    <row r="134" spans="4:4" ht="12.5">
      <c r="D134" s="56"/>
    </row>
    <row r="135" spans="4:4" ht="12.5">
      <c r="D135" s="56"/>
    </row>
    <row r="136" spans="4:4" ht="12.5">
      <c r="D136" s="56"/>
    </row>
    <row r="137" spans="4:4" ht="12.5">
      <c r="D137" s="56"/>
    </row>
    <row r="138" spans="4:4" ht="12.5">
      <c r="D138" s="56"/>
    </row>
    <row r="139" spans="4:4" ht="12.5">
      <c r="D139" s="56"/>
    </row>
    <row r="140" spans="4:4" ht="12.5">
      <c r="D140" s="56"/>
    </row>
    <row r="141" spans="4:4" ht="12.5">
      <c r="D141" s="56"/>
    </row>
    <row r="142" spans="4:4" ht="12.5">
      <c r="D142" s="56"/>
    </row>
    <row r="143" spans="4:4" ht="12.5">
      <c r="D143" s="56"/>
    </row>
    <row r="144" spans="4:4" ht="12.5">
      <c r="D144" s="56"/>
    </row>
    <row r="145" spans="4:4" ht="12.5">
      <c r="D145" s="56"/>
    </row>
    <row r="146" spans="4:4" ht="12.5">
      <c r="D146" s="56"/>
    </row>
    <row r="147" spans="4:4" ht="12.5">
      <c r="D147" s="56"/>
    </row>
    <row r="148" spans="4:4" ht="12.5">
      <c r="D148" s="56"/>
    </row>
    <row r="149" spans="4:4" ht="12.5">
      <c r="D149" s="56"/>
    </row>
    <row r="150" spans="4:4" ht="12.5">
      <c r="D150" s="56"/>
    </row>
    <row r="151" spans="4:4" ht="12.5">
      <c r="D151" s="56"/>
    </row>
    <row r="152" spans="4:4" ht="12.5">
      <c r="D152" s="56"/>
    </row>
    <row r="153" spans="4:4" ht="12.5">
      <c r="D153" s="56"/>
    </row>
    <row r="154" spans="4:4" ht="12.5">
      <c r="D154" s="56"/>
    </row>
    <row r="155" spans="4:4" ht="12.5">
      <c r="D155" s="56"/>
    </row>
    <row r="156" spans="4:4" ht="12.5">
      <c r="D156" s="56"/>
    </row>
    <row r="157" spans="4:4" ht="12.5">
      <c r="D157" s="56"/>
    </row>
    <row r="158" spans="4:4" ht="12.5">
      <c r="D158" s="56"/>
    </row>
    <row r="159" spans="4:4" ht="12.5">
      <c r="D159" s="56"/>
    </row>
    <row r="160" spans="4:4" ht="12.5">
      <c r="D160" s="56"/>
    </row>
    <row r="161" spans="4:4" ht="12.5">
      <c r="D161" s="56"/>
    </row>
    <row r="162" spans="4:4" ht="12.5">
      <c r="D162" s="56"/>
    </row>
    <row r="163" spans="4:4" ht="12.5">
      <c r="D163" s="56"/>
    </row>
    <row r="164" spans="4:4" ht="12.5">
      <c r="D164" s="56"/>
    </row>
    <row r="165" spans="4:4" ht="12.5">
      <c r="D165" s="56"/>
    </row>
    <row r="166" spans="4:4" ht="12.5">
      <c r="D166" s="56"/>
    </row>
    <row r="167" spans="4:4" ht="12.5">
      <c r="D167" s="56"/>
    </row>
    <row r="168" spans="4:4" ht="12.5">
      <c r="D168" s="56"/>
    </row>
    <row r="169" spans="4:4" ht="12.5">
      <c r="D169" s="56"/>
    </row>
    <row r="170" spans="4:4" ht="12.5">
      <c r="D170" s="56"/>
    </row>
    <row r="171" spans="4:4" ht="12.5">
      <c r="D171" s="56"/>
    </row>
    <row r="172" spans="4:4" ht="12.5">
      <c r="D172" s="56"/>
    </row>
    <row r="173" spans="4:4" ht="12.5">
      <c r="D173" s="56"/>
    </row>
    <row r="174" spans="4:4" ht="12.5">
      <c r="D174" s="56"/>
    </row>
    <row r="175" spans="4:4" ht="12.5">
      <c r="D175" s="56"/>
    </row>
    <row r="176" spans="4:4" ht="12.5">
      <c r="D176" s="56"/>
    </row>
    <row r="177" spans="4:4" ht="12.5">
      <c r="D177" s="56"/>
    </row>
    <row r="178" spans="4:4" ht="12.5">
      <c r="D178" s="56"/>
    </row>
    <row r="179" spans="4:4" ht="12.5">
      <c r="D179" s="56"/>
    </row>
    <row r="180" spans="4:4" ht="12.5">
      <c r="D180" s="56"/>
    </row>
    <row r="181" spans="4:4" ht="12.5">
      <c r="D181" s="56"/>
    </row>
    <row r="182" spans="4:4" ht="12.5">
      <c r="D182" s="56"/>
    </row>
    <row r="183" spans="4:4" ht="12.5">
      <c r="D183" s="56"/>
    </row>
    <row r="184" spans="4:4" ht="12.5">
      <c r="D184" s="56"/>
    </row>
    <row r="185" spans="4:4" ht="12.5">
      <c r="D185" s="56"/>
    </row>
    <row r="186" spans="4:4" ht="12.5">
      <c r="D186" s="56"/>
    </row>
    <row r="187" spans="4:4" ht="12.5">
      <c r="D187" s="56"/>
    </row>
    <row r="188" spans="4:4" ht="12.5">
      <c r="D188" s="56"/>
    </row>
    <row r="189" spans="4:4" ht="12.5">
      <c r="D189" s="56"/>
    </row>
    <row r="190" spans="4:4" ht="12.5">
      <c r="D190" s="56"/>
    </row>
    <row r="191" spans="4:4" ht="12.5">
      <c r="D191" s="56"/>
    </row>
    <row r="192" spans="4:4" ht="12.5">
      <c r="D192" s="56"/>
    </row>
    <row r="193" spans="4:4" ht="12.5">
      <c r="D193" s="56"/>
    </row>
    <row r="194" spans="4:4" ht="12.5">
      <c r="D194" s="56"/>
    </row>
    <row r="195" spans="4:4" ht="12.5">
      <c r="D195" s="56"/>
    </row>
    <row r="196" spans="4:4" ht="12.5">
      <c r="D196" s="56"/>
    </row>
    <row r="197" spans="4:4" ht="12.5">
      <c r="D197" s="56"/>
    </row>
    <row r="198" spans="4:4" ht="12.5">
      <c r="D198" s="56"/>
    </row>
    <row r="199" spans="4:4" ht="12.5">
      <c r="D199" s="56"/>
    </row>
    <row r="200" spans="4:4" ht="12.5">
      <c r="D200" s="56"/>
    </row>
    <row r="201" spans="4:4" ht="12.5">
      <c r="D201" s="56"/>
    </row>
    <row r="202" spans="4:4" ht="12.5">
      <c r="D202" s="56"/>
    </row>
    <row r="203" spans="4:4" ht="12.5">
      <c r="D203" s="56"/>
    </row>
    <row r="204" spans="4:4" ht="12.5">
      <c r="D204" s="56"/>
    </row>
    <row r="205" spans="4:4" ht="12.5">
      <c r="D205" s="56"/>
    </row>
    <row r="206" spans="4:4" ht="12.5">
      <c r="D206" s="56"/>
    </row>
    <row r="207" spans="4:4" ht="12.5">
      <c r="D207" s="56"/>
    </row>
    <row r="208" spans="4:4" ht="12.5">
      <c r="D208" s="56"/>
    </row>
    <row r="209" spans="4:4" ht="12.5">
      <c r="D209" s="56"/>
    </row>
    <row r="210" spans="4:4" ht="12.5">
      <c r="D210" s="56"/>
    </row>
    <row r="211" spans="4:4" ht="12.5">
      <c r="D211" s="56"/>
    </row>
    <row r="212" spans="4:4" ht="12.5">
      <c r="D212" s="56"/>
    </row>
    <row r="213" spans="4:4" ht="12.5">
      <c r="D213" s="56"/>
    </row>
    <row r="214" spans="4:4" ht="12.5">
      <c r="D214" s="56"/>
    </row>
    <row r="215" spans="4:4" ht="12.5">
      <c r="D215" s="56"/>
    </row>
    <row r="216" spans="4:4" ht="12.5">
      <c r="D216" s="56"/>
    </row>
    <row r="217" spans="4:4" ht="12.5">
      <c r="D217" s="56"/>
    </row>
    <row r="218" spans="4:4" ht="12.5">
      <c r="D218" s="56"/>
    </row>
    <row r="219" spans="4:4" ht="12.5">
      <c r="D219" s="56"/>
    </row>
    <row r="220" spans="4:4" ht="12.5">
      <c r="D220" s="56"/>
    </row>
    <row r="221" spans="4:4" ht="12.5">
      <c r="D221" s="56"/>
    </row>
    <row r="222" spans="4:4" ht="12.5">
      <c r="D222" s="56"/>
    </row>
    <row r="223" spans="4:4" ht="12.5">
      <c r="D223" s="56"/>
    </row>
    <row r="224" spans="4:4" ht="12.5">
      <c r="D224" s="56"/>
    </row>
    <row r="225" spans="4:4" ht="12.5">
      <c r="D225" s="56"/>
    </row>
    <row r="226" spans="4:4" ht="12.5">
      <c r="D226" s="56"/>
    </row>
    <row r="227" spans="4:4" ht="12.5">
      <c r="D227" s="56"/>
    </row>
    <row r="228" spans="4:4" ht="12.5">
      <c r="D228" s="56"/>
    </row>
    <row r="229" spans="4:4" ht="12.5">
      <c r="D229" s="56"/>
    </row>
    <row r="230" spans="4:4" ht="12.5">
      <c r="D230" s="56"/>
    </row>
    <row r="231" spans="4:4" ht="12.5">
      <c r="D231" s="56"/>
    </row>
    <row r="232" spans="4:4" ht="12.5">
      <c r="D232" s="56"/>
    </row>
    <row r="233" spans="4:4" ht="12.5">
      <c r="D233" s="56"/>
    </row>
    <row r="234" spans="4:4" ht="12.5">
      <c r="D234" s="56"/>
    </row>
    <row r="235" spans="4:4" ht="12.5">
      <c r="D235" s="56"/>
    </row>
    <row r="236" spans="4:4" ht="12.5">
      <c r="D236" s="56"/>
    </row>
    <row r="237" spans="4:4" ht="12.5">
      <c r="D237" s="56"/>
    </row>
    <row r="238" spans="4:4" ht="12.5">
      <c r="D238" s="56"/>
    </row>
    <row r="239" spans="4:4" ht="12.5">
      <c r="D239" s="56"/>
    </row>
    <row r="240" spans="4:4" ht="12.5">
      <c r="D240" s="56"/>
    </row>
    <row r="241" spans="4:4" ht="12.5">
      <c r="D241" s="56"/>
    </row>
    <row r="242" spans="4:4" ht="12.5">
      <c r="D242" s="56"/>
    </row>
    <row r="243" spans="4:4" ht="12.5">
      <c r="D243" s="56"/>
    </row>
    <row r="244" spans="4:4" ht="12.5">
      <c r="D244" s="56"/>
    </row>
    <row r="245" spans="4:4" ht="12.5">
      <c r="D245" s="56"/>
    </row>
    <row r="246" spans="4:4" ht="12.5">
      <c r="D246" s="56"/>
    </row>
    <row r="247" spans="4:4" ht="12.5">
      <c r="D247" s="56"/>
    </row>
    <row r="248" spans="4:4" ht="12.5">
      <c r="D248" s="56"/>
    </row>
    <row r="249" spans="4:4" ht="12.5">
      <c r="D249" s="56"/>
    </row>
    <row r="250" spans="4:4" ht="12.5">
      <c r="D250" s="56"/>
    </row>
    <row r="251" spans="4:4" ht="12.5">
      <c r="D251" s="56"/>
    </row>
    <row r="252" spans="4:4" ht="12.5">
      <c r="D252" s="56"/>
    </row>
    <row r="253" spans="4:4" ht="12.5">
      <c r="D253" s="56"/>
    </row>
    <row r="254" spans="4:4" ht="12.5">
      <c r="D254" s="56"/>
    </row>
    <row r="255" spans="4:4" ht="12.5">
      <c r="D255" s="56"/>
    </row>
    <row r="256" spans="4:4" ht="12.5">
      <c r="D256" s="56"/>
    </row>
    <row r="257" spans="4:4" ht="12.5">
      <c r="D257" s="56"/>
    </row>
    <row r="258" spans="4:4" ht="12.5">
      <c r="D258" s="56"/>
    </row>
    <row r="259" spans="4:4" ht="12.5">
      <c r="D259" s="56"/>
    </row>
    <row r="260" spans="4:4" ht="12.5">
      <c r="D260" s="56"/>
    </row>
    <row r="261" spans="4:4" ht="12.5">
      <c r="D261" s="56"/>
    </row>
    <row r="262" spans="4:4" ht="12.5">
      <c r="D262" s="56"/>
    </row>
    <row r="263" spans="4:4" ht="12.5">
      <c r="D263" s="56"/>
    </row>
    <row r="264" spans="4:4" ht="12.5">
      <c r="D264" s="56"/>
    </row>
    <row r="265" spans="4:4" ht="12.5">
      <c r="D265" s="56"/>
    </row>
    <row r="266" spans="4:4" ht="12.5">
      <c r="D266" s="56"/>
    </row>
    <row r="267" spans="4:4" ht="12.5">
      <c r="D267" s="56"/>
    </row>
    <row r="268" spans="4:4" ht="12.5">
      <c r="D268" s="56"/>
    </row>
    <row r="269" spans="4:4" ht="12.5">
      <c r="D269" s="56"/>
    </row>
    <row r="270" spans="4:4" ht="12.5">
      <c r="D270" s="56"/>
    </row>
    <row r="271" spans="4:4" ht="12.5">
      <c r="D271" s="56"/>
    </row>
    <row r="272" spans="4:4" ht="12.5">
      <c r="D272" s="56"/>
    </row>
    <row r="273" spans="4:4" ht="12.5">
      <c r="D273" s="56"/>
    </row>
    <row r="274" spans="4:4" ht="12.5">
      <c r="D274" s="56"/>
    </row>
    <row r="275" spans="4:4" ht="12.5">
      <c r="D275" s="56"/>
    </row>
    <row r="276" spans="4:4" ht="12.5">
      <c r="D276" s="56"/>
    </row>
    <row r="277" spans="4:4" ht="12.5">
      <c r="D277" s="56"/>
    </row>
    <row r="278" spans="4:4" ht="12.5">
      <c r="D278" s="56"/>
    </row>
    <row r="279" spans="4:4" ht="12.5">
      <c r="D279" s="56"/>
    </row>
    <row r="280" spans="4:4" ht="12.5">
      <c r="D280" s="56"/>
    </row>
    <row r="281" spans="4:4" ht="12.5">
      <c r="D281" s="56"/>
    </row>
    <row r="282" spans="4:4" ht="12.5">
      <c r="D282" s="56"/>
    </row>
    <row r="283" spans="4:4" ht="12.5">
      <c r="D283" s="56"/>
    </row>
    <row r="284" spans="4:4" ht="12.5">
      <c r="D284" s="56"/>
    </row>
    <row r="285" spans="4:4" ht="12.5">
      <c r="D285" s="56"/>
    </row>
    <row r="286" spans="4:4" ht="12.5">
      <c r="D286" s="56"/>
    </row>
    <row r="287" spans="4:4" ht="12.5">
      <c r="D287" s="56"/>
    </row>
    <row r="288" spans="4:4" ht="12.5">
      <c r="D288" s="56"/>
    </row>
    <row r="289" spans="4:4" ht="12.5">
      <c r="D289" s="56"/>
    </row>
    <row r="290" spans="4:4" ht="12.5">
      <c r="D290" s="56"/>
    </row>
    <row r="291" spans="4:4" ht="12.5">
      <c r="D291" s="56"/>
    </row>
    <row r="292" spans="4:4" ht="12.5">
      <c r="D292" s="56"/>
    </row>
    <row r="293" spans="4:4" ht="12.5">
      <c r="D293" s="56"/>
    </row>
    <row r="294" spans="4:4" ht="12.5">
      <c r="D294" s="56"/>
    </row>
    <row r="295" spans="4:4" ht="12.5">
      <c r="D295" s="56"/>
    </row>
    <row r="296" spans="4:4" ht="12.5">
      <c r="D296" s="56"/>
    </row>
    <row r="297" spans="4:4" ht="12.5">
      <c r="D297" s="56"/>
    </row>
    <row r="298" spans="4:4" ht="12.5">
      <c r="D298" s="56"/>
    </row>
    <row r="299" spans="4:4" ht="12.5">
      <c r="D299" s="56"/>
    </row>
    <row r="300" spans="4:4" ht="12.5">
      <c r="D300" s="56"/>
    </row>
    <row r="301" spans="4:4" ht="12.5">
      <c r="D301" s="56"/>
    </row>
    <row r="302" spans="4:4" ht="12.5">
      <c r="D302" s="56"/>
    </row>
    <row r="303" spans="4:4" ht="12.5">
      <c r="D303" s="56"/>
    </row>
    <row r="304" spans="4:4" ht="12.5">
      <c r="D304" s="56"/>
    </row>
    <row r="305" spans="4:4" ht="12.5">
      <c r="D305" s="56"/>
    </row>
    <row r="306" spans="4:4" ht="12.5">
      <c r="D306" s="56"/>
    </row>
    <row r="307" spans="4:4" ht="12.5">
      <c r="D307" s="56"/>
    </row>
    <row r="308" spans="4:4" ht="12.5">
      <c r="D308" s="56"/>
    </row>
    <row r="309" spans="4:4" ht="12.5">
      <c r="D309" s="56"/>
    </row>
    <row r="310" spans="4:4" ht="12.5">
      <c r="D310" s="56"/>
    </row>
    <row r="311" spans="4:4" ht="12.5">
      <c r="D311" s="56"/>
    </row>
    <row r="312" spans="4:4" ht="12.5">
      <c r="D312" s="56"/>
    </row>
    <row r="313" spans="4:4" ht="12.5">
      <c r="D313" s="56"/>
    </row>
    <row r="314" spans="4:4" ht="12.5">
      <c r="D314" s="56"/>
    </row>
    <row r="315" spans="4:4" ht="12.5">
      <c r="D315" s="56"/>
    </row>
    <row r="316" spans="4:4" ht="12.5">
      <c r="D316" s="56"/>
    </row>
    <row r="317" spans="4:4" ht="12.5">
      <c r="D317" s="56"/>
    </row>
    <row r="318" spans="4:4" ht="12.5">
      <c r="D318" s="56"/>
    </row>
    <row r="319" spans="4:4" ht="12.5">
      <c r="D319" s="56"/>
    </row>
    <row r="320" spans="4:4" ht="12.5">
      <c r="D320" s="56"/>
    </row>
    <row r="321" spans="4:4" ht="12.5">
      <c r="D321" s="56"/>
    </row>
    <row r="322" spans="4:4" ht="12.5">
      <c r="D322" s="56"/>
    </row>
    <row r="323" spans="4:4" ht="12.5">
      <c r="D323" s="56"/>
    </row>
    <row r="324" spans="4:4" ht="12.5">
      <c r="D324" s="56"/>
    </row>
    <row r="325" spans="4:4" ht="12.5">
      <c r="D325" s="56"/>
    </row>
    <row r="326" spans="4:4" ht="12.5">
      <c r="D326" s="56"/>
    </row>
    <row r="327" spans="4:4" ht="12.5">
      <c r="D327" s="56"/>
    </row>
    <row r="328" spans="4:4" ht="12.5">
      <c r="D328" s="56"/>
    </row>
    <row r="329" spans="4:4" ht="12.5">
      <c r="D329" s="56"/>
    </row>
    <row r="330" spans="4:4" ht="12.5">
      <c r="D330" s="56"/>
    </row>
    <row r="331" spans="4:4" ht="12.5">
      <c r="D331" s="56"/>
    </row>
    <row r="332" spans="4:4" ht="12.5">
      <c r="D332" s="56"/>
    </row>
    <row r="333" spans="4:4" ht="12.5">
      <c r="D333" s="56"/>
    </row>
    <row r="334" spans="4:4" ht="12.5">
      <c r="D334" s="56"/>
    </row>
    <row r="335" spans="4:4" ht="12.5">
      <c r="D335" s="56"/>
    </row>
    <row r="336" spans="4:4" ht="12.5">
      <c r="D336" s="56"/>
    </row>
    <row r="337" spans="4:4" ht="12.5">
      <c r="D337" s="56"/>
    </row>
    <row r="338" spans="4:4" ht="12.5">
      <c r="D338" s="56"/>
    </row>
    <row r="339" spans="4:4" ht="12.5">
      <c r="D339" s="56"/>
    </row>
    <row r="340" spans="4:4" ht="12.5">
      <c r="D340" s="56"/>
    </row>
    <row r="341" spans="4:4" ht="12.5">
      <c r="D341" s="56"/>
    </row>
    <row r="342" spans="4:4" ht="12.5">
      <c r="D342" s="56"/>
    </row>
    <row r="343" spans="4:4" ht="12.5">
      <c r="D343" s="56"/>
    </row>
    <row r="344" spans="4:4" ht="12.5">
      <c r="D344" s="56"/>
    </row>
    <row r="345" spans="4:4" ht="12.5">
      <c r="D345" s="56"/>
    </row>
    <row r="346" spans="4:4" ht="12.5">
      <c r="D346" s="56"/>
    </row>
    <row r="347" spans="4:4" ht="12.5">
      <c r="D347" s="56"/>
    </row>
    <row r="348" spans="4:4" ht="12.5">
      <c r="D348" s="56"/>
    </row>
    <row r="349" spans="4:4" ht="12.5">
      <c r="D349" s="56"/>
    </row>
    <row r="350" spans="4:4" ht="12.5">
      <c r="D350" s="56"/>
    </row>
    <row r="351" spans="4:4" ht="12.5">
      <c r="D351" s="56"/>
    </row>
    <row r="352" spans="4:4" ht="12.5">
      <c r="D352" s="56"/>
    </row>
    <row r="353" spans="4:4" ht="12.5">
      <c r="D353" s="56"/>
    </row>
    <row r="354" spans="4:4" ht="12.5">
      <c r="D354" s="56"/>
    </row>
    <row r="355" spans="4:4" ht="12.5">
      <c r="D355" s="56"/>
    </row>
    <row r="356" spans="4:4" ht="12.5">
      <c r="D356" s="56"/>
    </row>
    <row r="357" spans="4:4" ht="12.5">
      <c r="D357" s="56"/>
    </row>
    <row r="358" spans="4:4" ht="12.5">
      <c r="D358" s="56"/>
    </row>
    <row r="359" spans="4:4" ht="12.5">
      <c r="D359" s="56"/>
    </row>
    <row r="360" spans="4:4" ht="12.5">
      <c r="D360" s="56"/>
    </row>
    <row r="361" spans="4:4" ht="12.5">
      <c r="D361" s="56"/>
    </row>
    <row r="362" spans="4:4" ht="12.5">
      <c r="D362" s="56"/>
    </row>
    <row r="363" spans="4:4" ht="12.5">
      <c r="D363" s="56"/>
    </row>
    <row r="364" spans="4:4" ht="12.5">
      <c r="D364" s="56"/>
    </row>
    <row r="365" spans="4:4" ht="12.5">
      <c r="D365" s="56"/>
    </row>
    <row r="366" spans="4:4" ht="12.5">
      <c r="D366" s="56"/>
    </row>
    <row r="367" spans="4:4" ht="12.5">
      <c r="D367" s="56"/>
    </row>
    <row r="368" spans="4:4" ht="12.5">
      <c r="D368" s="56"/>
    </row>
    <row r="369" spans="4:4" ht="12.5">
      <c r="D369" s="56"/>
    </row>
    <row r="370" spans="4:4" ht="12.5">
      <c r="D370" s="56"/>
    </row>
    <row r="371" spans="4:4" ht="12.5">
      <c r="D371" s="56"/>
    </row>
    <row r="372" spans="4:4" ht="12.5">
      <c r="D372" s="56"/>
    </row>
    <row r="373" spans="4:4" ht="12.5">
      <c r="D373" s="56"/>
    </row>
    <row r="374" spans="4:4" ht="12.5">
      <c r="D374" s="56"/>
    </row>
    <row r="375" spans="4:4" ht="12.5">
      <c r="D375" s="56"/>
    </row>
    <row r="376" spans="4:4" ht="12.5">
      <c r="D376" s="56"/>
    </row>
    <row r="377" spans="4:4" ht="12.5">
      <c r="D377" s="56"/>
    </row>
    <row r="378" spans="4:4" ht="12.5">
      <c r="D378" s="56"/>
    </row>
    <row r="379" spans="4:4" ht="12.5">
      <c r="D379" s="56"/>
    </row>
    <row r="380" spans="4:4" ht="12.5">
      <c r="D380" s="56"/>
    </row>
    <row r="381" spans="4:4" ht="12.5">
      <c r="D381" s="56"/>
    </row>
    <row r="382" spans="4:4" ht="12.5">
      <c r="D382" s="56"/>
    </row>
    <row r="383" spans="4:4" ht="12.5">
      <c r="D383" s="56"/>
    </row>
    <row r="384" spans="4:4" ht="12.5">
      <c r="D384" s="56"/>
    </row>
    <row r="385" spans="4:4" ht="12.5">
      <c r="D385" s="56"/>
    </row>
    <row r="386" spans="4:4" ht="12.5">
      <c r="D386" s="56"/>
    </row>
    <row r="387" spans="4:4" ht="12.5">
      <c r="D387" s="56"/>
    </row>
    <row r="388" spans="4:4" ht="12.5">
      <c r="D388" s="56"/>
    </row>
    <row r="389" spans="4:4" ht="12.5">
      <c r="D389" s="56"/>
    </row>
    <row r="390" spans="4:4" ht="12.5">
      <c r="D390" s="56"/>
    </row>
    <row r="391" spans="4:4" ht="12.5">
      <c r="D391" s="56"/>
    </row>
    <row r="392" spans="4:4" ht="12.5">
      <c r="D392" s="56"/>
    </row>
    <row r="393" spans="4:4" ht="12.5">
      <c r="D393" s="56"/>
    </row>
    <row r="394" spans="4:4" ht="12.5">
      <c r="D394" s="56"/>
    </row>
    <row r="395" spans="4:4" ht="12.5">
      <c r="D395" s="56"/>
    </row>
    <row r="396" spans="4:4" ht="12.5">
      <c r="D396" s="56"/>
    </row>
    <row r="397" spans="4:4" ht="12.5">
      <c r="D397" s="56"/>
    </row>
    <row r="398" spans="4:4" ht="12.5">
      <c r="D398" s="56"/>
    </row>
    <row r="399" spans="4:4" ht="12.5">
      <c r="D399" s="56"/>
    </row>
    <row r="400" spans="4:4" ht="12.5">
      <c r="D400" s="56"/>
    </row>
    <row r="401" spans="4:4" ht="12.5">
      <c r="D401" s="56"/>
    </row>
    <row r="402" spans="4:4" ht="12.5">
      <c r="D402" s="56"/>
    </row>
    <row r="403" spans="4:4" ht="12.5">
      <c r="D403" s="56"/>
    </row>
    <row r="404" spans="4:4" ht="12.5">
      <c r="D404" s="56"/>
    </row>
    <row r="405" spans="4:4" ht="12.5">
      <c r="D405" s="56"/>
    </row>
    <row r="406" spans="4:4" ht="12.5">
      <c r="D406" s="56"/>
    </row>
    <row r="407" spans="4:4" ht="12.5">
      <c r="D407" s="56"/>
    </row>
    <row r="408" spans="4:4" ht="12.5">
      <c r="D408" s="56"/>
    </row>
    <row r="409" spans="4:4" ht="12.5">
      <c r="D409" s="56"/>
    </row>
    <row r="410" spans="4:4" ht="12.5">
      <c r="D410" s="56"/>
    </row>
    <row r="411" spans="4:4" ht="12.5">
      <c r="D411" s="56"/>
    </row>
    <row r="412" spans="4:4" ht="12.5">
      <c r="D412" s="56"/>
    </row>
    <row r="413" spans="4:4" ht="12.5">
      <c r="D413" s="56"/>
    </row>
    <row r="414" spans="4:4" ht="12.5">
      <c r="D414" s="56"/>
    </row>
    <row r="415" spans="4:4" ht="12.5">
      <c r="D415" s="56"/>
    </row>
    <row r="416" spans="4:4" ht="12.5">
      <c r="D416" s="56"/>
    </row>
    <row r="417" spans="4:4" ht="12.5">
      <c r="D417" s="56"/>
    </row>
    <row r="418" spans="4:4" ht="12.5">
      <c r="D418" s="56"/>
    </row>
    <row r="419" spans="4:4" ht="12.5">
      <c r="D419" s="56"/>
    </row>
    <row r="420" spans="4:4" ht="12.5">
      <c r="D420" s="56"/>
    </row>
    <row r="421" spans="4:4" ht="12.5">
      <c r="D421" s="56"/>
    </row>
    <row r="422" spans="4:4" ht="12.5">
      <c r="D422" s="56"/>
    </row>
    <row r="423" spans="4:4" ht="12.5">
      <c r="D423" s="56"/>
    </row>
    <row r="424" spans="4:4" ht="12.5">
      <c r="D424" s="56"/>
    </row>
    <row r="425" spans="4:4" ht="12.5">
      <c r="D425" s="56"/>
    </row>
    <row r="426" spans="4:4" ht="12.5">
      <c r="D426" s="56"/>
    </row>
    <row r="427" spans="4:4" ht="12.5">
      <c r="D427" s="56"/>
    </row>
    <row r="428" spans="4:4" ht="12.5">
      <c r="D428" s="56"/>
    </row>
    <row r="429" spans="4:4" ht="12.5">
      <c r="D429" s="56"/>
    </row>
    <row r="430" spans="4:4" ht="12.5">
      <c r="D430" s="56"/>
    </row>
    <row r="431" spans="4:4" ht="12.5">
      <c r="D431" s="56"/>
    </row>
    <row r="432" spans="4:4" ht="12.5">
      <c r="D432" s="56"/>
    </row>
    <row r="433" spans="4:4" ht="12.5">
      <c r="D433" s="56"/>
    </row>
    <row r="434" spans="4:4" ht="12.5">
      <c r="D434" s="56"/>
    </row>
    <row r="435" spans="4:4" ht="12.5">
      <c r="D435" s="56"/>
    </row>
    <row r="436" spans="4:4" ht="12.5">
      <c r="D436" s="56"/>
    </row>
    <row r="437" spans="4:4" ht="12.5">
      <c r="D437" s="56"/>
    </row>
    <row r="438" spans="4:4" ht="12.5">
      <c r="D438" s="56"/>
    </row>
    <row r="439" spans="4:4" ht="12.5">
      <c r="D439" s="56"/>
    </row>
    <row r="440" spans="4:4" ht="12.5">
      <c r="D440" s="56"/>
    </row>
    <row r="441" spans="4:4" ht="12.5">
      <c r="D441" s="56"/>
    </row>
    <row r="442" spans="4:4" ht="12.5">
      <c r="D442" s="56"/>
    </row>
    <row r="443" spans="4:4" ht="12.5">
      <c r="D443" s="56"/>
    </row>
    <row r="444" spans="4:4" ht="12.5">
      <c r="D444" s="56"/>
    </row>
    <row r="445" spans="4:4" ht="12.5">
      <c r="D445" s="56"/>
    </row>
    <row r="446" spans="4:4" ht="12.5">
      <c r="D446" s="56"/>
    </row>
    <row r="447" spans="4:4" ht="12.5">
      <c r="D447" s="56"/>
    </row>
    <row r="448" spans="4:4" ht="12.5">
      <c r="D448" s="56"/>
    </row>
    <row r="449" spans="4:4" ht="12.5">
      <c r="D449" s="56"/>
    </row>
    <row r="450" spans="4:4" ht="12.5">
      <c r="D450" s="56"/>
    </row>
    <row r="451" spans="4:4" ht="12.5">
      <c r="D451" s="56"/>
    </row>
    <row r="452" spans="4:4" ht="12.5">
      <c r="D452" s="56"/>
    </row>
    <row r="453" spans="4:4" ht="12.5">
      <c r="D453" s="56"/>
    </row>
    <row r="454" spans="4:4" ht="12.5">
      <c r="D454" s="56"/>
    </row>
    <row r="455" spans="4:4" ht="12.5">
      <c r="D455" s="56"/>
    </row>
    <row r="456" spans="4:4" ht="12.5">
      <c r="D456" s="56"/>
    </row>
    <row r="457" spans="4:4" ht="12.5">
      <c r="D457" s="56"/>
    </row>
    <row r="458" spans="4:4" ht="12.5">
      <c r="D458" s="56"/>
    </row>
    <row r="459" spans="4:4" ht="12.5">
      <c r="D459" s="56"/>
    </row>
    <row r="460" spans="4:4" ht="12.5">
      <c r="D460" s="56"/>
    </row>
    <row r="461" spans="4:4" ht="12.5">
      <c r="D461" s="56"/>
    </row>
    <row r="462" spans="4:4" ht="12.5">
      <c r="D462" s="56"/>
    </row>
    <row r="463" spans="4:4" ht="12.5">
      <c r="D463" s="56"/>
    </row>
    <row r="464" spans="4:4" ht="12.5">
      <c r="D464" s="56"/>
    </row>
    <row r="465" spans="4:4" ht="12.5">
      <c r="D465" s="56"/>
    </row>
    <row r="466" spans="4:4" ht="12.5">
      <c r="D466" s="56"/>
    </row>
    <row r="467" spans="4:4" ht="12.5">
      <c r="D467" s="56"/>
    </row>
    <row r="468" spans="4:4" ht="12.5">
      <c r="D468" s="56"/>
    </row>
    <row r="469" spans="4:4" ht="12.5">
      <c r="D469" s="56"/>
    </row>
    <row r="470" spans="4:4" ht="12.5">
      <c r="D470" s="56"/>
    </row>
    <row r="471" spans="4:4" ht="12.5">
      <c r="D471" s="56"/>
    </row>
    <row r="472" spans="4:4" ht="12.5">
      <c r="D472" s="56"/>
    </row>
    <row r="473" spans="4:4" ht="12.5">
      <c r="D473" s="56"/>
    </row>
    <row r="474" spans="4:4" ht="12.5">
      <c r="D474" s="56"/>
    </row>
    <row r="475" spans="4:4" ht="12.5">
      <c r="D475" s="56"/>
    </row>
    <row r="476" spans="4:4" ht="12.5">
      <c r="D476" s="56"/>
    </row>
    <row r="477" spans="4:4" ht="12.5">
      <c r="D477" s="56"/>
    </row>
    <row r="478" spans="4:4" ht="12.5">
      <c r="D478" s="56"/>
    </row>
    <row r="479" spans="4:4" ht="12.5">
      <c r="D479" s="56"/>
    </row>
    <row r="480" spans="4:4" ht="12.5">
      <c r="D480" s="56"/>
    </row>
    <row r="481" spans="4:4" ht="12.5">
      <c r="D481" s="56"/>
    </row>
    <row r="482" spans="4:4" ht="12.5">
      <c r="D482" s="56"/>
    </row>
    <row r="483" spans="4:4" ht="12.5">
      <c r="D483" s="56"/>
    </row>
    <row r="484" spans="4:4" ht="12.5">
      <c r="D484" s="56"/>
    </row>
    <row r="485" spans="4:4" ht="12.5">
      <c r="D485" s="56"/>
    </row>
    <row r="486" spans="4:4" ht="12.5">
      <c r="D486" s="56"/>
    </row>
    <row r="487" spans="4:4" ht="12.5">
      <c r="D487" s="56"/>
    </row>
    <row r="488" spans="4:4" ht="12.5">
      <c r="D488" s="56"/>
    </row>
    <row r="489" spans="4:4" ht="12.5">
      <c r="D489" s="56"/>
    </row>
    <row r="490" spans="4:4" ht="12.5">
      <c r="D490" s="56"/>
    </row>
    <row r="491" spans="4:4" ht="12.5">
      <c r="D491" s="56"/>
    </row>
    <row r="492" spans="4:4" ht="12.5">
      <c r="D492" s="56"/>
    </row>
    <row r="493" spans="4:4" ht="12.5">
      <c r="D493" s="56"/>
    </row>
    <row r="494" spans="4:4" ht="12.5">
      <c r="D494" s="56"/>
    </row>
    <row r="495" spans="4:4" ht="12.5">
      <c r="D495" s="56"/>
    </row>
    <row r="496" spans="4:4" ht="12.5">
      <c r="D496" s="56"/>
    </row>
    <row r="497" spans="4:4" ht="12.5">
      <c r="D497" s="56"/>
    </row>
    <row r="498" spans="4:4" ht="12.5">
      <c r="D498" s="56"/>
    </row>
    <row r="499" spans="4:4" ht="12.5">
      <c r="D499" s="56"/>
    </row>
    <row r="500" spans="4:4" ht="12.5">
      <c r="D500" s="56"/>
    </row>
    <row r="501" spans="4:4" ht="12.5">
      <c r="D501" s="56"/>
    </row>
    <row r="502" spans="4:4" ht="12.5">
      <c r="D502" s="56"/>
    </row>
    <row r="503" spans="4:4" ht="12.5">
      <c r="D503" s="56"/>
    </row>
    <row r="504" spans="4:4" ht="12.5">
      <c r="D504" s="56"/>
    </row>
    <row r="505" spans="4:4" ht="12.5">
      <c r="D505" s="56"/>
    </row>
    <row r="506" spans="4:4" ht="12.5">
      <c r="D506" s="56"/>
    </row>
    <row r="507" spans="4:4" ht="12.5">
      <c r="D507" s="56"/>
    </row>
    <row r="508" spans="4:4" ht="12.5">
      <c r="D508" s="56"/>
    </row>
    <row r="509" spans="4:4" ht="12.5">
      <c r="D509" s="56"/>
    </row>
    <row r="510" spans="4:4" ht="12.5">
      <c r="D510" s="56"/>
    </row>
    <row r="511" spans="4:4" ht="12.5">
      <c r="D511" s="56"/>
    </row>
    <row r="512" spans="4:4" ht="12.5">
      <c r="D512" s="56"/>
    </row>
    <row r="513" spans="4:4" ht="12.5">
      <c r="D513" s="56"/>
    </row>
    <row r="514" spans="4:4" ht="12.5">
      <c r="D514" s="56"/>
    </row>
    <row r="515" spans="4:4" ht="12.5">
      <c r="D515" s="56"/>
    </row>
    <row r="516" spans="4:4" ht="12.5">
      <c r="D516" s="56"/>
    </row>
    <row r="517" spans="4:4" ht="12.5">
      <c r="D517" s="56"/>
    </row>
    <row r="518" spans="4:4" ht="12.5">
      <c r="D518" s="56"/>
    </row>
    <row r="519" spans="4:4" ht="12.5">
      <c r="D519" s="56"/>
    </row>
    <row r="520" spans="4:4" ht="12.5">
      <c r="D520" s="56"/>
    </row>
    <row r="521" spans="4:4" ht="12.5">
      <c r="D521" s="56"/>
    </row>
    <row r="522" spans="4:4" ht="12.5">
      <c r="D522" s="56"/>
    </row>
    <row r="523" spans="4:4" ht="12.5">
      <c r="D523" s="56"/>
    </row>
    <row r="524" spans="4:4" ht="12.5">
      <c r="D524" s="56"/>
    </row>
    <row r="525" spans="4:4" ht="12.5">
      <c r="D525" s="56"/>
    </row>
    <row r="526" spans="4:4" ht="12.5">
      <c r="D526" s="56"/>
    </row>
    <row r="527" spans="4:4" ht="12.5">
      <c r="D527" s="56"/>
    </row>
    <row r="528" spans="4:4" ht="12.5">
      <c r="D528" s="56"/>
    </row>
    <row r="529" spans="4:4" ht="12.5">
      <c r="D529" s="56"/>
    </row>
    <row r="530" spans="4:4" ht="12.5">
      <c r="D530" s="56"/>
    </row>
    <row r="531" spans="4:4" ht="12.5">
      <c r="D531" s="56"/>
    </row>
    <row r="532" spans="4:4" ht="12.5">
      <c r="D532" s="56"/>
    </row>
    <row r="533" spans="4:4" ht="12.5">
      <c r="D533" s="56"/>
    </row>
    <row r="534" spans="4:4" ht="12.5">
      <c r="D534" s="56"/>
    </row>
    <row r="535" spans="4:4" ht="12.5">
      <c r="D535" s="56"/>
    </row>
    <row r="536" spans="4:4" ht="12.5">
      <c r="D536" s="56"/>
    </row>
    <row r="537" spans="4:4" ht="12.5">
      <c r="D537" s="56"/>
    </row>
    <row r="538" spans="4:4" ht="12.5">
      <c r="D538" s="56"/>
    </row>
    <row r="539" spans="4:4" ht="12.5">
      <c r="D539" s="56"/>
    </row>
    <row r="540" spans="4:4" ht="12.5">
      <c r="D540" s="56"/>
    </row>
    <row r="541" spans="4:4" ht="12.5">
      <c r="D541" s="56"/>
    </row>
    <row r="542" spans="4:4" ht="12.5">
      <c r="D542" s="56"/>
    </row>
    <row r="543" spans="4:4" ht="12.5">
      <c r="D543" s="56"/>
    </row>
    <row r="544" spans="4:4" ht="12.5">
      <c r="D544" s="56"/>
    </row>
    <row r="545" spans="4:4" ht="12.5">
      <c r="D545" s="56"/>
    </row>
    <row r="546" spans="4:4" ht="12.5">
      <c r="D546" s="56"/>
    </row>
    <row r="547" spans="4:4" ht="12.5">
      <c r="D547" s="56"/>
    </row>
    <row r="548" spans="4:4" ht="12.5">
      <c r="D548" s="56"/>
    </row>
    <row r="549" spans="4:4" ht="12.5">
      <c r="D549" s="56"/>
    </row>
    <row r="550" spans="4:4" ht="12.5">
      <c r="D550" s="56"/>
    </row>
    <row r="551" spans="4:4" ht="12.5">
      <c r="D551" s="56"/>
    </row>
    <row r="552" spans="4:4" ht="12.5">
      <c r="D552" s="56"/>
    </row>
    <row r="553" spans="4:4" ht="12.5">
      <c r="D553" s="56"/>
    </row>
    <row r="554" spans="4:4" ht="12.5">
      <c r="D554" s="56"/>
    </row>
    <row r="555" spans="4:4" ht="12.5">
      <c r="D555" s="56"/>
    </row>
    <row r="556" spans="4:4" ht="12.5">
      <c r="D556" s="56"/>
    </row>
    <row r="557" spans="4:4" ht="12.5">
      <c r="D557" s="56"/>
    </row>
    <row r="558" spans="4:4" ht="12.5">
      <c r="D558" s="56"/>
    </row>
    <row r="559" spans="4:4" ht="12.5">
      <c r="D559" s="56"/>
    </row>
    <row r="560" spans="4:4" ht="12.5">
      <c r="D560" s="56"/>
    </row>
    <row r="561" spans="4:4" ht="12.5">
      <c r="D561" s="56"/>
    </row>
    <row r="562" spans="4:4" ht="12.5">
      <c r="D562" s="56"/>
    </row>
    <row r="563" spans="4:4" ht="12.5">
      <c r="D563" s="56"/>
    </row>
    <row r="564" spans="4:4" ht="12.5">
      <c r="D564" s="56"/>
    </row>
    <row r="565" spans="4:4" ht="12.5">
      <c r="D565" s="56"/>
    </row>
    <row r="566" spans="4:4" ht="12.5">
      <c r="D566" s="56"/>
    </row>
    <row r="567" spans="4:4" ht="12.5">
      <c r="D567" s="56"/>
    </row>
    <row r="568" spans="4:4" ht="12.5">
      <c r="D568" s="56"/>
    </row>
    <row r="569" spans="4:4" ht="12.5">
      <c r="D569" s="56"/>
    </row>
    <row r="570" spans="4:4" ht="12.5">
      <c r="D570" s="56"/>
    </row>
    <row r="571" spans="4:4" ht="12.5">
      <c r="D571" s="56"/>
    </row>
    <row r="572" spans="4:4" ht="12.5">
      <c r="D572" s="56"/>
    </row>
    <row r="573" spans="4:4" ht="12.5">
      <c r="D573" s="56"/>
    </row>
    <row r="574" spans="4:4" ht="12.5">
      <c r="D574" s="56"/>
    </row>
    <row r="575" spans="4:4" ht="12.5">
      <c r="D575" s="56"/>
    </row>
    <row r="576" spans="4:4" ht="12.5">
      <c r="D576" s="56"/>
    </row>
    <row r="577" spans="4:4" ht="12.5">
      <c r="D577" s="56"/>
    </row>
    <row r="578" spans="4:4" ht="12.5">
      <c r="D578" s="56"/>
    </row>
    <row r="579" spans="4:4" ht="12.5">
      <c r="D579" s="56"/>
    </row>
    <row r="580" spans="4:4" ht="12.5">
      <c r="D580" s="56"/>
    </row>
    <row r="581" spans="4:4" ht="12.5">
      <c r="D581" s="56"/>
    </row>
    <row r="582" spans="4:4" ht="12.5">
      <c r="D582" s="56"/>
    </row>
    <row r="583" spans="4:4" ht="12.5">
      <c r="D583" s="56"/>
    </row>
    <row r="584" spans="4:4" ht="12.5">
      <c r="D584" s="56"/>
    </row>
    <row r="585" spans="4:4" ht="12.5">
      <c r="D585" s="56"/>
    </row>
    <row r="586" spans="4:4" ht="12.5">
      <c r="D586" s="56"/>
    </row>
    <row r="587" spans="4:4" ht="12.5">
      <c r="D587" s="56"/>
    </row>
    <row r="588" spans="4:4" ht="12.5">
      <c r="D588" s="56"/>
    </row>
    <row r="589" spans="4:4" ht="12.5">
      <c r="D589" s="56"/>
    </row>
    <row r="590" spans="4:4" ht="12.5">
      <c r="D590" s="56"/>
    </row>
    <row r="591" spans="4:4" ht="12.5">
      <c r="D591" s="56"/>
    </row>
    <row r="592" spans="4:4" ht="12.5">
      <c r="D592" s="56"/>
    </row>
    <row r="593" spans="4:4" ht="12.5">
      <c r="D593" s="56"/>
    </row>
    <row r="594" spans="4:4" ht="12.5">
      <c r="D594" s="56"/>
    </row>
    <row r="595" spans="4:4" ht="12.5">
      <c r="D595" s="56"/>
    </row>
    <row r="596" spans="4:4" ht="12.5">
      <c r="D596" s="56"/>
    </row>
    <row r="597" spans="4:4" ht="12.5">
      <c r="D597" s="56"/>
    </row>
    <row r="598" spans="4:4" ht="12.5">
      <c r="D598" s="56"/>
    </row>
    <row r="599" spans="4:4" ht="12.5">
      <c r="D599" s="56"/>
    </row>
    <row r="600" spans="4:4" ht="12.5">
      <c r="D600" s="56"/>
    </row>
    <row r="601" spans="4:4" ht="12.5">
      <c r="D601" s="56"/>
    </row>
    <row r="602" spans="4:4" ht="12.5">
      <c r="D602" s="56"/>
    </row>
    <row r="603" spans="4:4" ht="12.5">
      <c r="D603" s="56"/>
    </row>
    <row r="604" spans="4:4" ht="12.5">
      <c r="D604" s="56"/>
    </row>
    <row r="605" spans="4:4" ht="12.5">
      <c r="D605" s="56"/>
    </row>
    <row r="606" spans="4:4" ht="12.5">
      <c r="D606" s="56"/>
    </row>
    <row r="607" spans="4:4" ht="12.5">
      <c r="D607" s="56"/>
    </row>
    <row r="608" spans="4:4" ht="12.5">
      <c r="D608" s="56"/>
    </row>
    <row r="609" spans="4:4" ht="12.5">
      <c r="D609" s="56"/>
    </row>
    <row r="610" spans="4:4" ht="12.5">
      <c r="D610" s="56"/>
    </row>
    <row r="611" spans="4:4" ht="12.5">
      <c r="D611" s="56"/>
    </row>
    <row r="612" spans="4:4" ht="12.5">
      <c r="D612" s="56"/>
    </row>
    <row r="613" spans="4:4" ht="12.5">
      <c r="D613" s="56"/>
    </row>
    <row r="614" spans="4:4" ht="12.5">
      <c r="D614" s="56"/>
    </row>
    <row r="615" spans="4:4" ht="12.5">
      <c r="D615" s="56"/>
    </row>
    <row r="616" spans="4:4" ht="12.5">
      <c r="D616" s="56"/>
    </row>
    <row r="617" spans="4:4" ht="12.5">
      <c r="D617" s="56"/>
    </row>
    <row r="618" spans="4:4" ht="12.5">
      <c r="D618" s="56"/>
    </row>
    <row r="619" spans="4:4" ht="12.5">
      <c r="D619" s="56"/>
    </row>
    <row r="620" spans="4:4" ht="12.5">
      <c r="D620" s="56"/>
    </row>
    <row r="621" spans="4:4" ht="12.5">
      <c r="D621" s="56"/>
    </row>
    <row r="622" spans="4:4" ht="12.5">
      <c r="D622" s="56"/>
    </row>
    <row r="623" spans="4:4" ht="12.5">
      <c r="D623" s="56"/>
    </row>
    <row r="624" spans="4:4" ht="12.5">
      <c r="D624" s="56"/>
    </row>
    <row r="625" spans="4:4" ht="12.5">
      <c r="D625" s="56"/>
    </row>
    <row r="626" spans="4:4" ht="12.5">
      <c r="D626" s="56"/>
    </row>
    <row r="627" spans="4:4" ht="12.5">
      <c r="D627" s="56"/>
    </row>
    <row r="628" spans="4:4" ht="12.5">
      <c r="D628" s="56"/>
    </row>
    <row r="629" spans="4:4" ht="12.5">
      <c r="D629" s="56"/>
    </row>
    <row r="630" spans="4:4" ht="12.5">
      <c r="D630" s="56"/>
    </row>
    <row r="631" spans="4:4" ht="12.5">
      <c r="D631" s="56"/>
    </row>
    <row r="632" spans="4:4" ht="12.5">
      <c r="D632" s="56"/>
    </row>
    <row r="633" spans="4:4" ht="12.5">
      <c r="D633" s="56"/>
    </row>
    <row r="634" spans="4:4" ht="12.5">
      <c r="D634" s="56"/>
    </row>
    <row r="635" spans="4:4" ht="12.5">
      <c r="D635" s="56"/>
    </row>
    <row r="636" spans="4:4" ht="12.5">
      <c r="D636" s="56"/>
    </row>
    <row r="637" spans="4:4" ht="12.5">
      <c r="D637" s="56"/>
    </row>
    <row r="638" spans="4:4" ht="12.5">
      <c r="D638" s="56"/>
    </row>
    <row r="639" spans="4:4" ht="12.5">
      <c r="D639" s="56"/>
    </row>
    <row r="640" spans="4:4" ht="12.5">
      <c r="D640" s="56"/>
    </row>
    <row r="641" spans="4:4" ht="12.5">
      <c r="D641" s="56"/>
    </row>
    <row r="642" spans="4:4" ht="12.5">
      <c r="D642" s="56"/>
    </row>
    <row r="643" spans="4:4" ht="12.5">
      <c r="D643" s="56"/>
    </row>
    <row r="644" spans="4:4" ht="12.5">
      <c r="D644" s="56"/>
    </row>
    <row r="645" spans="4:4" ht="12.5">
      <c r="D645" s="56"/>
    </row>
    <row r="646" spans="4:4" ht="12.5">
      <c r="D646" s="56"/>
    </row>
    <row r="647" spans="4:4" ht="12.5">
      <c r="D647" s="56"/>
    </row>
    <row r="648" spans="4:4" ht="12.5">
      <c r="D648" s="56"/>
    </row>
    <row r="649" spans="4:4" ht="12.5">
      <c r="D649" s="56"/>
    </row>
    <row r="650" spans="4:4" ht="12.5">
      <c r="D650" s="56"/>
    </row>
    <row r="651" spans="4:4" ht="12.5">
      <c r="D651" s="56"/>
    </row>
    <row r="652" spans="4:4" ht="12.5">
      <c r="D652" s="56"/>
    </row>
    <row r="653" spans="4:4" ht="12.5">
      <c r="D653" s="56"/>
    </row>
    <row r="654" spans="4:4" ht="12.5">
      <c r="D654" s="56"/>
    </row>
    <row r="655" spans="4:4" ht="12.5">
      <c r="D655" s="56"/>
    </row>
    <row r="656" spans="4:4" ht="12.5">
      <c r="D656" s="56"/>
    </row>
    <row r="657" spans="4:4" ht="12.5">
      <c r="D657" s="56"/>
    </row>
    <row r="658" spans="4:4" ht="12.5">
      <c r="D658" s="56"/>
    </row>
    <row r="659" spans="4:4" ht="12.5">
      <c r="D659" s="56"/>
    </row>
    <row r="660" spans="4:4" ht="12.5">
      <c r="D660" s="56"/>
    </row>
    <row r="661" spans="4:4" ht="12.5">
      <c r="D661" s="56"/>
    </row>
    <row r="662" spans="4:4" ht="12.5">
      <c r="D662" s="56"/>
    </row>
    <row r="663" spans="4:4" ht="12.5">
      <c r="D663" s="56"/>
    </row>
    <row r="664" spans="4:4" ht="12.5">
      <c r="D664" s="56"/>
    </row>
    <row r="665" spans="4:4" ht="12.5">
      <c r="D665" s="56"/>
    </row>
    <row r="666" spans="4:4" ht="12.5">
      <c r="D666" s="56"/>
    </row>
    <row r="667" spans="4:4" ht="12.5">
      <c r="D667" s="56"/>
    </row>
    <row r="668" spans="4:4" ht="12.5">
      <c r="D668" s="56"/>
    </row>
    <row r="669" spans="4:4" ht="12.5">
      <c r="D669" s="56"/>
    </row>
    <row r="670" spans="4:4" ht="12.5">
      <c r="D670" s="56"/>
    </row>
    <row r="671" spans="4:4" ht="12.5">
      <c r="D671" s="56"/>
    </row>
    <row r="672" spans="4:4" ht="12.5">
      <c r="D672" s="56"/>
    </row>
    <row r="673" spans="4:4" ht="12.5">
      <c r="D673" s="56"/>
    </row>
    <row r="674" spans="4:4" ht="12.5">
      <c r="D674" s="56"/>
    </row>
    <row r="675" spans="4:4" ht="12.5">
      <c r="D675" s="56"/>
    </row>
    <row r="676" spans="4:4" ht="12.5">
      <c r="D676" s="56"/>
    </row>
    <row r="677" spans="4:4" ht="12.5">
      <c r="D677" s="56"/>
    </row>
    <row r="678" spans="4:4" ht="12.5">
      <c r="D678" s="56"/>
    </row>
    <row r="679" spans="4:4" ht="12.5">
      <c r="D679" s="56"/>
    </row>
    <row r="680" spans="4:4" ht="12.5">
      <c r="D680" s="56"/>
    </row>
    <row r="681" spans="4:4" ht="12.5">
      <c r="D681" s="56"/>
    </row>
    <row r="682" spans="4:4" ht="12.5">
      <c r="D682" s="56"/>
    </row>
    <row r="683" spans="4:4" ht="12.5">
      <c r="D683" s="56"/>
    </row>
    <row r="684" spans="4:4" ht="12.5">
      <c r="D684" s="56"/>
    </row>
    <row r="685" spans="4:4" ht="12.5">
      <c r="D685" s="56"/>
    </row>
    <row r="686" spans="4:4" ht="12.5">
      <c r="D686" s="56"/>
    </row>
    <row r="687" spans="4:4" ht="12.5">
      <c r="D687" s="56"/>
    </row>
    <row r="688" spans="4:4" ht="12.5">
      <c r="D688" s="56"/>
    </row>
    <row r="689" spans="4:4" ht="12.5">
      <c r="D689" s="56"/>
    </row>
    <row r="690" spans="4:4" ht="12.5">
      <c r="D690" s="56"/>
    </row>
    <row r="691" spans="4:4" ht="12.5">
      <c r="D691" s="56"/>
    </row>
    <row r="692" spans="4:4" ht="12.5">
      <c r="D692" s="56"/>
    </row>
    <row r="693" spans="4:4" ht="12.5">
      <c r="D693" s="56"/>
    </row>
    <row r="694" spans="4:4" ht="12.5">
      <c r="D694" s="56"/>
    </row>
    <row r="695" spans="4:4" ht="12.5">
      <c r="D695" s="56"/>
    </row>
    <row r="696" spans="4:4" ht="12.5">
      <c r="D696" s="56"/>
    </row>
    <row r="697" spans="4:4" ht="12.5">
      <c r="D697" s="56"/>
    </row>
    <row r="698" spans="4:4" ht="12.5">
      <c r="D698" s="56"/>
    </row>
    <row r="699" spans="4:4" ht="12.5">
      <c r="D699" s="56"/>
    </row>
    <row r="700" spans="4:4" ht="12.5">
      <c r="D700" s="56"/>
    </row>
    <row r="701" spans="4:4" ht="12.5">
      <c r="D701" s="56"/>
    </row>
    <row r="702" spans="4:4" ht="12.5">
      <c r="D702" s="56"/>
    </row>
    <row r="703" spans="4:4" ht="12.5">
      <c r="D703" s="56"/>
    </row>
    <row r="704" spans="4:4" ht="12.5">
      <c r="D704" s="56"/>
    </row>
    <row r="705" spans="4:4" ht="12.5">
      <c r="D705" s="56"/>
    </row>
    <row r="706" spans="4:4" ht="12.5">
      <c r="D706" s="56"/>
    </row>
    <row r="707" spans="4:4" ht="12.5">
      <c r="D707" s="56"/>
    </row>
    <row r="708" spans="4:4" ht="12.5">
      <c r="D708" s="56"/>
    </row>
    <row r="709" spans="4:4" ht="12.5">
      <c r="D709" s="56"/>
    </row>
    <row r="710" spans="4:4" ht="12.5">
      <c r="D710" s="56"/>
    </row>
    <row r="711" spans="4:4" ht="12.5">
      <c r="D711" s="56"/>
    </row>
    <row r="712" spans="4:4" ht="12.5">
      <c r="D712" s="56"/>
    </row>
    <row r="713" spans="4:4" ht="12.5">
      <c r="D713" s="56"/>
    </row>
    <row r="714" spans="4:4" ht="12.5">
      <c r="D714" s="56"/>
    </row>
    <row r="715" spans="4:4" ht="12.5">
      <c r="D715" s="56"/>
    </row>
    <row r="716" spans="4:4" ht="12.5">
      <c r="D716" s="56"/>
    </row>
    <row r="717" spans="4:4" ht="12.5">
      <c r="D717" s="56"/>
    </row>
    <row r="718" spans="4:4" ht="12.5">
      <c r="D718" s="56"/>
    </row>
    <row r="719" spans="4:4" ht="12.5">
      <c r="D719" s="56"/>
    </row>
    <row r="720" spans="4:4" ht="12.5">
      <c r="D720" s="56"/>
    </row>
    <row r="721" spans="4:4" ht="12.5">
      <c r="D721" s="56"/>
    </row>
    <row r="722" spans="4:4" ht="12.5">
      <c r="D722" s="56"/>
    </row>
    <row r="723" spans="4:4" ht="12.5">
      <c r="D723" s="56"/>
    </row>
    <row r="724" spans="4:4" ht="12.5">
      <c r="D724" s="56"/>
    </row>
    <row r="725" spans="4:4" ht="12.5">
      <c r="D725" s="56"/>
    </row>
    <row r="726" spans="4:4" ht="12.5">
      <c r="D726" s="56"/>
    </row>
    <row r="727" spans="4:4" ht="12.5">
      <c r="D727" s="56"/>
    </row>
    <row r="728" spans="4:4" ht="12.5">
      <c r="D728" s="56"/>
    </row>
    <row r="729" spans="4:4" ht="12.5">
      <c r="D729" s="56"/>
    </row>
    <row r="730" spans="4:4" ht="12.5">
      <c r="D730" s="56"/>
    </row>
    <row r="731" spans="4:4" ht="12.5">
      <c r="D731" s="56"/>
    </row>
    <row r="732" spans="4:4" ht="12.5">
      <c r="D732" s="56"/>
    </row>
    <row r="733" spans="4:4" ht="12.5">
      <c r="D733" s="56"/>
    </row>
    <row r="734" spans="4:4" ht="12.5">
      <c r="D734" s="56"/>
    </row>
    <row r="735" spans="4:4" ht="12.5">
      <c r="D735" s="56"/>
    </row>
    <row r="736" spans="4:4" ht="12.5">
      <c r="D736" s="56"/>
    </row>
    <row r="737" spans="4:4" ht="12.5">
      <c r="D737" s="56"/>
    </row>
    <row r="738" spans="4:4" ht="12.5">
      <c r="D738" s="56"/>
    </row>
    <row r="739" spans="4:4" ht="12.5">
      <c r="D739" s="56"/>
    </row>
    <row r="740" spans="4:4" ht="12.5">
      <c r="D740" s="56"/>
    </row>
    <row r="741" spans="4:4" ht="12.5">
      <c r="D741" s="56"/>
    </row>
    <row r="742" spans="4:4" ht="12.5">
      <c r="D742" s="56"/>
    </row>
    <row r="743" spans="4:4" ht="12.5">
      <c r="D743" s="56"/>
    </row>
    <row r="744" spans="4:4" ht="12.5">
      <c r="D744" s="56"/>
    </row>
    <row r="745" spans="4:4" ht="12.5">
      <c r="D745" s="56"/>
    </row>
    <row r="746" spans="4:4" ht="12.5">
      <c r="D746" s="56"/>
    </row>
    <row r="747" spans="4:4" ht="12.5">
      <c r="D747" s="56"/>
    </row>
    <row r="748" spans="4:4" ht="12.5">
      <c r="D748" s="56"/>
    </row>
    <row r="749" spans="4:4" ht="12.5">
      <c r="D749" s="56"/>
    </row>
    <row r="750" spans="4:4" ht="12.5">
      <c r="D750" s="56"/>
    </row>
    <row r="751" spans="4:4" ht="12.5">
      <c r="D751" s="56"/>
    </row>
    <row r="752" spans="4:4" ht="12.5">
      <c r="D752" s="56"/>
    </row>
    <row r="753" spans="4:4" ht="12.5">
      <c r="D753" s="56"/>
    </row>
    <row r="754" spans="4:4" ht="12.5">
      <c r="D754" s="56"/>
    </row>
    <row r="755" spans="4:4" ht="12.5">
      <c r="D755" s="56"/>
    </row>
    <row r="756" spans="4:4" ht="12.5">
      <c r="D756" s="56"/>
    </row>
    <row r="757" spans="4:4" ht="12.5">
      <c r="D757" s="56"/>
    </row>
    <row r="758" spans="4:4" ht="12.5">
      <c r="D758" s="56"/>
    </row>
    <row r="759" spans="4:4" ht="12.5">
      <c r="D759" s="56"/>
    </row>
    <row r="760" spans="4:4" ht="12.5">
      <c r="D760" s="56"/>
    </row>
    <row r="761" spans="4:4" ht="12.5">
      <c r="D761" s="56"/>
    </row>
    <row r="762" spans="4:4" ht="12.5">
      <c r="D762" s="56"/>
    </row>
    <row r="763" spans="4:4" ht="12.5">
      <c r="D763" s="56"/>
    </row>
    <row r="764" spans="4:4" ht="12.5">
      <c r="D764" s="56"/>
    </row>
    <row r="765" spans="4:4" ht="12.5">
      <c r="D765" s="56"/>
    </row>
    <row r="766" spans="4:4" ht="12.5">
      <c r="D766" s="56"/>
    </row>
    <row r="767" spans="4:4" ht="12.5">
      <c r="D767" s="56"/>
    </row>
    <row r="768" spans="4:4" ht="12.5">
      <c r="D768" s="56"/>
    </row>
    <row r="769" spans="4:4" ht="12.5">
      <c r="D769" s="56"/>
    </row>
    <row r="770" spans="4:4" ht="12.5">
      <c r="D770" s="56"/>
    </row>
    <row r="771" spans="4:4" ht="12.5">
      <c r="D771" s="56"/>
    </row>
    <row r="772" spans="4:4" ht="12.5">
      <c r="D772" s="56"/>
    </row>
    <row r="773" spans="4:4" ht="12.5">
      <c r="D773" s="56"/>
    </row>
    <row r="774" spans="4:4" ht="12.5">
      <c r="D774" s="56"/>
    </row>
    <row r="775" spans="4:4" ht="12.5">
      <c r="D775" s="56"/>
    </row>
    <row r="776" spans="4:4" ht="12.5">
      <c r="D776" s="56"/>
    </row>
    <row r="777" spans="4:4" ht="12.5">
      <c r="D777" s="56"/>
    </row>
    <row r="778" spans="4:4" ht="12.5">
      <c r="D778" s="56"/>
    </row>
    <row r="779" spans="4:4" ht="12.5">
      <c r="D779" s="56"/>
    </row>
    <row r="780" spans="4:4" ht="12.5">
      <c r="D780" s="56"/>
    </row>
    <row r="781" spans="4:4" ht="12.5">
      <c r="D781" s="56"/>
    </row>
    <row r="782" spans="4:4" ht="12.5">
      <c r="D782" s="56"/>
    </row>
    <row r="783" spans="4:4" ht="12.5">
      <c r="D783" s="56"/>
    </row>
    <row r="784" spans="4:4" ht="12.5">
      <c r="D784" s="56"/>
    </row>
    <row r="785" spans="4:4" ht="12.5">
      <c r="D785" s="56"/>
    </row>
    <row r="786" spans="4:4" ht="12.5">
      <c r="D786" s="56"/>
    </row>
    <row r="787" spans="4:4" ht="12.5">
      <c r="D787" s="56"/>
    </row>
    <row r="788" spans="4:4" ht="12.5">
      <c r="D788" s="56"/>
    </row>
    <row r="789" spans="4:4" ht="12.5">
      <c r="D789" s="56"/>
    </row>
    <row r="790" spans="4:4" ht="12.5">
      <c r="D790" s="56"/>
    </row>
    <row r="791" spans="4:4" ht="12.5">
      <c r="D791" s="56"/>
    </row>
    <row r="792" spans="4:4" ht="12.5">
      <c r="D792" s="56"/>
    </row>
    <row r="793" spans="4:4" ht="12.5">
      <c r="D793" s="56"/>
    </row>
    <row r="794" spans="4:4" ht="12.5">
      <c r="D794" s="56"/>
    </row>
    <row r="795" spans="4:4" ht="12.5">
      <c r="D795" s="56"/>
    </row>
    <row r="796" spans="4:4" ht="12.5">
      <c r="D796" s="56"/>
    </row>
    <row r="797" spans="4:4" ht="12.5">
      <c r="D797" s="56"/>
    </row>
    <row r="798" spans="4:4" ht="12.5">
      <c r="D798" s="56"/>
    </row>
    <row r="799" spans="4:4" ht="12.5">
      <c r="D799" s="56"/>
    </row>
    <row r="800" spans="4:4" ht="12.5">
      <c r="D800" s="56"/>
    </row>
    <row r="801" spans="4:4" ht="12.5">
      <c r="D801" s="56"/>
    </row>
    <row r="802" spans="4:4" ht="12.5">
      <c r="D802" s="56"/>
    </row>
    <row r="803" spans="4:4" ht="12.5">
      <c r="D803" s="56"/>
    </row>
    <row r="804" spans="4:4" ht="12.5">
      <c r="D804" s="56"/>
    </row>
    <row r="805" spans="4:4" ht="12.5">
      <c r="D805" s="56"/>
    </row>
    <row r="806" spans="4:4" ht="12.5">
      <c r="D806" s="56"/>
    </row>
    <row r="807" spans="4:4" ht="12.5">
      <c r="D807" s="56"/>
    </row>
    <row r="808" spans="4:4" ht="12.5">
      <c r="D808" s="56"/>
    </row>
    <row r="809" spans="4:4" ht="12.5">
      <c r="D809" s="56"/>
    </row>
    <row r="810" spans="4:4" ht="12.5">
      <c r="D810" s="56"/>
    </row>
    <row r="811" spans="4:4" ht="12.5">
      <c r="D811" s="56"/>
    </row>
    <row r="812" spans="4:4" ht="12.5">
      <c r="D812" s="56"/>
    </row>
    <row r="813" spans="4:4" ht="12.5">
      <c r="D813" s="56"/>
    </row>
    <row r="814" spans="4:4" ht="12.5">
      <c r="D814" s="56"/>
    </row>
    <row r="815" spans="4:4" ht="12.5">
      <c r="D815" s="56"/>
    </row>
    <row r="816" spans="4:4" ht="12.5">
      <c r="D816" s="56"/>
    </row>
    <row r="817" spans="4:4" ht="12.5">
      <c r="D817" s="56"/>
    </row>
    <row r="818" spans="4:4" ht="12.5">
      <c r="D818" s="56"/>
    </row>
    <row r="819" spans="4:4" ht="12.5">
      <c r="D819" s="56"/>
    </row>
    <row r="820" spans="4:4" ht="12.5">
      <c r="D820" s="56"/>
    </row>
    <row r="821" spans="4:4" ht="12.5">
      <c r="D821" s="56"/>
    </row>
    <row r="822" spans="4:4" ht="12.5">
      <c r="D822" s="56"/>
    </row>
    <row r="823" spans="4:4" ht="12.5">
      <c r="D823" s="56"/>
    </row>
    <row r="824" spans="4:4" ht="12.5">
      <c r="D824" s="56"/>
    </row>
    <row r="825" spans="4:4" ht="12.5">
      <c r="D825" s="56"/>
    </row>
    <row r="826" spans="4:4" ht="12.5">
      <c r="D826" s="56"/>
    </row>
    <row r="827" spans="4:4" ht="12.5">
      <c r="D827" s="56"/>
    </row>
    <row r="828" spans="4:4" ht="12.5">
      <c r="D828" s="56"/>
    </row>
    <row r="829" spans="4:4" ht="12.5">
      <c r="D829" s="56"/>
    </row>
    <row r="830" spans="4:4" ht="12.5">
      <c r="D830" s="56"/>
    </row>
    <row r="831" spans="4:4" ht="12.5">
      <c r="D831" s="56"/>
    </row>
    <row r="832" spans="4:4" ht="12.5">
      <c r="D832" s="56"/>
    </row>
    <row r="833" spans="4:4" ht="12.5">
      <c r="D833" s="56"/>
    </row>
    <row r="834" spans="4:4" ht="12.5">
      <c r="D834" s="56"/>
    </row>
    <row r="835" spans="4:4" ht="12.5">
      <c r="D835" s="56"/>
    </row>
    <row r="836" spans="4:4" ht="12.5">
      <c r="D836" s="56"/>
    </row>
    <row r="837" spans="4:4" ht="12.5">
      <c r="D837" s="56"/>
    </row>
    <row r="838" spans="4:4" ht="12.5">
      <c r="D838" s="56"/>
    </row>
    <row r="839" spans="4:4" ht="12.5">
      <c r="D839" s="56"/>
    </row>
    <row r="840" spans="4:4" ht="12.5">
      <c r="D840" s="56"/>
    </row>
    <row r="841" spans="4:4" ht="12.5">
      <c r="D841" s="56"/>
    </row>
    <row r="842" spans="4:4" ht="12.5">
      <c r="D842" s="56"/>
    </row>
    <row r="843" spans="4:4" ht="12.5">
      <c r="D843" s="56"/>
    </row>
    <row r="844" spans="4:4" ht="12.5">
      <c r="D844" s="56"/>
    </row>
    <row r="845" spans="4:4" ht="12.5">
      <c r="D845" s="56"/>
    </row>
    <row r="846" spans="4:4" ht="12.5">
      <c r="D846" s="56"/>
    </row>
    <row r="847" spans="4:4" ht="12.5">
      <c r="D847" s="56"/>
    </row>
    <row r="848" spans="4:4" ht="12.5">
      <c r="D848" s="56"/>
    </row>
    <row r="849" spans="4:4" ht="12.5">
      <c r="D849" s="56"/>
    </row>
    <row r="850" spans="4:4" ht="12.5">
      <c r="D850" s="56"/>
    </row>
    <row r="851" spans="4:4" ht="12.5">
      <c r="D851" s="56"/>
    </row>
    <row r="852" spans="4:4" ht="12.5">
      <c r="D852" s="56"/>
    </row>
    <row r="853" spans="4:4" ht="12.5">
      <c r="D853" s="56"/>
    </row>
    <row r="854" spans="4:4" ht="12.5">
      <c r="D854" s="56"/>
    </row>
    <row r="855" spans="4:4" ht="12.5">
      <c r="D855" s="56"/>
    </row>
    <row r="856" spans="4:4" ht="12.5">
      <c r="D856" s="56"/>
    </row>
    <row r="857" spans="4:4" ht="12.5">
      <c r="D857" s="56"/>
    </row>
    <row r="858" spans="4:4" ht="12.5">
      <c r="D858" s="56"/>
    </row>
    <row r="859" spans="4:4" ht="12.5">
      <c r="D859" s="56"/>
    </row>
    <row r="860" spans="4:4" ht="12.5">
      <c r="D860" s="56"/>
    </row>
    <row r="861" spans="4:4" ht="12.5">
      <c r="D861" s="56"/>
    </row>
    <row r="862" spans="4:4" ht="12.5">
      <c r="D862" s="56"/>
    </row>
    <row r="863" spans="4:4" ht="12.5">
      <c r="D863" s="56"/>
    </row>
    <row r="864" spans="4:4" ht="12.5">
      <c r="D864" s="56"/>
    </row>
    <row r="865" spans="4:4" ht="12.5">
      <c r="D865" s="56"/>
    </row>
    <row r="866" spans="4:4" ht="12.5">
      <c r="D866" s="56"/>
    </row>
    <row r="867" spans="4:4" ht="12.5">
      <c r="D867" s="56"/>
    </row>
    <row r="868" spans="4:4" ht="12.5">
      <c r="D868" s="56"/>
    </row>
    <row r="869" spans="4:4" ht="12.5">
      <c r="D869" s="56"/>
    </row>
    <row r="870" spans="4:4" ht="12.5">
      <c r="D870" s="56"/>
    </row>
    <row r="871" spans="4:4" ht="12.5">
      <c r="D871" s="56"/>
    </row>
    <row r="872" spans="4:4" ht="12.5">
      <c r="D872" s="56"/>
    </row>
    <row r="873" spans="4:4" ht="12.5">
      <c r="D873" s="56"/>
    </row>
    <row r="874" spans="4:4" ht="12.5">
      <c r="D874" s="56"/>
    </row>
    <row r="875" spans="4:4" ht="12.5">
      <c r="D875" s="56"/>
    </row>
    <row r="876" spans="4:4" ht="12.5">
      <c r="D876" s="56"/>
    </row>
    <row r="877" spans="4:4" ht="12.5">
      <c r="D877" s="56"/>
    </row>
    <row r="878" spans="4:4" ht="12.5">
      <c r="D878" s="56"/>
    </row>
    <row r="879" spans="4:4" ht="12.5">
      <c r="D879" s="56"/>
    </row>
    <row r="880" spans="4:4" ht="12.5">
      <c r="D880" s="56"/>
    </row>
    <row r="881" spans="4:4" ht="12.5">
      <c r="D881" s="56"/>
    </row>
    <row r="882" spans="4:4" ht="12.5">
      <c r="D882" s="56"/>
    </row>
    <row r="883" spans="4:4" ht="12.5">
      <c r="D883" s="56"/>
    </row>
    <row r="884" spans="4:4" ht="12.5">
      <c r="D884" s="56"/>
    </row>
    <row r="885" spans="4:4" ht="12.5">
      <c r="D885" s="56"/>
    </row>
    <row r="886" spans="4:4" ht="12.5">
      <c r="D886" s="56"/>
    </row>
    <row r="887" spans="4:4" ht="12.5">
      <c r="D887" s="56"/>
    </row>
    <row r="888" spans="4:4" ht="12.5">
      <c r="D888" s="56"/>
    </row>
    <row r="889" spans="4:4" ht="12.5">
      <c r="D889" s="56"/>
    </row>
    <row r="890" spans="4:4" ht="12.5">
      <c r="D890" s="56"/>
    </row>
    <row r="891" spans="4:4" ht="12.5">
      <c r="D891" s="56"/>
    </row>
    <row r="892" spans="4:4" ht="12.5">
      <c r="D892" s="56"/>
    </row>
    <row r="893" spans="4:4" ht="12.5">
      <c r="D893" s="56"/>
    </row>
    <row r="894" spans="4:4" ht="12.5">
      <c r="D894" s="56"/>
    </row>
    <row r="895" spans="4:4" ht="12.5">
      <c r="D895" s="56"/>
    </row>
    <row r="896" spans="4:4" ht="12.5">
      <c r="D896" s="56"/>
    </row>
    <row r="897" spans="4:4" ht="12.5">
      <c r="D897" s="56"/>
    </row>
    <row r="898" spans="4:4" ht="12.5">
      <c r="D898" s="56"/>
    </row>
    <row r="899" spans="4:4" ht="12.5">
      <c r="D899" s="56"/>
    </row>
    <row r="900" spans="4:4" ht="12.5">
      <c r="D900" s="56"/>
    </row>
    <row r="901" spans="4:4" ht="12.5">
      <c r="D901" s="56"/>
    </row>
    <row r="902" spans="4:4" ht="12.5">
      <c r="D902" s="56"/>
    </row>
    <row r="903" spans="4:4" ht="12.5">
      <c r="D903" s="56"/>
    </row>
    <row r="904" spans="4:4" ht="12.5">
      <c r="D904" s="56"/>
    </row>
    <row r="905" spans="4:4" ht="12.5">
      <c r="D905" s="56"/>
    </row>
    <row r="906" spans="4:4" ht="12.5">
      <c r="D906" s="56"/>
    </row>
    <row r="907" spans="4:4" ht="12.5">
      <c r="D907" s="56"/>
    </row>
    <row r="908" spans="4:4" ht="12.5">
      <c r="D908" s="56"/>
    </row>
    <row r="909" spans="4:4" ht="12.5">
      <c r="D909" s="56"/>
    </row>
    <row r="910" spans="4:4" ht="12.5">
      <c r="D910" s="56"/>
    </row>
    <row r="911" spans="4:4" ht="12.5">
      <c r="D911" s="56"/>
    </row>
    <row r="912" spans="4:4" ht="12.5">
      <c r="D912" s="56"/>
    </row>
    <row r="913" spans="4:4" ht="12.5">
      <c r="D913" s="56"/>
    </row>
    <row r="914" spans="4:4" ht="12.5">
      <c r="D914" s="56"/>
    </row>
    <row r="915" spans="4:4" ht="12.5">
      <c r="D915" s="56"/>
    </row>
    <row r="916" spans="4:4" ht="12.5">
      <c r="D916" s="56"/>
    </row>
    <row r="917" spans="4:4" ht="12.5">
      <c r="D917" s="56"/>
    </row>
    <row r="918" spans="4:4" ht="12.5">
      <c r="D918" s="56"/>
    </row>
    <row r="919" spans="4:4" ht="12.5">
      <c r="D919" s="56"/>
    </row>
    <row r="920" spans="4:4" ht="12.5">
      <c r="D920" s="56"/>
    </row>
    <row r="921" spans="4:4" ht="12.5">
      <c r="D921" s="56"/>
    </row>
    <row r="922" spans="4:4" ht="12.5">
      <c r="D922" s="56"/>
    </row>
    <row r="923" spans="4:4" ht="12.5">
      <c r="D923" s="56"/>
    </row>
    <row r="924" spans="4:4" ht="12.5">
      <c r="D924" s="56"/>
    </row>
    <row r="925" spans="4:4" ht="12.5">
      <c r="D925" s="56"/>
    </row>
    <row r="926" spans="4:4" ht="12.5">
      <c r="D926" s="56"/>
    </row>
    <row r="927" spans="4:4" ht="12.5">
      <c r="D927" s="56"/>
    </row>
    <row r="928" spans="4:4" ht="12.5">
      <c r="D928" s="56"/>
    </row>
    <row r="929" spans="4:4" ht="12.5">
      <c r="D929" s="56"/>
    </row>
    <row r="930" spans="4:4" ht="12.5">
      <c r="D930" s="56"/>
    </row>
    <row r="931" spans="4:4" ht="12.5">
      <c r="D931" s="56"/>
    </row>
    <row r="932" spans="4:4" ht="12.5">
      <c r="D932" s="56"/>
    </row>
    <row r="933" spans="4:4" ht="12.5">
      <c r="D933" s="56"/>
    </row>
    <row r="934" spans="4:4" ht="12.5">
      <c r="D934" s="56"/>
    </row>
    <row r="935" spans="4:4" ht="12.5">
      <c r="D935" s="56"/>
    </row>
    <row r="936" spans="4:4" ht="12.5">
      <c r="D936" s="56"/>
    </row>
    <row r="937" spans="4:4" ht="12.5">
      <c r="D937" s="56"/>
    </row>
    <row r="938" spans="4:4" ht="12.5">
      <c r="D938" s="56"/>
    </row>
    <row r="939" spans="4:4" ht="12.5">
      <c r="D939" s="56"/>
    </row>
    <row r="940" spans="4:4" ht="12.5">
      <c r="D940" s="56"/>
    </row>
    <row r="941" spans="4:4" ht="12.5">
      <c r="D941" s="56"/>
    </row>
    <row r="942" spans="4:4" ht="12.5">
      <c r="D942" s="56"/>
    </row>
    <row r="943" spans="4:4" ht="12.5">
      <c r="D943" s="56"/>
    </row>
    <row r="944" spans="4:4" ht="12.5">
      <c r="D944" s="56"/>
    </row>
    <row r="945" spans="4:4" ht="12.5">
      <c r="D945" s="56"/>
    </row>
    <row r="946" spans="4:4" ht="12.5">
      <c r="D946" s="56"/>
    </row>
    <row r="947" spans="4:4" ht="12.5">
      <c r="D947" s="56"/>
    </row>
    <row r="948" spans="4:4" ht="12.5">
      <c r="D948" s="56"/>
    </row>
    <row r="949" spans="4:4" ht="12.5">
      <c r="D949" s="56"/>
    </row>
    <row r="950" spans="4:4" ht="12.5">
      <c r="D950" s="56"/>
    </row>
    <row r="951" spans="4:4" ht="12.5">
      <c r="D951" s="56"/>
    </row>
    <row r="952" spans="4:4" ht="12.5">
      <c r="D952" s="56"/>
    </row>
    <row r="953" spans="4:4" ht="12.5">
      <c r="D953" s="56"/>
    </row>
    <row r="954" spans="4:4" ht="12.5">
      <c r="D954" s="56"/>
    </row>
    <row r="955" spans="4:4" ht="12.5">
      <c r="D955" s="56"/>
    </row>
    <row r="956" spans="4:4" ht="12.5">
      <c r="D956" s="56"/>
    </row>
    <row r="957" spans="4:4" ht="12.5">
      <c r="D957" s="56"/>
    </row>
    <row r="958" spans="4:4" ht="12.5">
      <c r="D958" s="56"/>
    </row>
    <row r="959" spans="4:4" ht="12.5">
      <c r="D959" s="56"/>
    </row>
    <row r="960" spans="4:4" ht="12.5">
      <c r="D960" s="56"/>
    </row>
    <row r="961" spans="4:4" ht="12.5">
      <c r="D961" s="56"/>
    </row>
    <row r="962" spans="4:4" ht="12.5">
      <c r="D962" s="56"/>
    </row>
    <row r="963" spans="4:4" ht="12.5">
      <c r="D963" s="56"/>
    </row>
    <row r="964" spans="4:4" ht="12.5">
      <c r="D964" s="56"/>
    </row>
    <row r="965" spans="4:4" ht="12.5">
      <c r="D965" s="56"/>
    </row>
    <row r="966" spans="4:4" ht="12.5">
      <c r="D966" s="56"/>
    </row>
    <row r="967" spans="4:4" ht="12.5">
      <c r="D967" s="56"/>
    </row>
    <row r="968" spans="4:4" ht="12.5">
      <c r="D968" s="56"/>
    </row>
    <row r="969" spans="4:4" ht="12.5">
      <c r="D969" s="56"/>
    </row>
    <row r="970" spans="4:4" ht="12.5">
      <c r="D970" s="56"/>
    </row>
    <row r="971" spans="4:4" ht="12.5">
      <c r="D971" s="56"/>
    </row>
    <row r="972" spans="4:4" ht="12.5">
      <c r="D972" s="56"/>
    </row>
    <row r="973" spans="4:4" ht="12.5">
      <c r="D973" s="56"/>
    </row>
    <row r="974" spans="4:4" ht="12.5">
      <c r="D974" s="56"/>
    </row>
    <row r="975" spans="4:4" ht="12.5">
      <c r="D975" s="56"/>
    </row>
    <row r="976" spans="4:4" ht="12.5">
      <c r="D976" s="56"/>
    </row>
    <row r="977" spans="4:4" ht="12.5">
      <c r="D977" s="56"/>
    </row>
    <row r="978" spans="4:4" ht="12.5">
      <c r="D978" s="56"/>
    </row>
    <row r="979" spans="4:4" ht="12.5">
      <c r="D979" s="56"/>
    </row>
    <row r="980" spans="4:4" ht="12.5">
      <c r="D980" s="56"/>
    </row>
    <row r="981" spans="4:4" ht="12.5">
      <c r="D981" s="56"/>
    </row>
    <row r="982" spans="4:4" ht="12.5">
      <c r="D982" s="56"/>
    </row>
    <row r="983" spans="4:4" ht="12.5">
      <c r="D983" s="56"/>
    </row>
    <row r="984" spans="4:4" ht="12.5">
      <c r="D984" s="56"/>
    </row>
    <row r="985" spans="4:4" ht="12.5">
      <c r="D985" s="56"/>
    </row>
    <row r="986" spans="4:4" ht="12.5">
      <c r="D986" s="56"/>
    </row>
    <row r="987" spans="4:4" ht="12.5">
      <c r="D987" s="56"/>
    </row>
    <row r="988" spans="4:4" ht="12.5">
      <c r="D988" s="56"/>
    </row>
    <row r="989" spans="4:4" ht="12.5">
      <c r="D989" s="56"/>
    </row>
    <row r="990" spans="4:4" ht="12.5">
      <c r="D990" s="56"/>
    </row>
    <row r="991" spans="4:4" ht="12.5">
      <c r="D991" s="56"/>
    </row>
    <row r="992" spans="4:4" ht="12.5">
      <c r="D992" s="56"/>
    </row>
    <row r="993" spans="4:4" ht="12.5">
      <c r="D993" s="56"/>
    </row>
    <row r="994" spans="4:4" ht="12.5">
      <c r="D994" s="56"/>
    </row>
    <row r="995" spans="4:4" ht="12.5">
      <c r="D995" s="56"/>
    </row>
    <row r="996" spans="4:4" ht="12.5">
      <c r="D996" s="56"/>
    </row>
    <row r="997" spans="4:4" ht="12.5">
      <c r="D997" s="56"/>
    </row>
    <row r="998" spans="4:4" ht="12.5">
      <c r="D998" s="56"/>
    </row>
    <row r="999" spans="4:4" ht="12.5">
      <c r="D999" s="56"/>
    </row>
    <row r="1000" spans="4:4" ht="12.5">
      <c r="D1000" s="56"/>
    </row>
  </sheetData>
  <mergeCells count="1">
    <mergeCell ref="L6:L7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9"/>
  <sheetViews>
    <sheetView workbookViewId="0"/>
  </sheetViews>
  <sheetFormatPr defaultColWidth="14.453125" defaultRowHeight="15.75" customHeight="1"/>
  <cols>
    <col min="1" max="1" width="28.81640625" customWidth="1"/>
  </cols>
  <sheetData>
    <row r="1" spans="1:5" ht="15.75" customHeight="1">
      <c r="A1" s="20" t="s">
        <v>57</v>
      </c>
      <c r="B1" s="28" t="s">
        <v>58</v>
      </c>
      <c r="C1" s="28" t="s">
        <v>59</v>
      </c>
      <c r="D1" s="28" t="s">
        <v>60</v>
      </c>
      <c r="E1" s="28" t="s">
        <v>61</v>
      </c>
    </row>
    <row r="2" spans="1:5" ht="15.75" customHeight="1">
      <c r="A2" s="1"/>
    </row>
    <row r="3" spans="1:5" ht="15.75" customHeight="1">
      <c r="A3" s="21" t="s">
        <v>47</v>
      </c>
    </row>
    <row r="4" spans="1:5" ht="15.75" customHeight="1">
      <c r="A4" s="25" t="s">
        <v>48</v>
      </c>
      <c r="B4" s="29">
        <v>0.2</v>
      </c>
      <c r="C4" s="29">
        <v>0.65</v>
      </c>
      <c r="D4" s="29">
        <v>0.15</v>
      </c>
    </row>
    <row r="5" spans="1:5" ht="15.75" customHeight="1">
      <c r="A5" s="25" t="s">
        <v>49</v>
      </c>
    </row>
    <row r="6" spans="1:5" ht="15.75" customHeight="1">
      <c r="A6" s="25" t="s">
        <v>50</v>
      </c>
    </row>
    <row r="7" spans="1:5" ht="15.75" customHeight="1">
      <c r="A7" s="25" t="s">
        <v>52</v>
      </c>
    </row>
    <row r="8" spans="1:5" ht="15.75" customHeight="1">
      <c r="A8" s="25" t="s">
        <v>54</v>
      </c>
      <c r="B8" s="29">
        <v>0.05</v>
      </c>
      <c r="C8" s="29">
        <v>0.15</v>
      </c>
      <c r="D8" s="29">
        <v>0.2</v>
      </c>
      <c r="E8" s="29">
        <v>0.6</v>
      </c>
    </row>
    <row r="9" spans="1:5" ht="15.75" customHeight="1">
      <c r="A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8"/>
  <sheetViews>
    <sheetView workbookViewId="0">
      <selection activeCell="C12" sqref="C12"/>
    </sheetView>
  </sheetViews>
  <sheetFormatPr defaultColWidth="14.453125" defaultRowHeight="15.75" customHeight="1"/>
  <cols>
    <col min="1" max="1" width="24.453125" customWidth="1"/>
    <col min="2" max="2" width="44.7265625" customWidth="1"/>
    <col min="3" max="3" width="45.26953125" customWidth="1"/>
    <col min="4" max="4" width="26.453125" customWidth="1"/>
    <col min="5" max="5" width="36.08984375" customWidth="1"/>
  </cols>
  <sheetData>
    <row r="1" spans="1:7" ht="15.75" customHeight="1">
      <c r="A1" s="46" t="s">
        <v>79</v>
      </c>
      <c r="B1" s="46" t="s">
        <v>80</v>
      </c>
      <c r="C1" s="46" t="s">
        <v>81</v>
      </c>
      <c r="D1" s="46" t="s">
        <v>82</v>
      </c>
      <c r="E1" s="46" t="s">
        <v>83</v>
      </c>
      <c r="F1" s="47" t="s">
        <v>84</v>
      </c>
      <c r="G1" s="48"/>
    </row>
    <row r="2" spans="1:7" ht="15.75" customHeight="1">
      <c r="A2" s="46" t="s">
        <v>85</v>
      </c>
      <c r="B2" s="46" t="s">
        <v>86</v>
      </c>
      <c r="C2" s="46" t="s">
        <v>87</v>
      </c>
      <c r="D2" s="46" t="s">
        <v>88</v>
      </c>
      <c r="E2" s="46" t="s">
        <v>89</v>
      </c>
      <c r="F2" s="46" t="s">
        <v>90</v>
      </c>
      <c r="G2" s="48"/>
    </row>
    <row r="3" spans="1:7" ht="15.75" customHeight="1">
      <c r="A3" s="46"/>
      <c r="B3" s="46"/>
      <c r="C3" s="46"/>
      <c r="D3" s="46"/>
      <c r="E3" s="46"/>
      <c r="F3" s="46"/>
      <c r="G3" s="48"/>
    </row>
    <row r="4" spans="1:7" ht="15.75" customHeight="1">
      <c r="A4" s="46" t="s">
        <v>91</v>
      </c>
      <c r="B4" s="46" t="s">
        <v>92</v>
      </c>
      <c r="C4" s="46" t="s">
        <v>93</v>
      </c>
      <c r="D4" s="46" t="s">
        <v>94</v>
      </c>
      <c r="E4" s="46" t="s">
        <v>95</v>
      </c>
      <c r="F4" s="46" t="s">
        <v>96</v>
      </c>
      <c r="G4" s="48"/>
    </row>
    <row r="5" spans="1:7" ht="15.75" customHeight="1">
      <c r="A5" s="46" t="s">
        <v>97</v>
      </c>
      <c r="B5" s="46" t="s">
        <v>98</v>
      </c>
      <c r="C5" s="46" t="s">
        <v>99</v>
      </c>
      <c r="D5" s="46" t="s">
        <v>100</v>
      </c>
      <c r="E5" s="46" t="s">
        <v>101</v>
      </c>
      <c r="F5" s="73" t="s">
        <v>102</v>
      </c>
      <c r="G5" s="48"/>
    </row>
    <row r="6" spans="1:7" ht="15.75" customHeight="1">
      <c r="A6" s="46" t="s">
        <v>103</v>
      </c>
      <c r="B6" s="46" t="s">
        <v>104</v>
      </c>
      <c r="C6" s="46" t="s">
        <v>105</v>
      </c>
      <c r="D6" s="46" t="s">
        <v>106</v>
      </c>
      <c r="E6" s="46" t="s">
        <v>101</v>
      </c>
      <c r="F6" s="72"/>
      <c r="G6" s="48"/>
    </row>
    <row r="7" spans="1:7" ht="15.75" customHeight="1">
      <c r="A7" s="46" t="s">
        <v>107</v>
      </c>
      <c r="B7" s="46" t="s">
        <v>108</v>
      </c>
      <c r="C7" s="46" t="s">
        <v>109</v>
      </c>
      <c r="D7" s="46" t="s">
        <v>110</v>
      </c>
      <c r="E7" s="46" t="s">
        <v>111</v>
      </c>
      <c r="F7" s="72"/>
      <c r="G7" s="48"/>
    </row>
    <row r="8" spans="1:7" ht="15.75" customHeight="1">
      <c r="A8" s="46" t="s">
        <v>112</v>
      </c>
      <c r="B8" s="46" t="s">
        <v>113</v>
      </c>
      <c r="C8" s="46" t="s">
        <v>114</v>
      </c>
      <c r="D8" s="46" t="s">
        <v>115</v>
      </c>
      <c r="E8" s="46" t="s">
        <v>116</v>
      </c>
      <c r="F8" s="74" t="s">
        <v>117</v>
      </c>
      <c r="G8" s="48"/>
    </row>
    <row r="9" spans="1:7" ht="15.75" customHeight="1">
      <c r="A9" s="46" t="s">
        <v>118</v>
      </c>
      <c r="B9" s="46" t="s">
        <v>119</v>
      </c>
      <c r="C9" s="46" t="s">
        <v>120</v>
      </c>
      <c r="D9" s="46" t="s">
        <v>121</v>
      </c>
      <c r="E9" s="46" t="s">
        <v>116</v>
      </c>
      <c r="F9" s="72"/>
      <c r="G9" s="48"/>
    </row>
    <row r="10" spans="1:7" ht="15.75" customHeight="1">
      <c r="A10" s="46" t="s">
        <v>122</v>
      </c>
      <c r="B10" s="46" t="s">
        <v>123</v>
      </c>
      <c r="C10" s="46" t="s">
        <v>124</v>
      </c>
      <c r="D10" s="46" t="s">
        <v>125</v>
      </c>
      <c r="E10" s="46" t="s">
        <v>116</v>
      </c>
      <c r="F10" s="72"/>
      <c r="G10" s="48"/>
    </row>
    <row r="11" spans="1:7" ht="15.75" customHeight="1">
      <c r="A11" s="46" t="s">
        <v>126</v>
      </c>
      <c r="B11" s="47" t="s">
        <v>127</v>
      </c>
      <c r="C11" s="46" t="s">
        <v>128</v>
      </c>
      <c r="D11" s="46" t="s">
        <v>125</v>
      </c>
      <c r="E11" s="47" t="s">
        <v>129</v>
      </c>
      <c r="F11" s="49"/>
      <c r="G11" s="48"/>
    </row>
    <row r="12" spans="1:7" ht="15.75" customHeight="1">
      <c r="A12" s="46" t="s">
        <v>130</v>
      </c>
      <c r="B12" s="46" t="s">
        <v>131</v>
      </c>
      <c r="C12" s="46" t="s">
        <v>132</v>
      </c>
      <c r="D12" s="46" t="s">
        <v>133</v>
      </c>
      <c r="E12" s="47" t="s">
        <v>129</v>
      </c>
      <c r="F12" s="49"/>
      <c r="G12" s="48"/>
    </row>
    <row r="13" spans="1:7" ht="15.75" customHeight="1">
      <c r="A13" s="46" t="s">
        <v>134</v>
      </c>
      <c r="B13" s="46" t="s">
        <v>135</v>
      </c>
      <c r="C13" s="46" t="s">
        <v>136</v>
      </c>
      <c r="D13" s="46" t="s">
        <v>137</v>
      </c>
      <c r="E13" s="46" t="s">
        <v>63</v>
      </c>
      <c r="F13" s="75" t="s">
        <v>138</v>
      </c>
      <c r="G13" s="48"/>
    </row>
    <row r="14" spans="1:7" ht="15.75" customHeight="1">
      <c r="A14" s="46" t="s">
        <v>139</v>
      </c>
      <c r="B14" s="46" t="s">
        <v>140</v>
      </c>
      <c r="C14" s="46" t="s">
        <v>141</v>
      </c>
      <c r="D14" s="46" t="s">
        <v>142</v>
      </c>
      <c r="E14" s="46" t="s">
        <v>63</v>
      </c>
      <c r="F14" s="72"/>
      <c r="G14" s="48"/>
    </row>
    <row r="15" spans="1:7" ht="15.75" customHeight="1">
      <c r="A15" s="47" t="s">
        <v>143</v>
      </c>
      <c r="B15" s="47" t="s">
        <v>144</v>
      </c>
      <c r="C15" s="47" t="s">
        <v>145</v>
      </c>
      <c r="D15" s="47" t="s">
        <v>146</v>
      </c>
      <c r="E15" s="46" t="s">
        <v>147</v>
      </c>
      <c r="F15" s="49"/>
      <c r="G15" s="48"/>
    </row>
    <row r="16" spans="1:7" ht="15.75" customHeight="1">
      <c r="A16" s="50" t="s">
        <v>148</v>
      </c>
      <c r="B16" s="50" t="s">
        <v>149</v>
      </c>
      <c r="C16" s="50" t="s">
        <v>141</v>
      </c>
      <c r="D16" s="50" t="s">
        <v>150</v>
      </c>
      <c r="E16" s="28" t="s">
        <v>147</v>
      </c>
    </row>
    <row r="17" spans="1:6" ht="15.75" customHeight="1">
      <c r="A17" s="50" t="s">
        <v>151</v>
      </c>
      <c r="B17" s="50" t="s">
        <v>141</v>
      </c>
      <c r="C17" s="50" t="s">
        <v>152</v>
      </c>
      <c r="D17" s="50" t="s">
        <v>153</v>
      </c>
      <c r="E17" s="28" t="s">
        <v>154</v>
      </c>
      <c r="F17" s="28" t="s">
        <v>141</v>
      </c>
    </row>
    <row r="18" spans="1:6" ht="15.75" customHeight="1">
      <c r="A18" s="48"/>
      <c r="B18" s="48"/>
      <c r="C18" s="48"/>
      <c r="D18" s="48"/>
    </row>
  </sheetData>
  <mergeCells count="3">
    <mergeCell ref="F5:F7"/>
    <mergeCell ref="F8:F10"/>
    <mergeCell ref="F13:F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"/>
  <sheetViews>
    <sheetView workbookViewId="0"/>
  </sheetViews>
  <sheetFormatPr defaultColWidth="14.453125" defaultRowHeight="15.75" customHeight="1"/>
  <cols>
    <col min="1" max="1" width="37.726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Acessibility Score Data</vt:lpstr>
      <vt:lpstr>Accessibility Score Calc</vt:lpstr>
      <vt:lpstr>Accurate ETA Calculation</vt:lpstr>
      <vt:lpstr>Land Use </vt:lpstr>
      <vt:lpstr>DataProviders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2020-09-15T08:02:03Z</dcterms:modified>
</cp:coreProperties>
</file>