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R:\excelr\"/>
    </mc:Choice>
  </mc:AlternateContent>
  <xr:revisionPtr revIDLastSave="0" documentId="13_ncr:1_{AF0D8D8B-2A6F-4D5C-85C9-2ABC1172A06C}" xr6:coauthVersionLast="47" xr6:coauthVersionMax="47" xr10:uidLastSave="{00000000-0000-0000-0000-000000000000}"/>
  <bookViews>
    <workbookView xWindow="-108" yWindow="-108" windowWidth="23256" windowHeight="12456" tabRatio="884" firstSheet="13" activeTab="23" xr2:uid="{804A284F-30AB-4AA4-80D9-3863464D9C5B}"/>
  </bookViews>
  <sheets>
    <sheet name="Introduction" sheetId="13" r:id="rId1"/>
    <sheet name="Day-1" sheetId="1" r:id="rId2"/>
    <sheet name="Transpose" sheetId="2" r:id="rId3"/>
    <sheet name="Paste Link" sheetId="3" r:id="rId4"/>
    <sheet name="Skip Blank" sheetId="4" r:id="rId5"/>
    <sheet name="Paste Special Operations" sheetId="5" r:id="rId6"/>
    <sheet name="IFS Functions" sheetId="7" r:id="rId7"/>
    <sheet name="Database" sheetId="22" r:id="rId8"/>
    <sheet name="Math &amp; Trigo" sheetId="6" r:id="rId9"/>
    <sheet name="Referencing" sheetId="8" r:id="rId10"/>
    <sheet name="Mixed Referencing" sheetId="9" r:id="rId11"/>
    <sheet name="Naming Range" sheetId="10" r:id="rId12"/>
    <sheet name="Flash Fill" sheetId="15" r:id="rId13"/>
    <sheet name="Fill Series" sheetId="16" r:id="rId14"/>
    <sheet name="Date &amp; Time" sheetId="11" r:id="rId15"/>
    <sheet name="SUMPRODUCT" sheetId="20" r:id="rId16"/>
    <sheet name="Information" sheetId="12" r:id="rId17"/>
    <sheet name="Text To Column" sheetId="14" r:id="rId18"/>
    <sheet name="INDIRECT" sheetId="21" r:id="rId19"/>
    <sheet name="Subtotal" sheetId="25" r:id="rId20"/>
    <sheet name="Copy Visible Cells" sheetId="26" r:id="rId21"/>
    <sheet name="Sheet1" sheetId="27" r:id="rId22"/>
    <sheet name="Sheet2" sheetId="29" r:id="rId23"/>
    <sheet name="Seprate Date &amp; Time" sheetId="28" r:id="rId24"/>
  </sheets>
  <definedNames>
    <definedName name="asha">'Naming Range'!$B$2:$B$14</definedName>
    <definedName name="salary">INDIRECT!$G$2:$G$21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3" i="20" l="1"/>
  <c r="E6" i="20"/>
  <c r="E7" i="20"/>
  <c r="E8" i="20"/>
  <c r="E9" i="20"/>
  <c r="E10" i="20"/>
  <c r="E11" i="20"/>
  <c r="E5" i="20"/>
  <c r="E12" i="20"/>
  <c r="J15" i="21"/>
  <c r="J11" i="21"/>
  <c r="J10" i="21"/>
  <c r="J3" i="12"/>
  <c r="J4" i="12"/>
  <c r="J5" i="12"/>
  <c r="J7" i="12"/>
  <c r="J8" i="12"/>
  <c r="J9" i="12"/>
  <c r="J10" i="12"/>
  <c r="J12" i="12"/>
  <c r="J13" i="12"/>
  <c r="J14" i="12"/>
  <c r="J2" i="12"/>
  <c r="G3" i="12"/>
  <c r="G4" i="12"/>
  <c r="G5" i="12"/>
  <c r="G7" i="12"/>
  <c r="G8" i="12"/>
  <c r="G9" i="12"/>
  <c r="G10" i="12"/>
  <c r="G12" i="12"/>
  <c r="G13" i="12"/>
  <c r="G14" i="12"/>
  <c r="H3" i="12"/>
  <c r="H4" i="12"/>
  <c r="H5" i="12"/>
  <c r="H6" i="12"/>
  <c r="H7" i="12"/>
  <c r="H8" i="12"/>
  <c r="H9" i="12"/>
  <c r="H10" i="12"/>
  <c r="H11" i="12"/>
  <c r="H12" i="12"/>
  <c r="H13" i="12"/>
  <c r="H14" i="12"/>
  <c r="I3" i="12"/>
  <c r="I4" i="12"/>
  <c r="I5" i="12"/>
  <c r="I7" i="12"/>
  <c r="I8" i="12"/>
  <c r="I9" i="12"/>
  <c r="I10" i="12"/>
  <c r="I12" i="12"/>
  <c r="I13" i="12"/>
  <c r="I14" i="12"/>
  <c r="I2" i="12"/>
  <c r="H2" i="12"/>
  <c r="G2" i="12"/>
  <c r="F3" i="12"/>
  <c r="F4" i="12"/>
  <c r="F5" i="12"/>
  <c r="F7" i="12"/>
  <c r="F8" i="12"/>
  <c r="F9" i="12"/>
  <c r="F10" i="12"/>
  <c r="F12" i="12"/>
  <c r="F13" i="12"/>
  <c r="F14" i="12"/>
  <c r="F2" i="12"/>
  <c r="E3" i="12"/>
  <c r="E4" i="12"/>
  <c r="E5" i="12"/>
  <c r="E7" i="12"/>
  <c r="E8" i="12"/>
  <c r="E9" i="12"/>
  <c r="E10" i="12"/>
  <c r="E12" i="12"/>
  <c r="E13" i="12"/>
  <c r="E14" i="12"/>
  <c r="E2" i="12"/>
  <c r="D3" i="12"/>
  <c r="D4" i="12"/>
  <c r="D5" i="12"/>
  <c r="D7" i="12"/>
  <c r="D8" i="12"/>
  <c r="D9" i="12"/>
  <c r="D10" i="12"/>
  <c r="D12" i="12"/>
  <c r="D13" i="12"/>
  <c r="D14" i="12"/>
  <c r="D2" i="12"/>
  <c r="C8" i="12"/>
  <c r="C9" i="12"/>
  <c r="C10" i="12"/>
  <c r="C12" i="12"/>
  <c r="C13" i="12"/>
  <c r="C14" i="12"/>
  <c r="C3" i="12"/>
  <c r="C4" i="12"/>
  <c r="C5" i="12"/>
  <c r="C7" i="12"/>
  <c r="C2" i="12"/>
  <c r="H3" i="6"/>
  <c r="H4" i="6"/>
  <c r="H5" i="6"/>
  <c r="H6" i="6"/>
  <c r="H7" i="6"/>
  <c r="H8" i="6"/>
  <c r="H9" i="6"/>
  <c r="H10" i="6"/>
  <c r="H2" i="6"/>
  <c r="G3" i="6"/>
  <c r="G4" i="6"/>
  <c r="G5" i="6"/>
  <c r="G6" i="6"/>
  <c r="G7" i="6"/>
  <c r="G8" i="6"/>
  <c r="G9" i="6"/>
  <c r="G10" i="6"/>
  <c r="G2" i="6"/>
  <c r="F2" i="6"/>
  <c r="F14" i="10"/>
  <c r="F13" i="10"/>
  <c r="F12" i="10"/>
  <c r="F11" i="10"/>
  <c r="F10" i="10"/>
  <c r="F6" i="10"/>
  <c r="F5" i="10"/>
  <c r="F4" i="10"/>
  <c r="F3" i="10"/>
  <c r="F2" i="10"/>
  <c r="B10" i="9"/>
  <c r="C10" i="9"/>
  <c r="D10" i="9"/>
  <c r="E10" i="9"/>
  <c r="F10" i="9"/>
  <c r="G10" i="9"/>
  <c r="H10" i="9"/>
  <c r="I10" i="9"/>
  <c r="J10" i="9"/>
  <c r="B6" i="9"/>
  <c r="C6" i="9"/>
  <c r="D6" i="9"/>
  <c r="E6" i="9"/>
  <c r="F6" i="9"/>
  <c r="G6" i="9"/>
  <c r="H6" i="9"/>
  <c r="I6" i="9"/>
  <c r="J6" i="9"/>
  <c r="B7" i="9"/>
  <c r="C7" i="9"/>
  <c r="D7" i="9"/>
  <c r="E7" i="9"/>
  <c r="F7" i="9"/>
  <c r="G7" i="9"/>
  <c r="H7" i="9"/>
  <c r="I7" i="9"/>
  <c r="J7" i="9"/>
  <c r="B8" i="9"/>
  <c r="C8" i="9"/>
  <c r="D8" i="9"/>
  <c r="E8" i="9"/>
  <c r="F8" i="9"/>
  <c r="G8" i="9"/>
  <c r="H8" i="9"/>
  <c r="I8" i="9"/>
  <c r="J8" i="9"/>
  <c r="B9" i="9"/>
  <c r="C9" i="9"/>
  <c r="D9" i="9"/>
  <c r="E9" i="9"/>
  <c r="F9" i="9"/>
  <c r="G9" i="9"/>
  <c r="H9" i="9"/>
  <c r="I9" i="9"/>
  <c r="J9" i="9"/>
  <c r="B4" i="9"/>
  <c r="C4" i="9"/>
  <c r="D4" i="9"/>
  <c r="E4" i="9"/>
  <c r="F4" i="9"/>
  <c r="G4" i="9"/>
  <c r="H4" i="9"/>
  <c r="I4" i="9"/>
  <c r="J4" i="9"/>
  <c r="B5" i="9"/>
  <c r="C5" i="9"/>
  <c r="D5" i="9"/>
  <c r="E5" i="9"/>
  <c r="F5" i="9"/>
  <c r="G5" i="9"/>
  <c r="H5" i="9"/>
  <c r="I5" i="9"/>
  <c r="J5" i="9"/>
  <c r="C3" i="9"/>
  <c r="D3" i="9"/>
  <c r="E3" i="9"/>
  <c r="F3" i="9"/>
  <c r="G3" i="9"/>
  <c r="H3" i="9"/>
  <c r="I3" i="9"/>
  <c r="J3" i="9"/>
  <c r="C2" i="9"/>
  <c r="D2" i="9"/>
  <c r="E2" i="9"/>
  <c r="F2" i="9"/>
  <c r="G2" i="9"/>
  <c r="H2" i="9"/>
  <c r="I2" i="9"/>
  <c r="J2" i="9"/>
  <c r="B3" i="9"/>
  <c r="B2" i="9"/>
  <c r="M9" i="8"/>
  <c r="N9" i="8"/>
  <c r="O9" i="8"/>
  <c r="P9" i="8"/>
  <c r="Q9" i="8"/>
  <c r="L9" i="8"/>
  <c r="H6" i="8"/>
  <c r="H7" i="8"/>
  <c r="H8" i="8"/>
  <c r="H9" i="8"/>
  <c r="H10" i="8"/>
  <c r="H5" i="8"/>
  <c r="D6" i="8"/>
  <c r="D7" i="8"/>
  <c r="D8" i="8"/>
  <c r="D9" i="8"/>
  <c r="D10" i="8"/>
  <c r="D11" i="8"/>
  <c r="D5" i="8"/>
  <c r="X3" i="6"/>
  <c r="X4" i="6"/>
  <c r="X5" i="6"/>
  <c r="X6" i="6"/>
  <c r="X7" i="6"/>
  <c r="X8" i="6"/>
  <c r="X9" i="6"/>
  <c r="X2" i="6"/>
  <c r="U3" i="6"/>
  <c r="U4" i="6"/>
  <c r="U5" i="6"/>
  <c r="U6" i="6"/>
  <c r="U7" i="6"/>
  <c r="U8" i="6"/>
  <c r="U9" i="6"/>
  <c r="U2" i="6"/>
  <c r="Q3" i="6"/>
  <c r="Q4" i="6"/>
  <c r="Q5" i="6"/>
  <c r="Q6" i="6"/>
  <c r="Q7" i="6"/>
  <c r="Q8" i="6"/>
  <c r="Q9" i="6"/>
  <c r="Q2" i="6"/>
  <c r="N3" i="6"/>
  <c r="N4" i="6"/>
  <c r="N5" i="6"/>
  <c r="N6" i="6"/>
  <c r="N7" i="6"/>
  <c r="N8" i="6"/>
  <c r="N9" i="6"/>
  <c r="N2" i="6"/>
  <c r="L3" i="6"/>
  <c r="L4" i="6"/>
  <c r="L5" i="6"/>
  <c r="L6" i="6"/>
  <c r="L7" i="6"/>
  <c r="L8" i="6"/>
  <c r="L9" i="6"/>
  <c r="L2" i="6"/>
  <c r="K3" i="6"/>
  <c r="K4" i="6"/>
  <c r="K5" i="6"/>
  <c r="K6" i="6"/>
  <c r="K7" i="6"/>
  <c r="K8" i="6"/>
  <c r="K9" i="6"/>
  <c r="K2" i="6"/>
  <c r="E3" i="6"/>
  <c r="E4" i="6"/>
  <c r="E5" i="6"/>
  <c r="E6" i="6"/>
  <c r="E7" i="6"/>
  <c r="E8" i="6"/>
  <c r="E9" i="6"/>
  <c r="E10" i="6"/>
  <c r="E2" i="6"/>
  <c r="D3" i="6"/>
  <c r="D4" i="6"/>
  <c r="D5" i="6"/>
  <c r="D6" i="6"/>
  <c r="D7" i="6"/>
  <c r="D8" i="6"/>
  <c r="D9" i="6"/>
  <c r="D10" i="6"/>
  <c r="D2" i="6"/>
  <c r="C3" i="6"/>
  <c r="C4" i="6"/>
  <c r="C5" i="6"/>
  <c r="C6" i="6"/>
  <c r="C7" i="6"/>
  <c r="C8" i="6"/>
  <c r="C9" i="6"/>
  <c r="C10" i="6"/>
  <c r="C2" i="6"/>
  <c r="B3" i="6"/>
  <c r="B4" i="6"/>
  <c r="B5" i="6"/>
  <c r="B6" i="6"/>
  <c r="B7" i="6"/>
  <c r="B8" i="6"/>
  <c r="B9" i="6"/>
  <c r="B10" i="6"/>
  <c r="B2" i="6"/>
  <c r="J17" i="22"/>
  <c r="J16" i="22"/>
  <c r="J15" i="22"/>
  <c r="J14" i="22"/>
  <c r="J13" i="22"/>
  <c r="J12" i="22"/>
  <c r="J7" i="22"/>
  <c r="J6" i="22"/>
  <c r="J5" i="22"/>
  <c r="J4" i="22"/>
  <c r="J3" i="22"/>
  <c r="J19" i="7"/>
  <c r="J18" i="7"/>
  <c r="J17" i="7"/>
  <c r="J16" i="7"/>
  <c r="J15" i="7"/>
  <c r="J14" i="7"/>
  <c r="J13" i="7"/>
  <c r="J12" i="7"/>
  <c r="J11" i="7"/>
  <c r="J10" i="7"/>
  <c r="J9" i="7"/>
  <c r="J3" i="7"/>
  <c r="J2" i="7"/>
  <c r="J8" i="7"/>
  <c r="J7" i="7"/>
  <c r="J4" i="7"/>
  <c r="J6" i="7"/>
  <c r="J5" i="7"/>
  <c r="H1" i="3"/>
  <c r="H2" i="3"/>
  <c r="H3" i="3"/>
  <c r="H4" i="3"/>
  <c r="H5" i="3"/>
  <c r="H6" i="3"/>
  <c r="H7" i="3"/>
  <c r="H8" i="3"/>
  <c r="H9" i="3"/>
  <c r="H10" i="3"/>
  <c r="H11" i="3"/>
  <c r="E15" i="3"/>
  <c r="E16" i="3"/>
  <c r="E17" i="3"/>
  <c r="E18" i="3"/>
  <c r="E19" i="3"/>
  <c r="E20" i="3"/>
  <c r="E21" i="3"/>
  <c r="E22" i="3"/>
  <c r="E23" i="3"/>
  <c r="E24" i="3"/>
  <c r="E25" i="3"/>
  <c r="A17" i="2" a="1"/>
  <c r="A17" i="2" s="1"/>
  <c r="C1" i="2" a="1"/>
  <c r="C1" i="2" s="1"/>
  <c r="E35" i="1"/>
  <c r="D35" i="1"/>
  <c r="Z18" i="1"/>
  <c r="AC3" i="1"/>
  <c r="AC4" i="1"/>
  <c r="AC5" i="1"/>
  <c r="AC6" i="1"/>
  <c r="AC7" i="1"/>
  <c r="AC8" i="1"/>
  <c r="AC9" i="1"/>
  <c r="AC10" i="1"/>
  <c r="AC11" i="1"/>
  <c r="AC2" i="1"/>
  <c r="AB3" i="1"/>
  <c r="AB4" i="1"/>
  <c r="AB5" i="1"/>
  <c r="AB6" i="1"/>
  <c r="AB7" i="1"/>
  <c r="AB8" i="1"/>
  <c r="AB9" i="1"/>
  <c r="AB10" i="1"/>
  <c r="AB11" i="1"/>
  <c r="AB2" i="1"/>
  <c r="AA3" i="1"/>
  <c r="AA4" i="1"/>
  <c r="AA5" i="1"/>
  <c r="AA6" i="1"/>
  <c r="AA7" i="1"/>
  <c r="AA8" i="1"/>
  <c r="AA9" i="1"/>
  <c r="AA10" i="1"/>
  <c r="AA11" i="1"/>
  <c r="AA2" i="1"/>
  <c r="W3" i="1"/>
  <c r="W4" i="1"/>
  <c r="W5" i="1"/>
  <c r="W6" i="1"/>
  <c r="W7" i="1"/>
  <c r="W8" i="1"/>
  <c r="W9" i="1"/>
  <c r="W10" i="1"/>
  <c r="W11" i="1"/>
  <c r="W2" i="1"/>
  <c r="V36" i="1"/>
  <c r="V21" i="1"/>
  <c r="V19" i="1"/>
  <c r="V18" i="1"/>
  <c r="S4" i="1"/>
  <c r="S5" i="1"/>
  <c r="S6" i="1"/>
  <c r="S7" i="1"/>
  <c r="S8" i="1"/>
  <c r="S9" i="1"/>
  <c r="S10" i="1"/>
  <c r="S11" i="1"/>
  <c r="S3" i="1"/>
  <c r="S2" i="1"/>
  <c r="R4" i="1"/>
  <c r="R5" i="1"/>
  <c r="R6" i="1"/>
  <c r="R7" i="1"/>
  <c r="R8" i="1"/>
  <c r="R9" i="1"/>
  <c r="R10" i="1"/>
  <c r="R11" i="1"/>
  <c r="R3" i="1"/>
  <c r="R2" i="1"/>
  <c r="Q3" i="1"/>
  <c r="Q4" i="1"/>
  <c r="Q5" i="1"/>
  <c r="Q6" i="1"/>
  <c r="Q7" i="1"/>
  <c r="Q8" i="1"/>
  <c r="Q9" i="1"/>
  <c r="Q10" i="1"/>
  <c r="Q11" i="1"/>
  <c r="Q2" i="1"/>
  <c r="P3" i="1"/>
  <c r="P4" i="1"/>
  <c r="P5" i="1"/>
  <c r="P6" i="1"/>
  <c r="P7" i="1"/>
  <c r="P8" i="1"/>
  <c r="P9" i="1"/>
  <c r="P10" i="1"/>
  <c r="P11" i="1"/>
  <c r="P2" i="1"/>
  <c r="L2" i="1"/>
  <c r="L3" i="1"/>
  <c r="L4" i="1"/>
  <c r="L5" i="1"/>
  <c r="L6" i="1"/>
  <c r="L7" i="1"/>
  <c r="L8" i="1"/>
  <c r="L9" i="1"/>
  <c r="L10" i="1"/>
  <c r="L11" i="1"/>
  <c r="K3" i="1"/>
  <c r="K4" i="1"/>
  <c r="K5" i="1"/>
  <c r="K6" i="1"/>
  <c r="K7" i="1"/>
  <c r="K8" i="1"/>
  <c r="K9" i="1"/>
  <c r="K10" i="1"/>
  <c r="K11" i="1"/>
  <c r="K2" i="1"/>
  <c r="H3" i="1"/>
  <c r="H4" i="1"/>
  <c r="H5" i="1"/>
  <c r="H6" i="1"/>
  <c r="H7" i="1"/>
  <c r="H8" i="1"/>
  <c r="H9" i="1"/>
  <c r="H10" i="1"/>
  <c r="H11" i="1"/>
  <c r="H2" i="1"/>
  <c r="G3" i="1"/>
  <c r="G4" i="1"/>
  <c r="G5" i="1"/>
  <c r="G6" i="1"/>
  <c r="G7" i="1"/>
  <c r="G8" i="1"/>
  <c r="G9" i="1"/>
  <c r="G10" i="1"/>
  <c r="G11" i="1"/>
  <c r="G2" i="1"/>
  <c r="F3" i="1"/>
  <c r="F4" i="1"/>
  <c r="F5" i="1"/>
  <c r="F6" i="1"/>
  <c r="F7" i="1"/>
  <c r="F8" i="1"/>
  <c r="F9" i="1"/>
  <c r="F10" i="1"/>
  <c r="F11" i="1"/>
  <c r="F2" i="1"/>
  <c r="E2" i="1" a="1"/>
  <c r="E2" i="1" s="1"/>
  <c r="D2" i="1" a="1"/>
  <c r="D2" i="1" s="1"/>
  <c r="C2" i="1" a="1"/>
  <c r="C2" i="1" s="1"/>
  <c r="B2" i="1" a="1"/>
  <c r="B2" i="1" s="1"/>
  <c r="R35" i="1"/>
  <c r="Q35" i="1"/>
  <c r="R44" i="1"/>
  <c r="Q44" i="1"/>
  <c r="F22" i="1"/>
  <c r="F23" i="1"/>
  <c r="F24" i="1"/>
  <c r="F25" i="1"/>
  <c r="F26" i="1"/>
  <c r="F27" i="1"/>
  <c r="F28" i="1"/>
  <c r="F29" i="1"/>
  <c r="F30" i="1"/>
  <c r="F31" i="1"/>
  <c r="F21" i="1"/>
  <c r="E22" i="1"/>
  <c r="E23" i="1"/>
  <c r="E24" i="1"/>
  <c r="E25" i="1"/>
  <c r="E26" i="1"/>
  <c r="E27" i="1"/>
  <c r="E28" i="1"/>
  <c r="E29" i="1"/>
  <c r="E30" i="1"/>
  <c r="E31" i="1"/>
  <c r="E21" i="1"/>
  <c r="C70" i="1"/>
  <c r="H5" i="28"/>
  <c r="H6" i="28"/>
  <c r="H7" i="28"/>
  <c r="H8" i="28"/>
  <c r="H9" i="28"/>
  <c r="H10" i="28"/>
  <c r="H11" i="28"/>
  <c r="H12" i="28"/>
  <c r="H13" i="28"/>
  <c r="H14" i="28"/>
  <c r="H15" i="28"/>
  <c r="H16" i="28"/>
  <c r="H17" i="28"/>
  <c r="H18" i="28"/>
  <c r="H4" i="28"/>
  <c r="G5" i="28"/>
  <c r="G6" i="28"/>
  <c r="G7" i="28"/>
  <c r="G8" i="28"/>
  <c r="G9" i="28"/>
  <c r="G10" i="28"/>
  <c r="G11" i="28"/>
  <c r="G12" i="28"/>
  <c r="G13" i="28"/>
  <c r="G14" i="28"/>
  <c r="G15" i="28"/>
  <c r="G16" i="28"/>
  <c r="G17" i="28"/>
  <c r="G18" i="28"/>
  <c r="G4" i="28"/>
  <c r="B11" i="12"/>
  <c r="C11" i="12" s="1"/>
  <c r="W3" i="11"/>
  <c r="W4" i="11"/>
  <c r="W5" i="11"/>
  <c r="W6" i="11"/>
  <c r="W7" i="11"/>
  <c r="W8" i="11"/>
  <c r="W9" i="11"/>
  <c r="W10" i="11"/>
  <c r="W11" i="11"/>
  <c r="W12" i="11"/>
  <c r="W13" i="11"/>
  <c r="W14" i="11"/>
  <c r="W2" i="11"/>
  <c r="P20" i="1"/>
  <c r="V44" i="1"/>
  <c r="V34" i="1"/>
  <c r="L201" i="1" a="1"/>
  <c r="L201" i="1" s="1"/>
  <c r="K202" i="1"/>
  <c r="K203" i="1"/>
  <c r="K204" i="1"/>
  <c r="K205" i="1"/>
  <c r="K206" i="1"/>
  <c r="K207" i="1"/>
  <c r="K208" i="1"/>
  <c r="K209" i="1"/>
  <c r="K210" i="1"/>
  <c r="K201" i="1"/>
  <c r="F13" i="20"/>
  <c r="F12" i="20"/>
  <c r="J16" i="21"/>
  <c r="P14" i="1"/>
  <c r="W34" i="1"/>
  <c r="K2" i="21"/>
  <c r="AC14" i="1"/>
  <c r="AA14" i="1"/>
  <c r="AB14" i="1"/>
  <c r="R47" i="1"/>
  <c r="F18" i="1"/>
  <c r="E18" i="1"/>
  <c r="AA18" i="1"/>
  <c r="Q14" i="1"/>
  <c r="R16" i="12"/>
  <c r="B25" i="21" a="1"/>
  <c r="I25" i="21" a="1"/>
  <c r="K16" i="21"/>
  <c r="R37" i="1"/>
  <c r="Q47" i="1"/>
  <c r="H2" i="21" a="1"/>
  <c r="Q37" i="1"/>
  <c r="L2" i="21" a="1"/>
  <c r="R14" i="1"/>
  <c r="Q16" i="12"/>
  <c r="P22" i="1"/>
  <c r="H1" i="28"/>
  <c r="G1" i="28"/>
  <c r="I25" i="21" l="1"/>
  <c r="H2" i="21"/>
  <c r="B25" i="21"/>
  <c r="L2" i="21"/>
  <c r="J11" i="12"/>
  <c r="I11" i="12"/>
  <c r="G11" i="12"/>
  <c r="F11" i="12"/>
  <c r="E11" i="12"/>
  <c r="D11" i="12"/>
  <c r="L137" i="1" a="1"/>
  <c r="L137" i="1" s="1"/>
  <c r="K138" i="1"/>
  <c r="K139" i="1"/>
  <c r="K140" i="1"/>
  <c r="K141" i="1"/>
  <c r="K142" i="1"/>
  <c r="K143" i="1"/>
  <c r="K144" i="1"/>
  <c r="K145" i="1"/>
  <c r="K146" i="1"/>
  <c r="K137" i="1"/>
  <c r="AJ5" i="12" l="1"/>
  <c r="G29" i="8"/>
  <c r="G41" i="8"/>
  <c r="G36" i="8"/>
  <c r="D39" i="8"/>
  <c r="D31" i="8"/>
  <c r="D32" i="8"/>
  <c r="D33" i="8"/>
  <c r="D34" i="8"/>
  <c r="D35" i="8"/>
  <c r="D36" i="8"/>
  <c r="D30" i="8"/>
  <c r="BO2" i="1"/>
  <c r="BO3" i="1"/>
  <c r="BO4" i="1"/>
  <c r="BO5" i="1"/>
  <c r="BO6" i="1"/>
  <c r="BO7" i="1"/>
  <c r="BO8" i="1"/>
  <c r="BO9" i="1"/>
  <c r="BO10" i="1"/>
  <c r="BO11" i="1"/>
  <c r="M95" i="1"/>
  <c r="M96" i="1"/>
  <c r="M97" i="1"/>
  <c r="M98" i="1"/>
  <c r="M99" i="1"/>
  <c r="M100" i="1"/>
  <c r="M101" i="1"/>
  <c r="M102" i="1"/>
  <c r="M103" i="1"/>
  <c r="M94" i="1"/>
  <c r="L46" i="1" a="1"/>
  <c r="L46" i="1" s="1"/>
  <c r="K47" i="1"/>
  <c r="K48" i="1"/>
  <c r="K49" i="1"/>
  <c r="K50" i="1"/>
  <c r="K51" i="1"/>
  <c r="K52" i="1"/>
  <c r="K53" i="1"/>
  <c r="K54" i="1"/>
  <c r="K55" i="1"/>
  <c r="K46" i="1"/>
  <c r="D42" i="8"/>
  <c r="G39" i="8"/>
  <c r="E30" i="8"/>
  <c r="G42" i="8"/>
  <c r="B6" i="12" l="1"/>
  <c r="J6" i="12" s="1"/>
  <c r="I6" i="12" l="1"/>
  <c r="G6" i="12"/>
  <c r="E6" i="12"/>
  <c r="F6" i="12"/>
  <c r="C6" i="12"/>
  <c r="D6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<sst xmlns="http://schemas.openxmlformats.org/spreadsheetml/2006/main" count="1751" uniqueCount="532">
  <si>
    <t>Employee Name</t>
  </si>
  <si>
    <t>JP Kumar</t>
  </si>
  <si>
    <t>Anjali Thakur</t>
  </si>
  <si>
    <t>Priya Agarwal</t>
  </si>
  <si>
    <t>R Vasu</t>
  </si>
  <si>
    <t>Sanjay Gupta</t>
  </si>
  <si>
    <t>Jharna Biswal</t>
  </si>
  <si>
    <t>Prakash Dutta</t>
  </si>
  <si>
    <t>Manisha Guha</t>
  </si>
  <si>
    <t>Arjun Jain</t>
  </si>
  <si>
    <t>Arjun Kapoor</t>
  </si>
  <si>
    <t>Anjali THakur</t>
  </si>
  <si>
    <t>Priya AgarwaL</t>
  </si>
  <si>
    <t>Sanjay GuptA</t>
  </si>
  <si>
    <t>Arjun JAiN</t>
  </si>
  <si>
    <t>Upper</t>
  </si>
  <si>
    <t>Lower</t>
  </si>
  <si>
    <t>Proper</t>
  </si>
  <si>
    <t>Len</t>
  </si>
  <si>
    <t>Left</t>
  </si>
  <si>
    <t>Right</t>
  </si>
  <si>
    <t>MID</t>
  </si>
  <si>
    <t>JP</t>
  </si>
  <si>
    <t>Kumar</t>
  </si>
  <si>
    <t>Anjali</t>
  </si>
  <si>
    <t>THakur</t>
  </si>
  <si>
    <t>Priya</t>
  </si>
  <si>
    <t>AgarwaL</t>
  </si>
  <si>
    <t>R</t>
  </si>
  <si>
    <t>Vasu</t>
  </si>
  <si>
    <t>Sanjay</t>
  </si>
  <si>
    <t>GuptA</t>
  </si>
  <si>
    <t>Jharna</t>
  </si>
  <si>
    <t>Biswal</t>
  </si>
  <si>
    <t>Prakash</t>
  </si>
  <si>
    <t>Dutta</t>
  </si>
  <si>
    <t>Manisha</t>
  </si>
  <si>
    <t>Guha</t>
  </si>
  <si>
    <t>Arjun</t>
  </si>
  <si>
    <t>JAiN</t>
  </si>
  <si>
    <t>Kapoor</t>
  </si>
  <si>
    <t>First Name</t>
  </si>
  <si>
    <t>Last Name</t>
  </si>
  <si>
    <t>Full Name</t>
  </si>
  <si>
    <t>Exact</t>
  </si>
  <si>
    <t>(Operator)</t>
  </si>
  <si>
    <t>Find</t>
  </si>
  <si>
    <t>Search</t>
  </si>
  <si>
    <t>Replace</t>
  </si>
  <si>
    <t>Q-1</t>
  </si>
  <si>
    <t>Transpose A Column data in Horizontal Format</t>
  </si>
  <si>
    <t>Q-2</t>
  </si>
  <si>
    <t>Transpose 16 Row  data in Vertical Format</t>
  </si>
  <si>
    <t>Region</t>
  </si>
  <si>
    <t>North</t>
  </si>
  <si>
    <t>East</t>
  </si>
  <si>
    <t>South</t>
  </si>
  <si>
    <t>West</t>
  </si>
  <si>
    <t>Central</t>
  </si>
  <si>
    <t>South_west</t>
  </si>
  <si>
    <t>Qtr-1</t>
  </si>
  <si>
    <t>Qtr-2</t>
  </si>
  <si>
    <t>Sales Data</t>
  </si>
  <si>
    <t>Data</t>
  </si>
  <si>
    <t>Add</t>
  </si>
  <si>
    <t>Multiply</t>
  </si>
  <si>
    <t>Divide</t>
  </si>
  <si>
    <t>Value</t>
  </si>
  <si>
    <t>INT</t>
  </si>
  <si>
    <t>Round</t>
  </si>
  <si>
    <t>Roundup</t>
  </si>
  <si>
    <t>Rounddown</t>
  </si>
  <si>
    <t>Power</t>
  </si>
  <si>
    <t>Power Function</t>
  </si>
  <si>
    <t>Anjali        THakur</t>
  </si>
  <si>
    <t>Priya                 AgarwaL</t>
  </si>
  <si>
    <t>R             Vasu</t>
  </si>
  <si>
    <t>Sanjay                  GuptA</t>
  </si>
  <si>
    <t>Jharna                    Biswal</t>
  </si>
  <si>
    <t>Prakash                    Dutta</t>
  </si>
  <si>
    <t>Manisha                   Guha</t>
  </si>
  <si>
    <t>Arjun             JAiN</t>
  </si>
  <si>
    <t>Arjun                        Kapoor</t>
  </si>
  <si>
    <t>JP                           Kumar</t>
  </si>
  <si>
    <t>Trim</t>
  </si>
  <si>
    <t>Roman</t>
  </si>
  <si>
    <t>IV</t>
  </si>
  <si>
    <t>VI</t>
  </si>
  <si>
    <t>II</t>
  </si>
  <si>
    <t>VIII</t>
  </si>
  <si>
    <t>V</t>
  </si>
  <si>
    <t>IX</t>
  </si>
  <si>
    <t>VII</t>
  </si>
  <si>
    <t>REPT</t>
  </si>
  <si>
    <t>SQRT</t>
  </si>
  <si>
    <t>Emp Code</t>
  </si>
  <si>
    <t>Address</t>
  </si>
  <si>
    <t>City</t>
  </si>
  <si>
    <t>Department</t>
  </si>
  <si>
    <t>Basic</t>
  </si>
  <si>
    <t>Andheri (W)</t>
  </si>
  <si>
    <t>Mumbai</t>
  </si>
  <si>
    <t>W</t>
  </si>
  <si>
    <t>Training</t>
  </si>
  <si>
    <t>Govindpuri</t>
  </si>
  <si>
    <t>Delhi</t>
  </si>
  <si>
    <t>N</t>
  </si>
  <si>
    <t>Accounts</t>
  </si>
  <si>
    <t>Sector 9</t>
  </si>
  <si>
    <t>Noida</t>
  </si>
  <si>
    <t>Marketing</t>
  </si>
  <si>
    <t>Egmore</t>
  </si>
  <si>
    <t>Chennai</t>
  </si>
  <si>
    <t>S</t>
  </si>
  <si>
    <t>R&amp;D</t>
  </si>
  <si>
    <t>Link Road</t>
  </si>
  <si>
    <t>Cuttack</t>
  </si>
  <si>
    <t>E</t>
  </si>
  <si>
    <t>Elgin Road</t>
  </si>
  <si>
    <t>Kolkata</t>
  </si>
  <si>
    <t>Alipore</t>
  </si>
  <si>
    <t>MG Road</t>
  </si>
  <si>
    <t>Bangalore</t>
  </si>
  <si>
    <t>Abrar</t>
  </si>
  <si>
    <t>Jayanagar</t>
  </si>
  <si>
    <t>Shahid Khan</t>
  </si>
  <si>
    <t>M.G Road</t>
  </si>
  <si>
    <t>Mangalore</t>
  </si>
  <si>
    <t>Anupam Mishra</t>
  </si>
  <si>
    <t>Mysore</t>
  </si>
  <si>
    <t>Ashwini</t>
  </si>
  <si>
    <t>Prateek Babbar</t>
  </si>
  <si>
    <t>North Road</t>
  </si>
  <si>
    <t>Sukanya Reddy</t>
  </si>
  <si>
    <t>Satish Puri</t>
  </si>
  <si>
    <t>Bandra</t>
  </si>
  <si>
    <t>Operation</t>
  </si>
  <si>
    <t>Anjum Chopra</t>
  </si>
  <si>
    <t>Worli</t>
  </si>
  <si>
    <t>Akram Khan</t>
  </si>
  <si>
    <t>S P B Road</t>
  </si>
  <si>
    <t>Pune</t>
  </si>
  <si>
    <t>Manish Grover</t>
  </si>
  <si>
    <t>L L R Road</t>
  </si>
  <si>
    <t>Q-1 Total Salary of Training Department Employees form W Region</t>
  </si>
  <si>
    <t>Q-2 Average Salary of Training Department Employees form W Region</t>
  </si>
  <si>
    <t>Q-3 Total Number of Employees from  Training Department and form W Region</t>
  </si>
  <si>
    <t>Tax Rate</t>
  </si>
  <si>
    <t>Relative Demo</t>
  </si>
  <si>
    <t>Absolute Referencing Demo</t>
  </si>
  <si>
    <t>Product Name</t>
  </si>
  <si>
    <t>Quantity</t>
  </si>
  <si>
    <t>Rate</t>
  </si>
  <si>
    <t>Amount</t>
  </si>
  <si>
    <t>Emp Name</t>
  </si>
  <si>
    <t>Salary</t>
  </si>
  <si>
    <t>Tax</t>
  </si>
  <si>
    <t>Pepsi</t>
  </si>
  <si>
    <t>Ram</t>
  </si>
  <si>
    <t>coke</t>
  </si>
  <si>
    <t>Shyam</t>
  </si>
  <si>
    <t>Slice</t>
  </si>
  <si>
    <t>Hari</t>
  </si>
  <si>
    <t>Miranda</t>
  </si>
  <si>
    <t>Manish</t>
  </si>
  <si>
    <t>Team</t>
  </si>
  <si>
    <t>Asha</t>
  </si>
  <si>
    <t>7-Up</t>
  </si>
  <si>
    <t>Ansu</t>
  </si>
  <si>
    <t>frooty</t>
  </si>
  <si>
    <t>ABS</t>
  </si>
  <si>
    <t>Sum</t>
  </si>
  <si>
    <t>Average</t>
  </si>
  <si>
    <t>Max</t>
  </si>
  <si>
    <t>Min</t>
  </si>
  <si>
    <t>Count</t>
  </si>
  <si>
    <t>CTRL+SHIFT+:</t>
  </si>
  <si>
    <t>TIME</t>
  </si>
  <si>
    <t>DATE</t>
  </si>
  <si>
    <t>DATA</t>
  </si>
  <si>
    <t>ISTEXT</t>
  </si>
  <si>
    <t>ISNUMBER</t>
  </si>
  <si>
    <t>ISEVEN</t>
  </si>
  <si>
    <t>ISODD</t>
  </si>
  <si>
    <t>ISNONTEXT</t>
  </si>
  <si>
    <t>ISFORMULA</t>
  </si>
  <si>
    <t>Excel</t>
  </si>
  <si>
    <t>ISLOGICAL</t>
  </si>
  <si>
    <t>Excel is World Most Famous Spreadsheet Application</t>
  </si>
  <si>
    <t xml:space="preserve">It is Integral Part of MS-Office </t>
  </si>
  <si>
    <t>Any Software that contain data in rows &amp; Column is known As Spreadsheet</t>
  </si>
  <si>
    <t>Horizontal lines are known as Rows</t>
  </si>
  <si>
    <t>Vertical Lines are Known as Columns</t>
  </si>
  <si>
    <t>Intersection of Row &amp; Column is Known as Cell.</t>
  </si>
  <si>
    <t>Alphabets are Columns</t>
  </si>
  <si>
    <t>Number are denoted as Rows</t>
  </si>
  <si>
    <t>Total Numbers of Rows 10,48,576</t>
  </si>
  <si>
    <t>Total Number of Columns 16,384</t>
  </si>
  <si>
    <t>1 is First Row</t>
  </si>
  <si>
    <t>A is First Column</t>
  </si>
  <si>
    <t>A1 is First Cell</t>
  </si>
  <si>
    <t>XFD1048576 is Last Cell.</t>
  </si>
  <si>
    <t>CTRL+DOWN Arrow Key To go Last Row</t>
  </si>
  <si>
    <t>CTRL+RIGHT Arrow key to go Last Column</t>
  </si>
  <si>
    <t>CTRL+LEFT Arrow Key for First Column</t>
  </si>
  <si>
    <t>CTRL+UP Arrow Key To go First  Row</t>
  </si>
  <si>
    <t>SHIFT + F11 Key Used to Insert New Worksheet</t>
  </si>
  <si>
    <t>CTRL+PGDn is Used To Next Sheet</t>
  </si>
  <si>
    <t>CTRL+UP is Used To Previous Sheet</t>
  </si>
  <si>
    <t>CLRT+HOME For First  Cell</t>
  </si>
  <si>
    <t>CTRL+A To Select All Data</t>
  </si>
  <si>
    <t xml:space="preserve">ALT+PGDN </t>
  </si>
  <si>
    <t>F11 To Insert Instant Chart</t>
  </si>
  <si>
    <t>ALT+F1 To Insert Chart in Data Sheet</t>
  </si>
  <si>
    <t>.XLSX</t>
  </si>
  <si>
    <t>.XLSM</t>
  </si>
  <si>
    <t>.XLS</t>
  </si>
  <si>
    <t>.XLSB</t>
  </si>
  <si>
    <t>=TODAY()</t>
  </si>
  <si>
    <t>=NOW()</t>
  </si>
  <si>
    <t>CLRT+;</t>
  </si>
  <si>
    <t>KA-05-KP-8562</t>
  </si>
  <si>
    <t>TN-10-RD-9878</t>
  </si>
  <si>
    <t>AP-10-NA-2378</t>
  </si>
  <si>
    <t>TS-04-BA-9567</t>
  </si>
  <si>
    <t>KL-07-ST-8923</t>
  </si>
  <si>
    <t>WB-11-CG-5679</t>
  </si>
  <si>
    <t>UP-09-ST-7453</t>
  </si>
  <si>
    <t>MH-05-AP-9845</t>
  </si>
  <si>
    <t>OR-06-KN-4598</t>
  </si>
  <si>
    <t>DL-03-EG-8345</t>
  </si>
  <si>
    <t>GA-05-AP-3456</t>
  </si>
  <si>
    <t>Anjali ,Thakur</t>
  </si>
  <si>
    <t>Jharna ,Biswal</t>
  </si>
  <si>
    <t>Prakash#Dutta</t>
  </si>
  <si>
    <t>Manisha;Guha</t>
  </si>
  <si>
    <t>Arjun,JAiN</t>
  </si>
  <si>
    <t>Arjun#Kapoor</t>
  </si>
  <si>
    <t>R#Vasu,Muthanna</t>
  </si>
  <si>
    <t>"Priya AgarwaL"</t>
  </si>
  <si>
    <t>"Ajay Kumar"</t>
  </si>
  <si>
    <t>Example-1</t>
  </si>
  <si>
    <t>Example-2</t>
  </si>
  <si>
    <t>Example-3</t>
  </si>
  <si>
    <t>Example-4</t>
  </si>
  <si>
    <t>Arjun Reddy</t>
  </si>
  <si>
    <t>^</t>
  </si>
  <si>
    <t>Arabic</t>
  </si>
  <si>
    <t>SUM</t>
  </si>
  <si>
    <t>AVERAGE</t>
  </si>
  <si>
    <t>MAX</t>
  </si>
  <si>
    <t>MIN</t>
  </si>
  <si>
    <t>SUMIF</t>
  </si>
  <si>
    <t>Q-4 Maximum salary of Employees from  Training Department and form W Region</t>
  </si>
  <si>
    <t>Q-5 Minimum  salary of Employees from  Training Department and form W Region</t>
  </si>
  <si>
    <t>MAXIFS</t>
  </si>
  <si>
    <t>MINIFS</t>
  </si>
  <si>
    <t xml:space="preserve">      India</t>
  </si>
  <si>
    <t>Ajay</t>
  </si>
  <si>
    <t>ExcelR</t>
  </si>
  <si>
    <t>Number</t>
  </si>
  <si>
    <t>Text</t>
  </si>
  <si>
    <t>Middle Name</t>
  </si>
  <si>
    <t>Singh</t>
  </si>
  <si>
    <t>Raj</t>
  </si>
  <si>
    <t>Cost Data</t>
  </si>
  <si>
    <t>Cost Sheet</t>
  </si>
  <si>
    <t>_x0001_JP Kumar_x0001_</t>
  </si>
  <si>
    <t>_x0002_Anjali THakur_x0002_</t>
  </si>
  <si>
    <t>_x0003_Priya AgarwaL_x0003_</t>
  </si>
  <si>
    <t>_x0004_R Vasu_x0004_</t>
  </si>
  <si>
    <t>_x0005_Sanjay GuptA_x0005_</t>
  </si>
  <si>
    <t>_x0006_Jharna Biswal_x0006_</t>
  </si>
  <si>
    <t>_x0007_Prakash Dutta_x0007_</t>
  </si>
  <si>
    <t>_x0008_Manisha Guha_x0008_</t>
  </si>
  <si>
    <t xml:space="preserve">	Arjun JAiN	</t>
  </si>
  <si>
    <t xml:space="preserve">
Arjun Kapoor
</t>
  </si>
  <si>
    <t>Start Date</t>
  </si>
  <si>
    <t>End Date</t>
  </si>
  <si>
    <t>Holidays</t>
  </si>
  <si>
    <t>No. of Days</t>
  </si>
  <si>
    <t>Example-5</t>
  </si>
  <si>
    <t>Total Inventory Cost</t>
  </si>
  <si>
    <t xml:space="preserve">Meekashi </t>
  </si>
  <si>
    <t>UNIQUE ID</t>
  </si>
  <si>
    <t>XYZ Drinks Corner</t>
  </si>
  <si>
    <t>Date of Joining</t>
  </si>
  <si>
    <t>No. of Months</t>
  </si>
  <si>
    <t>Contract End Date</t>
  </si>
  <si>
    <t>F &amp; F</t>
  </si>
  <si>
    <t>Staff Name</t>
  </si>
  <si>
    <t>North-East</t>
  </si>
  <si>
    <t>Meekashi Raj</t>
  </si>
  <si>
    <t>anjali</t>
  </si>
  <si>
    <t>Meekashi</t>
  </si>
  <si>
    <t>Thakur</t>
  </si>
  <si>
    <t>Agarwal</t>
  </si>
  <si>
    <t>Gupta</t>
  </si>
  <si>
    <t>Jain</t>
  </si>
  <si>
    <t>KA05KP8562</t>
  </si>
  <si>
    <t>MH05AP9845</t>
  </si>
  <si>
    <t>TN10RD9878</t>
  </si>
  <si>
    <t>AP10NA2378</t>
  </si>
  <si>
    <t>TS04BA9567</t>
  </si>
  <si>
    <t>KL07ST8923</t>
  </si>
  <si>
    <t>WB11CG5679</t>
  </si>
  <si>
    <t>UP09ST7453</t>
  </si>
  <si>
    <t>OR06KN4598</t>
  </si>
  <si>
    <t>DL03EG8345</t>
  </si>
  <si>
    <t>GA05AP3456</t>
  </si>
  <si>
    <t>anjali THakur</t>
  </si>
  <si>
    <t>Virat</t>
  </si>
  <si>
    <t>Jamnagar</t>
  </si>
  <si>
    <t>Clean</t>
  </si>
  <si>
    <t>_x0001_JP           Kumar_x0001_</t>
  </si>
  <si>
    <t>_x0003_Priya           AgarwaL_x0003_</t>
  </si>
  <si>
    <t>_x0005_Sanjay           GuptA_x0005_</t>
  </si>
  <si>
    <t>_x0006_Jharna             Biswal_x0006_</t>
  </si>
  <si>
    <t>Jp Kumar</t>
  </si>
  <si>
    <t>JP KumaR</t>
  </si>
  <si>
    <t>KA</t>
  </si>
  <si>
    <t>KP</t>
  </si>
  <si>
    <t>MH</t>
  </si>
  <si>
    <t>AP</t>
  </si>
  <si>
    <t>TN</t>
  </si>
  <si>
    <t>RD</t>
  </si>
  <si>
    <t>NA</t>
  </si>
  <si>
    <t>TS</t>
  </si>
  <si>
    <t>BA</t>
  </si>
  <si>
    <t>KL</t>
  </si>
  <si>
    <t>ST</t>
  </si>
  <si>
    <t>WB</t>
  </si>
  <si>
    <t>CG</t>
  </si>
  <si>
    <t>UP</t>
  </si>
  <si>
    <t>OR</t>
  </si>
  <si>
    <t>KN</t>
  </si>
  <si>
    <t>DL</t>
  </si>
  <si>
    <t>EG</t>
  </si>
  <si>
    <t>GA</t>
  </si>
  <si>
    <t>05</t>
  </si>
  <si>
    <t>10</t>
  </si>
  <si>
    <t>04</t>
  </si>
  <si>
    <t>07</t>
  </si>
  <si>
    <t>11</t>
  </si>
  <si>
    <t>09</t>
  </si>
  <si>
    <t>06</t>
  </si>
  <si>
    <t>03</t>
  </si>
  <si>
    <t>State Code</t>
  </si>
  <si>
    <t>RTO No.</t>
  </si>
  <si>
    <t>Distinctive Code</t>
  </si>
  <si>
    <t>vehicle NO.</t>
  </si>
  <si>
    <t>Aksah Naidu</t>
  </si>
  <si>
    <t>Excel001</t>
  </si>
  <si>
    <t>UPPER</t>
  </si>
  <si>
    <t>LOWER</t>
  </si>
  <si>
    <t>PROPER</t>
  </si>
  <si>
    <t>LEN</t>
  </si>
  <si>
    <t>LEFT</t>
  </si>
  <si>
    <t>RIGHT</t>
  </si>
  <si>
    <t>CONCAT</t>
  </si>
  <si>
    <t>CONCATENATE</t>
  </si>
  <si>
    <t>EXACT</t>
  </si>
  <si>
    <t>FIND</t>
  </si>
  <si>
    <t>REPLACE</t>
  </si>
  <si>
    <t>SEARCH</t>
  </si>
  <si>
    <t>ROUND</t>
  </si>
  <si>
    <t>ROUNDUP</t>
  </si>
  <si>
    <t>ROMAN</t>
  </si>
  <si>
    <t>ARABIC</t>
  </si>
  <si>
    <t>Counta</t>
  </si>
  <si>
    <t>COUNTBlank</t>
  </si>
  <si>
    <t>Sumif</t>
  </si>
  <si>
    <t>Countif</t>
  </si>
  <si>
    <t>AverAGEif</t>
  </si>
  <si>
    <t>Median</t>
  </si>
  <si>
    <t>MODe</t>
  </si>
  <si>
    <t>MOD</t>
  </si>
  <si>
    <t>TRIM</t>
  </si>
  <si>
    <t>CLEAN</t>
  </si>
  <si>
    <t>TEXT</t>
  </si>
  <si>
    <t>MATH</t>
  </si>
  <si>
    <t>STATS</t>
  </si>
  <si>
    <t>IS FUNCTION</t>
  </si>
  <si>
    <t>ISNON</t>
  </si>
  <si>
    <t>DATE &amp; TIME</t>
  </si>
  <si>
    <t>TODAY</t>
  </si>
  <si>
    <t>NOW</t>
  </si>
  <si>
    <t>DAY</t>
  </si>
  <si>
    <t>DAYS</t>
  </si>
  <si>
    <t>MONTH</t>
  </si>
  <si>
    <t>YEAR</t>
  </si>
  <si>
    <t>WEEKDAY</t>
  </si>
  <si>
    <t>WEEKNUM</t>
  </si>
  <si>
    <t>DATEDIF</t>
  </si>
  <si>
    <t>YEARFRAC</t>
  </si>
  <si>
    <t>EOMONTH</t>
  </si>
  <si>
    <t>EDATE</t>
  </si>
  <si>
    <t>NETWORKDAYS</t>
  </si>
  <si>
    <t>NETWORKDAYS.INTL</t>
  </si>
  <si>
    <t>WORKDAY</t>
  </si>
  <si>
    <t>HOUR</t>
  </si>
  <si>
    <t>MINUTE</t>
  </si>
  <si>
    <t>SECOND</t>
  </si>
  <si>
    <t>LOGICAL</t>
  </si>
  <si>
    <t>IF</t>
  </si>
  <si>
    <t>AND</t>
  </si>
  <si>
    <t>NOT</t>
  </si>
  <si>
    <t>Nested if</t>
  </si>
  <si>
    <t>IFS</t>
  </si>
  <si>
    <t>Reference</t>
  </si>
  <si>
    <t>INDIRECT</t>
  </si>
  <si>
    <t>Vlookup</t>
  </si>
  <si>
    <t>Hlookup</t>
  </si>
  <si>
    <t>Xlookup</t>
  </si>
  <si>
    <t>Match</t>
  </si>
  <si>
    <t>Index</t>
  </si>
  <si>
    <t>Offset</t>
  </si>
  <si>
    <t>Lookup</t>
  </si>
  <si>
    <t>Averageifs</t>
  </si>
  <si>
    <t>SumiFS</t>
  </si>
  <si>
    <t>CountIFS</t>
  </si>
  <si>
    <t>Total Salary of Training Department</t>
  </si>
  <si>
    <t>Average Salary of Training Department</t>
  </si>
  <si>
    <t>Count number of Employee  Training Department</t>
  </si>
  <si>
    <t>Maximum  Salary of Training Department</t>
  </si>
  <si>
    <t>Minimum Salary of Training Department</t>
  </si>
  <si>
    <t>Averageif</t>
  </si>
  <si>
    <t>Maxifs</t>
  </si>
  <si>
    <t>Minifs</t>
  </si>
  <si>
    <t>DSUM</t>
  </si>
  <si>
    <t>Daverage</t>
  </si>
  <si>
    <t>Dcount</t>
  </si>
  <si>
    <t>DcountA</t>
  </si>
  <si>
    <t>Dmax</t>
  </si>
  <si>
    <t>Dmin</t>
  </si>
  <si>
    <t>Q-3</t>
  </si>
  <si>
    <t>Q-5</t>
  </si>
  <si>
    <t>Subtract</t>
  </si>
  <si>
    <t>Q-7 Total Number of Employees Earning &gt;8000 &amp; &lt;12000</t>
  </si>
  <si>
    <t>Q-6 Total Salary of R&amp;D Department Employees From S Region and Mangalore City</t>
  </si>
  <si>
    <t>Q-4</t>
  </si>
  <si>
    <t>COUNT</t>
  </si>
  <si>
    <t>COUNTA</t>
  </si>
  <si>
    <t>COUNTABLANK</t>
  </si>
  <si>
    <t>COUNTIF</t>
  </si>
  <si>
    <t>SUMIFS</t>
  </si>
  <si>
    <t>AVERAGEIFS</t>
  </si>
  <si>
    <t>COUNTIFS</t>
  </si>
  <si>
    <t>San#jay;Gupta</t>
  </si>
  <si>
    <t>Vandana</t>
  </si>
  <si>
    <t>Bangalore   Mangalore</t>
  </si>
  <si>
    <t>Q 1-  Total Salary of Training Department</t>
  </si>
  <si>
    <t>Q 2 - Average Salary of Training Department</t>
  </si>
  <si>
    <t>Q 3  -Count number of Employee  Training Department</t>
  </si>
  <si>
    <t>Q 4  - Maximum  Salary of Training Department</t>
  </si>
  <si>
    <t>Q5 -   Minimum Salary of Training Department</t>
  </si>
  <si>
    <t>Sanjay Roy</t>
  </si>
  <si>
    <t>Rahul</t>
  </si>
  <si>
    <t>Dravid</t>
  </si>
  <si>
    <t>ISBLANK</t>
  </si>
  <si>
    <t>JP Kumar 123</t>
  </si>
  <si>
    <t>Sharma</t>
  </si>
  <si>
    <t>India</t>
  </si>
  <si>
    <t>Date &amp; Time</t>
  </si>
  <si>
    <t>Date</t>
  </si>
  <si>
    <t>Time</t>
  </si>
  <si>
    <t>Shift+F3 With Fn</t>
  </si>
  <si>
    <t>INDIA</t>
  </si>
  <si>
    <t>banana</t>
  </si>
  <si>
    <t>vishal</t>
  </si>
  <si>
    <t>nagative</t>
  </si>
  <si>
    <t>jp</t>
  </si>
  <si>
    <t>r</t>
  </si>
  <si>
    <t>j</t>
  </si>
  <si>
    <t>a</t>
  </si>
  <si>
    <t>P</t>
  </si>
  <si>
    <t>J</t>
  </si>
  <si>
    <t>M</t>
  </si>
  <si>
    <t>A</t>
  </si>
  <si>
    <t>L</t>
  </si>
  <si>
    <t>u</t>
  </si>
  <si>
    <t>l</t>
  </si>
  <si>
    <t>Ku</t>
  </si>
  <si>
    <t>TH</t>
  </si>
  <si>
    <t>Ag</t>
  </si>
  <si>
    <t>Va</t>
  </si>
  <si>
    <t>Gu</t>
  </si>
  <si>
    <t>Bi</t>
  </si>
  <si>
    <t>Du</t>
  </si>
  <si>
    <t>JA</t>
  </si>
  <si>
    <t>Ka</t>
  </si>
  <si>
    <t>Ra</t>
  </si>
  <si>
    <t>Example-6</t>
  </si>
  <si>
    <t>1JAMWT</t>
  </si>
  <si>
    <t>2AGDNA</t>
  </si>
  <si>
    <t>3PSNNM</t>
  </si>
  <si>
    <t>4RECSR&amp;D</t>
  </si>
  <si>
    <t>6JLCEA</t>
  </si>
  <si>
    <t>7PEKEM</t>
  </si>
  <si>
    <t>8MAKER&amp;D</t>
  </si>
  <si>
    <t>9AMGMWT</t>
  </si>
  <si>
    <t>11AJBSM</t>
  </si>
  <si>
    <t>12SMMSR&amp;D</t>
  </si>
  <si>
    <t>13AGMST</t>
  </si>
  <si>
    <t>14ASMSA</t>
  </si>
  <si>
    <t>15PNDNM</t>
  </si>
  <si>
    <t>17SBMWO</t>
  </si>
  <si>
    <t>18AWMWR&amp;D</t>
  </si>
  <si>
    <t>19ASPWO</t>
  </si>
  <si>
    <t>20MLNNT</t>
  </si>
  <si>
    <t>Example-7</t>
  </si>
  <si>
    <t>j_kumar@gmail.com</t>
  </si>
  <si>
    <t>a_thakur@gmail.com</t>
  </si>
  <si>
    <t>p_agarwal@gmail.com</t>
  </si>
  <si>
    <t>r_vasu@gmail.com</t>
  </si>
  <si>
    <t>s_gupta@gmail.com</t>
  </si>
  <si>
    <t>j_biswal@gmail.com</t>
  </si>
  <si>
    <t>p_dutta@gmail.com</t>
  </si>
  <si>
    <t>m_guha@gmail.com</t>
  </si>
  <si>
    <t>a_jain@gmail.com</t>
  </si>
  <si>
    <t>a_kapoor@gmail.com</t>
  </si>
  <si>
    <t>m_raj@gmail.com</t>
  </si>
  <si>
    <t>Example-8</t>
  </si>
  <si>
    <t>product</t>
  </si>
  <si>
    <t>Rand</t>
  </si>
  <si>
    <t>Randbetween</t>
  </si>
  <si>
    <t>leniar</t>
  </si>
  <si>
    <t>Muthanna</t>
  </si>
  <si>
    <t>San</t>
  </si>
  <si>
    <t>jay</t>
  </si>
  <si>
    <t>salary</t>
  </si>
  <si>
    <t>Trim with 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</si>
</sst>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43" formatCode="_ * #,##0.00_ ;_ * \-#,##0.00_ ;_ * &quot;-&quot;??_ ;_ @_ "/>
    <numFmt numFmtId="164" formatCode="&quot;₹&quot;\ #,##0.00;[Red]&quot;₹&quot;\ #,##0.00"/>
    <numFmt numFmtId="165" formatCode="&quot;₹&quot;\ #,##0.00"/>
    <numFmt numFmtId="166" formatCode="mm\/dd\/yyyy"/>
    <numFmt numFmtId="167" formatCode="_ [$₹-4009]\ * #,##0.00_ ;_ [$₹-4009]\ * \-#,##0.00_ ;_ [$₹-4009]\ * &quot;-&quot;??_ ;_ @_ "/>
    <numFmt numFmtId="168" formatCode="[$-F400]h:mm:ss\ AM/PM"/>
    <numFmt numFmtId="169" formatCode="#,##0_ ;\-#,##0\ "/>
    <numFmt numFmtId="170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u/>
      <sz val="16"/>
      <color rgb="FF0070C0"/>
      <name val="Aptos Display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0" fillId="0" borderId="0" xfId="0" applyNumberFormat="1"/>
    <xf numFmtId="0" fontId="0" fillId="0" borderId="0" xfId="0" quotePrefix="1"/>
    <xf numFmtId="20" fontId="0" fillId="0" borderId="0" xfId="0" applyNumberFormat="1"/>
    <xf numFmtId="49" fontId="0" fillId="0" borderId="0" xfId="0" applyNumberFormat="1"/>
    <xf numFmtId="0" fontId="0" fillId="2" borderId="0" xfId="0" applyFill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 applyAlignment="1">
      <alignment vertical="top"/>
    </xf>
    <xf numFmtId="0" fontId="0" fillId="0" borderId="0" xfId="0" applyAlignment="1">
      <alignment horizontal="left"/>
    </xf>
    <xf numFmtId="0" fontId="0" fillId="4" borderId="0" xfId="0" applyFill="1"/>
    <xf numFmtId="0" fontId="0" fillId="0" borderId="4" xfId="0" applyBorder="1"/>
    <xf numFmtId="14" fontId="0" fillId="3" borderId="4" xfId="0" applyNumberFormat="1" applyFill="1" applyBorder="1"/>
    <xf numFmtId="20" fontId="0" fillId="0" borderId="4" xfId="0" applyNumberFormat="1" applyBorder="1"/>
    <xf numFmtId="0" fontId="3" fillId="2" borderId="0" xfId="0" applyFont="1" applyFill="1"/>
    <xf numFmtId="9" fontId="0" fillId="2" borderId="5" xfId="0" applyNumberFormat="1" applyFill="1" applyBorder="1"/>
    <xf numFmtId="165" fontId="0" fillId="2" borderId="0" xfId="0" applyNumberFormat="1" applyFill="1" applyAlignment="1">
      <alignment vertical="top"/>
    </xf>
    <xf numFmtId="0" fontId="0" fillId="0" borderId="0" xfId="0" applyAlignment="1">
      <alignment horizontal="center"/>
    </xf>
    <xf numFmtId="167" fontId="0" fillId="0" borderId="0" xfId="1" applyNumberFormat="1" applyFont="1"/>
    <xf numFmtId="0" fontId="0" fillId="2" borderId="4" xfId="0" applyFill="1" applyBorder="1"/>
    <xf numFmtId="167" fontId="0" fillId="0" borderId="0" xfId="0" applyNumberFormat="1"/>
    <xf numFmtId="22" fontId="0" fillId="0" borderId="0" xfId="0" applyNumberFormat="1"/>
    <xf numFmtId="168" fontId="0" fillId="0" borderId="0" xfId="0" applyNumberFormat="1"/>
    <xf numFmtId="21" fontId="0" fillId="0" borderId="0" xfId="0" applyNumberFormat="1"/>
    <xf numFmtId="0" fontId="1" fillId="4" borderId="4" xfId="0" applyFont="1" applyFill="1" applyBorder="1"/>
    <xf numFmtId="0" fontId="0" fillId="4" borderId="4" xfId="0" applyFill="1" applyBorder="1"/>
    <xf numFmtId="14" fontId="0" fillId="4" borderId="4" xfId="0" applyNumberFormat="1" applyFill="1" applyBorder="1"/>
    <xf numFmtId="167" fontId="0" fillId="0" borderId="0" xfId="0" applyNumberFormat="1" applyAlignment="1">
      <alignment vertical="top"/>
    </xf>
    <xf numFmtId="14" fontId="0" fillId="0" borderId="4" xfId="0" applyNumberFormat="1" applyBorder="1"/>
    <xf numFmtId="169" fontId="0" fillId="0" borderId="0" xfId="1" applyNumberFormat="1" applyFont="1"/>
    <xf numFmtId="0" fontId="5" fillId="0" borderId="0" xfId="2"/>
    <xf numFmtId="170" fontId="0" fillId="0" borderId="0" xfId="0" applyNumberFormat="1" applyAlignment="1">
      <alignment horizontal="right"/>
    </xf>
    <xf numFmtId="167" fontId="0" fillId="0" borderId="5" xfId="0" applyNumberForma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C51F6B49-C99B-4932-8EB2-E5D8B9BF68D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m_guha@gmail.com" TargetMode="External"/><Relationship Id="rId3" Type="http://schemas.openxmlformats.org/officeDocument/2006/relationships/hyperlink" Target="mailto:p_agarwal@gmail.com" TargetMode="External"/><Relationship Id="rId7" Type="http://schemas.openxmlformats.org/officeDocument/2006/relationships/hyperlink" Target="mailto:p_dutta@gmail.com" TargetMode="External"/><Relationship Id="rId2" Type="http://schemas.openxmlformats.org/officeDocument/2006/relationships/hyperlink" Target="mailto:a_thakur@gmail.com" TargetMode="External"/><Relationship Id="rId1" Type="http://schemas.openxmlformats.org/officeDocument/2006/relationships/hyperlink" Target="mailto:j_kumar@gmail.com" TargetMode="External"/><Relationship Id="rId6" Type="http://schemas.openxmlformats.org/officeDocument/2006/relationships/hyperlink" Target="mailto:j_biswal@gmail.com" TargetMode="External"/><Relationship Id="rId11" Type="http://schemas.openxmlformats.org/officeDocument/2006/relationships/hyperlink" Target="mailto:m_raj@gmail.com" TargetMode="External"/><Relationship Id="rId5" Type="http://schemas.openxmlformats.org/officeDocument/2006/relationships/hyperlink" Target="mailto:s_gupta@gmail.com" TargetMode="External"/><Relationship Id="rId10" Type="http://schemas.openxmlformats.org/officeDocument/2006/relationships/hyperlink" Target="mailto:a_kapoor@gmail.com" TargetMode="External"/><Relationship Id="rId4" Type="http://schemas.openxmlformats.org/officeDocument/2006/relationships/hyperlink" Target="mailto:r_vasu@gmail.com" TargetMode="External"/><Relationship Id="rId9" Type="http://schemas.openxmlformats.org/officeDocument/2006/relationships/hyperlink" Target="mailto:a_jain@g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EE69F-5CF7-47B5-AADD-43CBA0FAD2A7}">
  <sheetPr codeName="Sheet1"/>
  <dimension ref="A1:C38"/>
  <sheetViews>
    <sheetView zoomScale="70" zoomScaleNormal="70" workbookViewId="0">
      <selection activeCell="B31" sqref="B31"/>
    </sheetView>
  </sheetViews>
  <sheetFormatPr defaultRowHeight="14.4" x14ac:dyDescent="0.3"/>
  <cols>
    <col min="1" max="1" width="5.44140625" customWidth="1"/>
    <col min="2" max="2" width="62.88671875" bestFit="1" customWidth="1"/>
  </cols>
  <sheetData>
    <row r="1" spans="1:2" x14ac:dyDescent="0.3">
      <c r="A1">
        <v>1</v>
      </c>
      <c r="B1" t="s">
        <v>188</v>
      </c>
    </row>
    <row r="2" spans="1:2" x14ac:dyDescent="0.3">
      <c r="A2">
        <v>2</v>
      </c>
      <c r="B2" t="s">
        <v>190</v>
      </c>
    </row>
    <row r="3" spans="1:2" x14ac:dyDescent="0.3">
      <c r="A3">
        <v>3</v>
      </c>
      <c r="B3" t="s">
        <v>189</v>
      </c>
    </row>
    <row r="4" spans="1:2" x14ac:dyDescent="0.3">
      <c r="A4">
        <v>4</v>
      </c>
      <c r="B4" t="s">
        <v>191</v>
      </c>
    </row>
    <row r="5" spans="1:2" x14ac:dyDescent="0.3">
      <c r="A5">
        <v>5</v>
      </c>
      <c r="B5" t="s">
        <v>192</v>
      </c>
    </row>
    <row r="6" spans="1:2" x14ac:dyDescent="0.3">
      <c r="A6">
        <v>6</v>
      </c>
      <c r="B6" t="s">
        <v>193</v>
      </c>
    </row>
    <row r="7" spans="1:2" x14ac:dyDescent="0.3">
      <c r="A7">
        <v>7</v>
      </c>
      <c r="B7" t="s">
        <v>194</v>
      </c>
    </row>
    <row r="8" spans="1:2" x14ac:dyDescent="0.3">
      <c r="A8">
        <v>8</v>
      </c>
      <c r="B8" t="s">
        <v>195</v>
      </c>
    </row>
    <row r="9" spans="1:2" x14ac:dyDescent="0.3">
      <c r="A9">
        <v>9</v>
      </c>
      <c r="B9" t="s">
        <v>196</v>
      </c>
    </row>
    <row r="10" spans="1:2" x14ac:dyDescent="0.3">
      <c r="A10">
        <v>10</v>
      </c>
      <c r="B10" t="s">
        <v>197</v>
      </c>
    </row>
    <row r="11" spans="1:2" x14ac:dyDescent="0.3">
      <c r="A11">
        <v>11</v>
      </c>
      <c r="B11" t="s">
        <v>198</v>
      </c>
    </row>
    <row r="12" spans="1:2" x14ac:dyDescent="0.3">
      <c r="A12">
        <v>12</v>
      </c>
      <c r="B12" t="s">
        <v>199</v>
      </c>
    </row>
    <row r="13" spans="1:2" x14ac:dyDescent="0.3">
      <c r="A13">
        <v>13</v>
      </c>
      <c r="B13" t="s">
        <v>200</v>
      </c>
    </row>
    <row r="14" spans="1:2" x14ac:dyDescent="0.3">
      <c r="A14">
        <v>14</v>
      </c>
      <c r="B14" t="s">
        <v>201</v>
      </c>
    </row>
    <row r="15" spans="1:2" x14ac:dyDescent="0.3">
      <c r="A15">
        <v>15</v>
      </c>
      <c r="B15" t="s">
        <v>202</v>
      </c>
    </row>
    <row r="16" spans="1:2" x14ac:dyDescent="0.3">
      <c r="A16">
        <v>16</v>
      </c>
      <c r="B16" t="s">
        <v>203</v>
      </c>
    </row>
    <row r="17" spans="1:3" x14ac:dyDescent="0.3">
      <c r="A17">
        <v>17</v>
      </c>
      <c r="B17" t="s">
        <v>204</v>
      </c>
    </row>
    <row r="18" spans="1:3" x14ac:dyDescent="0.3">
      <c r="A18">
        <v>18</v>
      </c>
      <c r="B18" t="s">
        <v>205</v>
      </c>
    </row>
    <row r="19" spans="1:3" x14ac:dyDescent="0.3">
      <c r="A19">
        <v>19</v>
      </c>
      <c r="B19" t="s">
        <v>206</v>
      </c>
    </row>
    <row r="20" spans="1:3" x14ac:dyDescent="0.3">
      <c r="A20">
        <v>20</v>
      </c>
      <c r="B20" t="s">
        <v>207</v>
      </c>
    </row>
    <row r="21" spans="1:3" x14ac:dyDescent="0.3">
      <c r="A21">
        <v>21</v>
      </c>
      <c r="B21" t="s">
        <v>208</v>
      </c>
    </row>
    <row r="22" spans="1:3" x14ac:dyDescent="0.3">
      <c r="A22">
        <v>22</v>
      </c>
      <c r="B22" t="s">
        <v>209</v>
      </c>
    </row>
    <row r="23" spans="1:3" x14ac:dyDescent="0.3">
      <c r="A23">
        <v>23</v>
      </c>
      <c r="B23" t="s">
        <v>210</v>
      </c>
    </row>
    <row r="24" spans="1:3" x14ac:dyDescent="0.3">
      <c r="A24">
        <v>24</v>
      </c>
      <c r="B24" t="s">
        <v>211</v>
      </c>
    </row>
    <row r="25" spans="1:3" x14ac:dyDescent="0.3">
      <c r="A25">
        <v>25</v>
      </c>
      <c r="B25" t="s">
        <v>212</v>
      </c>
    </row>
    <row r="26" spans="1:3" x14ac:dyDescent="0.3">
      <c r="A26">
        <v>26</v>
      </c>
      <c r="B26" t="s">
        <v>213</v>
      </c>
    </row>
    <row r="27" spans="1:3" x14ac:dyDescent="0.3">
      <c r="A27">
        <v>27</v>
      </c>
      <c r="B27" t="s">
        <v>214</v>
      </c>
      <c r="C27" t="s">
        <v>216</v>
      </c>
    </row>
    <row r="28" spans="1:3" x14ac:dyDescent="0.3">
      <c r="A28">
        <v>28</v>
      </c>
      <c r="B28" t="s">
        <v>215</v>
      </c>
    </row>
    <row r="29" spans="1:3" x14ac:dyDescent="0.3">
      <c r="A29">
        <v>29</v>
      </c>
      <c r="B29" t="s">
        <v>217</v>
      </c>
    </row>
    <row r="31" spans="1:3" x14ac:dyDescent="0.3">
      <c r="B31" s="4" t="s">
        <v>218</v>
      </c>
    </row>
    <row r="32" spans="1:3" x14ac:dyDescent="0.3">
      <c r="B32" s="4" t="s">
        <v>219</v>
      </c>
    </row>
    <row r="33" spans="2:3" x14ac:dyDescent="0.3">
      <c r="B33" t="s">
        <v>220</v>
      </c>
      <c r="C33" t="s">
        <v>178</v>
      </c>
    </row>
    <row r="34" spans="2:3" x14ac:dyDescent="0.3">
      <c r="B34" t="s">
        <v>176</v>
      </c>
      <c r="C34" t="s">
        <v>177</v>
      </c>
    </row>
    <row r="37" spans="2:3" x14ac:dyDescent="0.3">
      <c r="B37" s="3">
        <v>44714</v>
      </c>
    </row>
    <row r="38" spans="2:3" x14ac:dyDescent="0.3">
      <c r="B38" s="5">
        <v>0.74861111111111101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75907-C06F-4312-84E7-20602E6C7C3B}">
  <sheetPr codeName="Sheet2"/>
  <dimension ref="A1:BO210"/>
  <sheetViews>
    <sheetView topLeftCell="A13" zoomScale="85" zoomScaleNormal="85" workbookViewId="0">
      <selection activeCell="G52" sqref="G52"/>
    </sheetView>
  </sheetViews>
  <sheetFormatPr defaultColWidth="18.44140625" defaultRowHeight="14.4" x14ac:dyDescent="0.3"/>
  <cols>
    <col min="1" max="3" width="14.88671875" customWidth="1"/>
    <col min="4" max="4" width="12.77734375" customWidth="1"/>
    <col min="5" max="5" width="16.5546875" customWidth="1"/>
    <col min="6" max="6" width="12.44140625" customWidth="1"/>
    <col min="7" max="7" width="12.109375" customWidth="1"/>
    <col min="8" max="8" width="12" customWidth="1"/>
    <col min="9" max="9" width="10" customWidth="1"/>
    <col min="10" max="10" width="9.77734375" customWidth="1"/>
    <col min="11" max="11" width="12.77734375" customWidth="1"/>
    <col min="12" max="12" width="22.21875" customWidth="1"/>
    <col min="13" max="13" width="19.5546875" customWidth="1"/>
    <col min="14" max="14" width="14.88671875" bestFit="1" customWidth="1"/>
    <col min="15" max="15" width="14.88671875" customWidth="1"/>
    <col min="16" max="16" width="13.77734375" customWidth="1"/>
    <col min="17" max="17" width="15.5546875" customWidth="1"/>
    <col min="18" max="18" width="14.33203125" customWidth="1"/>
    <col min="19" max="19" width="6.6640625" bestFit="1" customWidth="1"/>
    <col min="20" max="20" width="8.33203125" bestFit="1" customWidth="1"/>
    <col min="21" max="21" width="19.5546875" bestFit="1" customWidth="1"/>
    <col min="22" max="22" width="22.5546875" bestFit="1" customWidth="1"/>
    <col min="23" max="23" width="23.5546875" bestFit="1" customWidth="1"/>
    <col min="24" max="24" width="20.33203125" bestFit="1" customWidth="1"/>
    <col min="25" max="25" width="18.77734375" customWidth="1"/>
    <col min="26" max="26" width="19.88671875" bestFit="1" customWidth="1"/>
    <col min="27" max="27" width="17.77734375" customWidth="1"/>
    <col min="28" max="28" width="12.77734375" bestFit="1" customWidth="1"/>
    <col min="29" max="29" width="24.33203125" bestFit="1" customWidth="1"/>
    <col min="30" max="30" width="17.6640625" customWidth="1"/>
    <col min="31" max="31" width="20.21875" bestFit="1" customWidth="1"/>
    <col min="32" max="32" width="11.6640625" bestFit="1" customWidth="1"/>
    <col min="43" max="43" width="15" bestFit="1" customWidth="1"/>
    <col min="45" max="45" width="12.77734375" bestFit="1" customWidth="1"/>
    <col min="46" max="46" width="3" bestFit="1" customWidth="1"/>
    <col min="47" max="47" width="2" bestFit="1" customWidth="1"/>
    <col min="66" max="66" width="15" bestFit="1" customWidth="1"/>
    <col min="67" max="67" width="12.77734375" bestFit="1" customWidth="1"/>
  </cols>
  <sheetData>
    <row r="1" spans="1:67" x14ac:dyDescent="0.3">
      <c r="A1" s="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s="1" t="s">
        <v>41</v>
      </c>
      <c r="J1" s="1" t="s">
        <v>42</v>
      </c>
      <c r="K1" s="1" t="s">
        <v>43</v>
      </c>
      <c r="L1" s="1" t="s">
        <v>43</v>
      </c>
      <c r="M1" s="1" t="s">
        <v>43</v>
      </c>
      <c r="N1" s="1" t="s">
        <v>0</v>
      </c>
      <c r="O1" s="1" t="s">
        <v>0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/>
      <c r="V1" s="1" t="s">
        <v>0</v>
      </c>
      <c r="W1" s="1" t="s">
        <v>84</v>
      </c>
      <c r="X1" s="1"/>
      <c r="Z1" s="1" t="s">
        <v>313</v>
      </c>
      <c r="AA1" s="1" t="s">
        <v>313</v>
      </c>
      <c r="AB1" s="1" t="s">
        <v>84</v>
      </c>
      <c r="AC1" s="1" t="s">
        <v>531</v>
      </c>
    </row>
    <row r="2" spans="1:67" x14ac:dyDescent="0.3">
      <c r="A2" t="s">
        <v>1</v>
      </c>
      <c r="B2" t="str" cm="1">
        <f t="array" ref="B2:B11">UPPER(A2:A11)</f>
        <v>JP KUMAR</v>
      </c>
      <c r="C2" t="str" cm="1">
        <f t="array" ref="C2:C11">LOWER(A2:A11)</f>
        <v>jp kumar</v>
      </c>
      <c r="D2" t="str" cm="1">
        <f t="array" ref="D2:D11">PROPER(A2:A11)</f>
        <v>Jp Kumar</v>
      </c>
      <c r="E2" cm="1">
        <f t="array" ref="E2:E11">LEN(A2:A11)</f>
        <v>8</v>
      </c>
      <c r="F2" t="str">
        <f>LEFT(A2,2)</f>
        <v>JP</v>
      </c>
      <c r="G2" t="str">
        <f>RIGHT(A2,1)</f>
        <v>r</v>
      </c>
      <c r="H2" t="str">
        <f>MID(A2,4,3)</f>
        <v>Kum</v>
      </c>
      <c r="I2" t="s">
        <v>22</v>
      </c>
      <c r="J2" t="s">
        <v>23</v>
      </c>
      <c r="K2" t="str">
        <f>_xlfn.CONCAT(I2," ",J2)</f>
        <v>JP Kumar</v>
      </c>
      <c r="L2" t="str">
        <f>CONCATENATE(I2," ",J2)</f>
        <v>JP Kumar</v>
      </c>
      <c r="M2" t="s">
        <v>1</v>
      </c>
      <c r="N2" t="s">
        <v>319</v>
      </c>
      <c r="O2" t="s">
        <v>318</v>
      </c>
      <c r="P2" t="b">
        <f>EXACT(N2,O2)</f>
        <v>0</v>
      </c>
      <c r="Q2" t="b">
        <f>N2=O2</f>
        <v>1</v>
      </c>
      <c r="R2">
        <f>FIND("K",N2,1)</f>
        <v>4</v>
      </c>
      <c r="S2">
        <f>SEARCH("a",M2,1)</f>
        <v>7</v>
      </c>
      <c r="V2" t="s">
        <v>83</v>
      </c>
      <c r="W2" t="str">
        <f>TRIM(V2)</f>
        <v>JP Kumar</v>
      </c>
      <c r="Z2" t="s">
        <v>314</v>
      </c>
      <c r="AA2" t="str">
        <f>CLEAN(Z2)</f>
        <v>JP           Kumar</v>
      </c>
      <c r="AB2" t="str">
        <f>TRIM(AA2)</f>
        <v>JP Kumar</v>
      </c>
      <c r="AC2" t="str">
        <f>TRIM(CLEAN(Z2))</f>
        <v>JP Kumar</v>
      </c>
      <c r="BN2" t="s">
        <v>267</v>
      </c>
      <c r="BO2" t="str">
        <f>CLEAN(BN2)</f>
        <v>JP Kumar</v>
      </c>
    </row>
    <row r="3" spans="1:67" x14ac:dyDescent="0.3">
      <c r="A3" t="s">
        <v>11</v>
      </c>
      <c r="B3" t="str">
        <v>ANJALI THAKUR</v>
      </c>
      <c r="C3" t="str">
        <v>anjali thakur</v>
      </c>
      <c r="D3" t="str">
        <v>Anjali Thakur</v>
      </c>
      <c r="E3">
        <v>13</v>
      </c>
      <c r="F3" t="str">
        <f t="shared" ref="F3:F11" si="0">LEFT(A3,2)</f>
        <v>An</v>
      </c>
      <c r="G3" t="str">
        <f t="shared" ref="G3:G11" si="1">RIGHT(A3,1)</f>
        <v>r</v>
      </c>
      <c r="H3" t="str">
        <f t="shared" ref="H3:H11" si="2">MID(A3,4,3)</f>
        <v>ali</v>
      </c>
      <c r="I3" t="s">
        <v>24</v>
      </c>
      <c r="J3" t="s">
        <v>25</v>
      </c>
      <c r="K3" t="str">
        <f t="shared" ref="K3:K11" si="3">_xlfn.CONCAT(I3," ",J3)</f>
        <v>Anjali THakur</v>
      </c>
      <c r="L3" t="str">
        <f t="shared" ref="L3:L11" si="4">CONCATENATE(I3," ",J3)</f>
        <v>Anjali THakur</v>
      </c>
      <c r="M3" t="s">
        <v>2</v>
      </c>
      <c r="N3" t="s">
        <v>11</v>
      </c>
      <c r="O3" t="s">
        <v>2</v>
      </c>
      <c r="P3" t="b">
        <f t="shared" ref="P3:P11" si="5">EXACT(N3,O3)</f>
        <v>0</v>
      </c>
      <c r="Q3" t="b">
        <f t="shared" ref="Q3:Q11" si="6">N3=O3</f>
        <v>1</v>
      </c>
      <c r="R3" t="e">
        <f>FIND("K",N3,1)</f>
        <v>#VALUE!</v>
      </c>
      <c r="S3">
        <f>SEARCH("a",M3,1)</f>
        <v>1</v>
      </c>
      <c r="V3" t="s">
        <v>74</v>
      </c>
      <c r="W3" t="str">
        <f t="shared" ref="W3:W11" si="7">TRIM(V3)</f>
        <v>Anjali THakur</v>
      </c>
      <c r="Z3" t="s">
        <v>268</v>
      </c>
      <c r="AA3" t="str">
        <f t="shared" ref="AA3:AA11" si="8">CLEAN(Z3)</f>
        <v>Anjali THakur</v>
      </c>
      <c r="AB3" t="str">
        <f t="shared" ref="AB3:AB11" si="9">TRIM(AA3)</f>
        <v>Anjali THakur</v>
      </c>
      <c r="AC3" t="str">
        <f t="shared" ref="AC3:AC11" si="10">TRIM(CLEAN(Z3))</f>
        <v>Anjali THakur</v>
      </c>
      <c r="BN3" t="s">
        <v>268</v>
      </c>
      <c r="BO3" t="str">
        <f t="shared" ref="BO3:BO11" si="11">CLEAN(BN3)</f>
        <v>Anjali THakur</v>
      </c>
    </row>
    <row r="4" spans="1:67" x14ac:dyDescent="0.3">
      <c r="A4" t="s">
        <v>12</v>
      </c>
      <c r="B4" t="str">
        <v>PRIYA AGARWAL</v>
      </c>
      <c r="C4" t="str">
        <v>priya agarwal</v>
      </c>
      <c r="D4" t="str">
        <v>Priya Agarwal</v>
      </c>
      <c r="E4">
        <v>13</v>
      </c>
      <c r="F4" t="str">
        <f t="shared" si="0"/>
        <v>Pr</v>
      </c>
      <c r="G4" t="str">
        <f t="shared" si="1"/>
        <v>L</v>
      </c>
      <c r="H4" t="str">
        <f t="shared" si="2"/>
        <v xml:space="preserve">ya </v>
      </c>
      <c r="I4" t="s">
        <v>26</v>
      </c>
      <c r="J4" t="s">
        <v>27</v>
      </c>
      <c r="K4" t="str">
        <f t="shared" si="3"/>
        <v>Priya AgarwaL</v>
      </c>
      <c r="L4" t="str">
        <f t="shared" si="4"/>
        <v>Priya AgarwaL</v>
      </c>
      <c r="M4" t="s">
        <v>3</v>
      </c>
      <c r="N4" t="s">
        <v>12</v>
      </c>
      <c r="O4" t="s">
        <v>3</v>
      </c>
      <c r="P4" t="b">
        <f t="shared" si="5"/>
        <v>0</v>
      </c>
      <c r="Q4" t="b">
        <f t="shared" si="6"/>
        <v>1</v>
      </c>
      <c r="R4" t="e">
        <f t="shared" ref="R4:R11" si="12">FIND("K",N4,1)</f>
        <v>#VALUE!</v>
      </c>
      <c r="S4">
        <f t="shared" ref="S4:S11" si="13">SEARCH("a",M4,1)</f>
        <v>5</v>
      </c>
      <c r="V4" t="s">
        <v>75</v>
      </c>
      <c r="W4" t="str">
        <f t="shared" si="7"/>
        <v>Priya AgarwaL</v>
      </c>
      <c r="Z4" t="s">
        <v>315</v>
      </c>
      <c r="AA4" t="str">
        <f t="shared" si="8"/>
        <v>Priya           AgarwaL</v>
      </c>
      <c r="AB4" t="str">
        <f t="shared" si="9"/>
        <v>Priya AgarwaL</v>
      </c>
      <c r="AC4" t="str">
        <f t="shared" si="10"/>
        <v>Priya AgarwaL</v>
      </c>
      <c r="BN4" t="s">
        <v>269</v>
      </c>
      <c r="BO4" t="str">
        <f t="shared" si="11"/>
        <v>Priya AgarwaL</v>
      </c>
    </row>
    <row r="5" spans="1:67" x14ac:dyDescent="0.3">
      <c r="A5" t="s">
        <v>4</v>
      </c>
      <c r="B5" t="str">
        <v>R VASU</v>
      </c>
      <c r="C5" t="str">
        <v>r vasu</v>
      </c>
      <c r="D5" t="str">
        <v>R Vasu</v>
      </c>
      <c r="E5">
        <v>6</v>
      </c>
      <c r="F5" t="str">
        <f t="shared" si="0"/>
        <v xml:space="preserve">R </v>
      </c>
      <c r="G5" t="str">
        <f t="shared" si="1"/>
        <v>u</v>
      </c>
      <c r="H5" t="str">
        <f t="shared" si="2"/>
        <v>asu</v>
      </c>
      <c r="I5" t="s">
        <v>28</v>
      </c>
      <c r="J5" t="s">
        <v>29</v>
      </c>
      <c r="K5" t="str">
        <f t="shared" si="3"/>
        <v>R Vasu</v>
      </c>
      <c r="L5" t="str">
        <f t="shared" si="4"/>
        <v>R Vasu</v>
      </c>
      <c r="M5" t="s">
        <v>4</v>
      </c>
      <c r="N5" t="s">
        <v>4</v>
      </c>
      <c r="O5" t="s">
        <v>4</v>
      </c>
      <c r="P5" t="b">
        <f t="shared" si="5"/>
        <v>1</v>
      </c>
      <c r="Q5" t="b">
        <f t="shared" si="6"/>
        <v>1</v>
      </c>
      <c r="R5" t="e">
        <f t="shared" si="12"/>
        <v>#VALUE!</v>
      </c>
      <c r="S5">
        <f t="shared" si="13"/>
        <v>4</v>
      </c>
      <c r="V5" t="s">
        <v>76</v>
      </c>
      <c r="W5" t="str">
        <f t="shared" si="7"/>
        <v>R Vasu</v>
      </c>
      <c r="Z5" t="s">
        <v>270</v>
      </c>
      <c r="AA5" t="str">
        <f t="shared" si="8"/>
        <v>R Vasu</v>
      </c>
      <c r="AB5" t="str">
        <f t="shared" si="9"/>
        <v>R Vasu</v>
      </c>
      <c r="AC5" t="str">
        <f t="shared" si="10"/>
        <v>R Vasu</v>
      </c>
      <c r="BN5" t="s">
        <v>270</v>
      </c>
      <c r="BO5" t="str">
        <f t="shared" si="11"/>
        <v>R Vasu</v>
      </c>
    </row>
    <row r="6" spans="1:67" x14ac:dyDescent="0.3">
      <c r="A6" t="s">
        <v>13</v>
      </c>
      <c r="B6" t="str">
        <v>SANJAY GUPTA</v>
      </c>
      <c r="C6" t="str">
        <v>sanjay gupta</v>
      </c>
      <c r="D6" t="str">
        <v>Sanjay Gupta</v>
      </c>
      <c r="E6">
        <v>12</v>
      </c>
      <c r="F6" t="str">
        <f t="shared" si="0"/>
        <v>Sa</v>
      </c>
      <c r="G6" t="str">
        <f t="shared" si="1"/>
        <v>A</v>
      </c>
      <c r="H6" t="str">
        <f t="shared" si="2"/>
        <v>jay</v>
      </c>
      <c r="I6" t="s">
        <v>30</v>
      </c>
      <c r="J6" t="s">
        <v>31</v>
      </c>
      <c r="K6" t="str">
        <f t="shared" si="3"/>
        <v>Sanjay GuptA</v>
      </c>
      <c r="L6" t="str">
        <f t="shared" si="4"/>
        <v>Sanjay GuptA</v>
      </c>
      <c r="M6" t="s">
        <v>5</v>
      </c>
      <c r="N6" t="s">
        <v>13</v>
      </c>
      <c r="O6" t="s">
        <v>456</v>
      </c>
      <c r="P6" t="b">
        <f t="shared" si="5"/>
        <v>0</v>
      </c>
      <c r="Q6" t="b">
        <f t="shared" si="6"/>
        <v>0</v>
      </c>
      <c r="R6" t="e">
        <f t="shared" si="12"/>
        <v>#VALUE!</v>
      </c>
      <c r="S6">
        <f t="shared" si="13"/>
        <v>2</v>
      </c>
      <c r="V6" t="s">
        <v>77</v>
      </c>
      <c r="W6" t="str">
        <f t="shared" si="7"/>
        <v>Sanjay GuptA</v>
      </c>
      <c r="Z6" t="s">
        <v>316</v>
      </c>
      <c r="AA6" t="str">
        <f t="shared" si="8"/>
        <v>Sanjay           GuptA</v>
      </c>
      <c r="AB6" t="str">
        <f t="shared" si="9"/>
        <v>Sanjay GuptA</v>
      </c>
      <c r="AC6" t="str">
        <f t="shared" si="10"/>
        <v>Sanjay GuptA</v>
      </c>
      <c r="BN6" t="s">
        <v>271</v>
      </c>
      <c r="BO6" t="str">
        <f t="shared" si="11"/>
        <v>Sanjay GuptA</v>
      </c>
    </row>
    <row r="7" spans="1:67" x14ac:dyDescent="0.3">
      <c r="A7" t="s">
        <v>6</v>
      </c>
      <c r="B7" t="str">
        <v>JHARNA BISWAL</v>
      </c>
      <c r="C7" t="str">
        <v>jharna biswal</v>
      </c>
      <c r="D7" t="str">
        <v>Jharna Biswal</v>
      </c>
      <c r="E7">
        <v>13</v>
      </c>
      <c r="F7" t="str">
        <f t="shared" si="0"/>
        <v>Jh</v>
      </c>
      <c r="G7" t="str">
        <f t="shared" si="1"/>
        <v>l</v>
      </c>
      <c r="H7" t="str">
        <f t="shared" si="2"/>
        <v>rna</v>
      </c>
      <c r="I7" t="s">
        <v>32</v>
      </c>
      <c r="J7" t="s">
        <v>33</v>
      </c>
      <c r="K7" t="str">
        <f t="shared" si="3"/>
        <v>Jharna Biswal</v>
      </c>
      <c r="L7" t="str">
        <f t="shared" si="4"/>
        <v>Jharna Biswal</v>
      </c>
      <c r="M7" t="s">
        <v>6</v>
      </c>
      <c r="N7" t="s">
        <v>6</v>
      </c>
      <c r="O7" t="s">
        <v>6</v>
      </c>
      <c r="P7" t="b">
        <f t="shared" si="5"/>
        <v>1</v>
      </c>
      <c r="Q7" t="b">
        <f t="shared" si="6"/>
        <v>1</v>
      </c>
      <c r="R7" t="e">
        <f t="shared" si="12"/>
        <v>#VALUE!</v>
      </c>
      <c r="S7">
        <f t="shared" si="13"/>
        <v>3</v>
      </c>
      <c r="V7" t="s">
        <v>78</v>
      </c>
      <c r="W7" t="str">
        <f t="shared" si="7"/>
        <v>Jharna Biswal</v>
      </c>
      <c r="Z7" t="s">
        <v>317</v>
      </c>
      <c r="AA7" t="str">
        <f t="shared" si="8"/>
        <v>Jharna             Biswal</v>
      </c>
      <c r="AB7" t="str">
        <f t="shared" si="9"/>
        <v>Jharna Biswal</v>
      </c>
      <c r="AC7" t="str">
        <f t="shared" si="10"/>
        <v>Jharna Biswal</v>
      </c>
      <c r="BN7" t="s">
        <v>272</v>
      </c>
      <c r="BO7" t="str">
        <f t="shared" si="11"/>
        <v>Jharna Biswal</v>
      </c>
    </row>
    <row r="8" spans="1:67" x14ac:dyDescent="0.3">
      <c r="A8" t="s">
        <v>7</v>
      </c>
      <c r="B8" t="str">
        <v>PRAKASH DUTTA</v>
      </c>
      <c r="C8" t="str">
        <v>prakash dutta</v>
      </c>
      <c r="D8" t="str">
        <v>Prakash Dutta</v>
      </c>
      <c r="E8">
        <v>13</v>
      </c>
      <c r="F8" t="str">
        <f t="shared" si="0"/>
        <v>Pr</v>
      </c>
      <c r="G8" t="str">
        <f t="shared" si="1"/>
        <v>a</v>
      </c>
      <c r="H8" t="str">
        <f t="shared" si="2"/>
        <v>kas</v>
      </c>
      <c r="I8" t="s">
        <v>34</v>
      </c>
      <c r="J8" t="s">
        <v>35</v>
      </c>
      <c r="K8" t="str">
        <f t="shared" si="3"/>
        <v>Prakash Dutta</v>
      </c>
      <c r="L8" t="str">
        <f t="shared" si="4"/>
        <v>Prakash Dutta</v>
      </c>
      <c r="M8" t="s">
        <v>7</v>
      </c>
      <c r="N8" t="s">
        <v>7</v>
      </c>
      <c r="O8" t="s">
        <v>7</v>
      </c>
      <c r="P8" t="b">
        <f t="shared" si="5"/>
        <v>1</v>
      </c>
      <c r="Q8" t="b">
        <f t="shared" si="6"/>
        <v>1</v>
      </c>
      <c r="R8" t="e">
        <f t="shared" si="12"/>
        <v>#VALUE!</v>
      </c>
      <c r="S8">
        <f t="shared" si="13"/>
        <v>3</v>
      </c>
      <c r="V8" t="s">
        <v>79</v>
      </c>
      <c r="W8" t="str">
        <f t="shared" si="7"/>
        <v>Prakash Dutta</v>
      </c>
      <c r="Z8" t="s">
        <v>273</v>
      </c>
      <c r="AA8" t="str">
        <f t="shared" si="8"/>
        <v>Prakash Dutta</v>
      </c>
      <c r="AB8" t="str">
        <f t="shared" si="9"/>
        <v>Prakash Dutta</v>
      </c>
      <c r="AC8" t="str">
        <f t="shared" si="10"/>
        <v>Prakash Dutta</v>
      </c>
      <c r="BN8" t="s">
        <v>273</v>
      </c>
      <c r="BO8" t="str">
        <f t="shared" si="11"/>
        <v>Prakash Dutta</v>
      </c>
    </row>
    <row r="9" spans="1:67" x14ac:dyDescent="0.3">
      <c r="A9" t="s">
        <v>8</v>
      </c>
      <c r="B9" t="str">
        <v>MANISHA GUHA</v>
      </c>
      <c r="C9" t="str">
        <v>manisha guha</v>
      </c>
      <c r="D9" t="str">
        <v>Manisha Guha</v>
      </c>
      <c r="E9">
        <v>12</v>
      </c>
      <c r="F9" t="str">
        <f t="shared" si="0"/>
        <v>Ma</v>
      </c>
      <c r="G9" t="str">
        <f t="shared" si="1"/>
        <v>a</v>
      </c>
      <c r="H9" t="str">
        <f t="shared" si="2"/>
        <v>ish</v>
      </c>
      <c r="I9" t="s">
        <v>36</v>
      </c>
      <c r="J9" t="s">
        <v>37</v>
      </c>
      <c r="K9" t="str">
        <f t="shared" si="3"/>
        <v>Manisha Guha</v>
      </c>
      <c r="L9" t="str">
        <f t="shared" si="4"/>
        <v>Manisha Guha</v>
      </c>
      <c r="M9" t="s">
        <v>8</v>
      </c>
      <c r="N9" t="s">
        <v>8</v>
      </c>
      <c r="O9" t="s">
        <v>8</v>
      </c>
      <c r="P9" t="b">
        <f t="shared" si="5"/>
        <v>1</v>
      </c>
      <c r="Q9" t="b">
        <f t="shared" si="6"/>
        <v>1</v>
      </c>
      <c r="R9" t="e">
        <f t="shared" si="12"/>
        <v>#VALUE!</v>
      </c>
      <c r="S9">
        <f t="shared" si="13"/>
        <v>2</v>
      </c>
      <c r="V9" t="s">
        <v>80</v>
      </c>
      <c r="W9" t="str">
        <f t="shared" si="7"/>
        <v>Manisha Guha</v>
      </c>
      <c r="Z9" t="s">
        <v>274</v>
      </c>
      <c r="AA9" t="str">
        <f t="shared" si="8"/>
        <v>Manisha Guha</v>
      </c>
      <c r="AB9" t="str">
        <f t="shared" si="9"/>
        <v>Manisha Guha</v>
      </c>
      <c r="AC9" t="str">
        <f t="shared" si="10"/>
        <v>Manisha Guha</v>
      </c>
      <c r="BN9" t="s">
        <v>274</v>
      </c>
      <c r="BO9" t="str">
        <f t="shared" si="11"/>
        <v>Manisha Guha</v>
      </c>
    </row>
    <row r="10" spans="1:67" x14ac:dyDescent="0.3">
      <c r="A10" t="s">
        <v>14</v>
      </c>
      <c r="B10" t="str">
        <v>ARJUN JAIN</v>
      </c>
      <c r="C10" t="str">
        <v>arjun jain</v>
      </c>
      <c r="D10" t="str">
        <v>Arjun Jain</v>
      </c>
      <c r="E10">
        <v>10</v>
      </c>
      <c r="F10" t="str">
        <f t="shared" si="0"/>
        <v>Ar</v>
      </c>
      <c r="G10" t="str">
        <f t="shared" si="1"/>
        <v>N</v>
      </c>
      <c r="H10" t="str">
        <f t="shared" si="2"/>
        <v xml:space="preserve">un </v>
      </c>
      <c r="I10" t="s">
        <v>38</v>
      </c>
      <c r="J10" t="s">
        <v>39</v>
      </c>
      <c r="K10" t="str">
        <f t="shared" si="3"/>
        <v>Arjun JAiN</v>
      </c>
      <c r="L10" t="str">
        <f t="shared" si="4"/>
        <v>Arjun JAiN</v>
      </c>
      <c r="M10" t="s">
        <v>9</v>
      </c>
      <c r="N10" t="s">
        <v>14</v>
      </c>
      <c r="O10" t="s">
        <v>9</v>
      </c>
      <c r="P10" t="b">
        <f t="shared" si="5"/>
        <v>0</v>
      </c>
      <c r="Q10" t="b">
        <f t="shared" si="6"/>
        <v>1</v>
      </c>
      <c r="R10" t="e">
        <f t="shared" si="12"/>
        <v>#VALUE!</v>
      </c>
      <c r="S10">
        <f t="shared" si="13"/>
        <v>1</v>
      </c>
      <c r="V10" t="s">
        <v>81</v>
      </c>
      <c r="W10" t="str">
        <f t="shared" si="7"/>
        <v>Arjun JAiN</v>
      </c>
      <c r="Z10" t="s">
        <v>275</v>
      </c>
      <c r="AA10" t="str">
        <f t="shared" si="8"/>
        <v>Arjun JAiN</v>
      </c>
      <c r="AB10" t="str">
        <f t="shared" si="9"/>
        <v>Arjun JAiN</v>
      </c>
      <c r="AC10" t="str">
        <f t="shared" si="10"/>
        <v>Arjun JAiN</v>
      </c>
      <c r="BN10" t="s">
        <v>275</v>
      </c>
      <c r="BO10" t="str">
        <f t="shared" si="11"/>
        <v>Arjun JAiN</v>
      </c>
    </row>
    <row r="11" spans="1:67" x14ac:dyDescent="0.3">
      <c r="A11" t="s">
        <v>10</v>
      </c>
      <c r="B11" t="str">
        <v>ARJUN KAPOOR</v>
      </c>
      <c r="C11" t="str">
        <v>arjun kapoor</v>
      </c>
      <c r="D11" t="str">
        <v>Arjun Kapoor</v>
      </c>
      <c r="E11">
        <v>12</v>
      </c>
      <c r="F11" t="str">
        <f t="shared" si="0"/>
        <v>Ar</v>
      </c>
      <c r="G11" t="str">
        <f t="shared" si="1"/>
        <v>r</v>
      </c>
      <c r="H11" t="str">
        <f t="shared" si="2"/>
        <v xml:space="preserve">un </v>
      </c>
      <c r="I11" t="s">
        <v>38</v>
      </c>
      <c r="J11" t="s">
        <v>40</v>
      </c>
      <c r="K11" t="str">
        <f t="shared" si="3"/>
        <v>Arjun Kapoor</v>
      </c>
      <c r="L11" t="str">
        <f t="shared" si="4"/>
        <v>Arjun Kapoor</v>
      </c>
      <c r="M11" t="s">
        <v>10</v>
      </c>
      <c r="N11" t="s">
        <v>10</v>
      </c>
      <c r="O11" t="s">
        <v>10</v>
      </c>
      <c r="P11" t="b">
        <f t="shared" si="5"/>
        <v>1</v>
      </c>
      <c r="Q11" t="b">
        <f t="shared" si="6"/>
        <v>1</v>
      </c>
      <c r="R11">
        <f t="shared" si="12"/>
        <v>7</v>
      </c>
      <c r="S11">
        <f t="shared" si="13"/>
        <v>1</v>
      </c>
      <c r="V11" t="s">
        <v>82</v>
      </c>
      <c r="W11" t="str">
        <f t="shared" si="7"/>
        <v>Arjun Kapoor</v>
      </c>
      <c r="Z11" t="s">
        <v>276</v>
      </c>
      <c r="AA11" t="str">
        <f t="shared" si="8"/>
        <v>Arjun Kapoor</v>
      </c>
      <c r="AB11" t="str">
        <f t="shared" si="9"/>
        <v>Arjun Kapoor</v>
      </c>
      <c r="AC11" t="str">
        <f t="shared" si="10"/>
        <v>Arjun Kapoor</v>
      </c>
      <c r="BN11" t="s">
        <v>276</v>
      </c>
      <c r="BO11" t="str">
        <f t="shared" si="11"/>
        <v>Arjun Kapoor</v>
      </c>
    </row>
    <row r="14" spans="1:67" x14ac:dyDescent="0.3">
      <c r="P14" t="str">
        <f ca="1">_xlfn.FORMULATEXT(P2)</f>
        <v>=EXACT(N2,O2)</v>
      </c>
      <c r="Q14" t="str">
        <f ca="1">_xlfn.FORMULATEXT(Q2)</f>
        <v>=N2=O2</v>
      </c>
      <c r="R14" t="str">
        <f ca="1">_xlfn.FORMULATEXT(R2)</f>
        <v>=FIND("K",N2,1)</v>
      </c>
      <c r="AA14" t="str">
        <f ca="1">_xlfn.FORMULATEXT(AA2)</f>
        <v>=CLEAN(Z2)</v>
      </c>
      <c r="AB14" t="str">
        <f ca="1">_xlfn.FORMULATEXT(AB2)</f>
        <v>=TRIM(AA2)</v>
      </c>
      <c r="AC14" t="str">
        <f ca="1">_xlfn.FORMULATEXT(AC2)</f>
        <v>=TRIM(CLEAN(Z2))</v>
      </c>
    </row>
    <row r="16" spans="1:67" x14ac:dyDescent="0.3">
      <c r="B16" t="s">
        <v>466</v>
      </c>
    </row>
    <row r="18" spans="1:27" x14ac:dyDescent="0.3">
      <c r="E18" t="str">
        <f ca="1">_xlfn.FORMULATEXT(E21)</f>
        <v>=CONCAT(A21:D21)</v>
      </c>
      <c r="F18" t="str">
        <f ca="1">_xlfn.FORMULATEXT(F21)</f>
        <v>=CONCATENATE(A21,B21,C21,D21)</v>
      </c>
      <c r="U18" t="s">
        <v>265</v>
      </c>
      <c r="V18" t="str">
        <f>REPLACE(U18,6,5,"sales")</f>
        <v>Cost sales</v>
      </c>
      <c r="Z18" t="str">
        <f>CLEAN(TRIM(Z2))</f>
        <v>JP Kumar</v>
      </c>
      <c r="AA18" t="str">
        <f ca="1">_xlfn.FORMULATEXT(Z18)</f>
        <v>=CLEAN(TRIM(Z2))</v>
      </c>
    </row>
    <row r="19" spans="1:27" x14ac:dyDescent="0.3">
      <c r="A19" s="1"/>
      <c r="B19" s="1"/>
      <c r="U19" t="s">
        <v>127</v>
      </c>
      <c r="V19" t="str">
        <f>REPLACE(U19,1,1,"B")</f>
        <v>Bangalore</v>
      </c>
    </row>
    <row r="20" spans="1:27" x14ac:dyDescent="0.3">
      <c r="A20" s="1" t="s">
        <v>347</v>
      </c>
      <c r="B20" s="1" t="s">
        <v>348</v>
      </c>
      <c r="C20" s="1" t="s">
        <v>349</v>
      </c>
      <c r="D20" s="1" t="s">
        <v>350</v>
      </c>
      <c r="E20" s="1"/>
      <c r="F20" s="1"/>
      <c r="N20" t="s">
        <v>457</v>
      </c>
      <c r="O20" t="s">
        <v>458</v>
      </c>
      <c r="P20" t="str">
        <f>CONCATENATE(N20," ",O20)</f>
        <v>Rahul Dravid</v>
      </c>
    </row>
    <row r="21" spans="1:27" x14ac:dyDescent="0.3">
      <c r="A21" t="s">
        <v>320</v>
      </c>
      <c r="B21" s="6" t="s">
        <v>339</v>
      </c>
      <c r="C21" t="s">
        <v>321</v>
      </c>
      <c r="D21">
        <v>8562</v>
      </c>
      <c r="E21" t="str">
        <f>_xlfn.CONCAT(A21:D21)</f>
        <v>KA05KP8562</v>
      </c>
      <c r="F21" t="str">
        <f>CONCATENATE(A21,B21,C21,D21)</f>
        <v>KA05KP8562</v>
      </c>
      <c r="U21" t="s">
        <v>266</v>
      </c>
      <c r="V21" t="str">
        <f>REPLACE(U21,6,5,"data")</f>
        <v>Cost data</v>
      </c>
    </row>
    <row r="22" spans="1:27" x14ac:dyDescent="0.3">
      <c r="A22" t="s">
        <v>322</v>
      </c>
      <c r="B22" s="6" t="s">
        <v>339</v>
      </c>
      <c r="C22" t="s">
        <v>323</v>
      </c>
      <c r="D22">
        <v>9845</v>
      </c>
      <c r="E22" t="str">
        <f t="shared" ref="E22:E31" si="14">_xlfn.CONCAT(A22:D22)</f>
        <v>MH05AP9845</v>
      </c>
      <c r="F22" t="str">
        <f t="shared" ref="F22:F31" si="15">CONCATENATE(A22,B22,C22,D22)</f>
        <v>MH05AP9845</v>
      </c>
      <c r="P22" t="str">
        <f ca="1">_xlfn.FORMULATEXT(P20)</f>
        <v>=CONCATENATE(N20," ",O20)</v>
      </c>
    </row>
    <row r="23" spans="1:27" x14ac:dyDescent="0.3">
      <c r="A23" t="s">
        <v>324</v>
      </c>
      <c r="B23" s="6" t="s">
        <v>340</v>
      </c>
      <c r="C23" t="s">
        <v>325</v>
      </c>
      <c r="D23">
        <v>9878</v>
      </c>
      <c r="E23" t="str">
        <f t="shared" si="14"/>
        <v>TN10RD9878</v>
      </c>
      <c r="F23" t="str">
        <f t="shared" si="15"/>
        <v>TN10RD9878</v>
      </c>
      <c r="U23" t="s">
        <v>122</v>
      </c>
    </row>
    <row r="24" spans="1:27" x14ac:dyDescent="0.3">
      <c r="A24" t="s">
        <v>323</v>
      </c>
      <c r="B24" s="6" t="s">
        <v>340</v>
      </c>
      <c r="C24" t="s">
        <v>326</v>
      </c>
      <c r="D24">
        <v>2378</v>
      </c>
      <c r="E24" t="str">
        <f t="shared" si="14"/>
        <v>AP10NA2378</v>
      </c>
      <c r="F24" t="str">
        <f t="shared" si="15"/>
        <v>AP10NA2378</v>
      </c>
      <c r="U24" t="s">
        <v>122</v>
      </c>
    </row>
    <row r="25" spans="1:27" x14ac:dyDescent="0.3">
      <c r="A25" t="s">
        <v>327</v>
      </c>
      <c r="B25" s="6" t="s">
        <v>341</v>
      </c>
      <c r="C25" t="s">
        <v>328</v>
      </c>
      <c r="D25">
        <v>9567</v>
      </c>
      <c r="E25" t="str">
        <f t="shared" si="14"/>
        <v>TS04BA9567</v>
      </c>
      <c r="F25" t="str">
        <f t="shared" si="15"/>
        <v>TS04BA9567</v>
      </c>
      <c r="U25" t="s">
        <v>122</v>
      </c>
    </row>
    <row r="26" spans="1:27" x14ac:dyDescent="0.3">
      <c r="A26" t="s">
        <v>329</v>
      </c>
      <c r="B26" s="6" t="s">
        <v>342</v>
      </c>
      <c r="C26" t="s">
        <v>330</v>
      </c>
      <c r="D26">
        <v>8923</v>
      </c>
      <c r="E26" t="str">
        <f t="shared" si="14"/>
        <v>KL07ST8923</v>
      </c>
      <c r="F26" t="str">
        <f t="shared" si="15"/>
        <v>KL07ST8923</v>
      </c>
    </row>
    <row r="27" spans="1:27" x14ac:dyDescent="0.3">
      <c r="A27" t="s">
        <v>331</v>
      </c>
      <c r="B27" s="6" t="s">
        <v>343</v>
      </c>
      <c r="C27" t="s">
        <v>332</v>
      </c>
      <c r="D27">
        <v>5679</v>
      </c>
      <c r="E27" t="str">
        <f t="shared" si="14"/>
        <v>WB11CG5679</v>
      </c>
      <c r="F27" t="str">
        <f t="shared" si="15"/>
        <v>WB11CG5679</v>
      </c>
      <c r="P27" t="s">
        <v>265</v>
      </c>
      <c r="U27" t="s">
        <v>312</v>
      </c>
    </row>
    <row r="28" spans="1:27" x14ac:dyDescent="0.3">
      <c r="A28" t="s">
        <v>333</v>
      </c>
      <c r="B28" s="6" t="s">
        <v>344</v>
      </c>
      <c r="C28" t="s">
        <v>330</v>
      </c>
      <c r="D28">
        <v>7453</v>
      </c>
      <c r="E28" t="str">
        <f t="shared" si="14"/>
        <v>UP09ST7453</v>
      </c>
      <c r="F28" t="str">
        <f t="shared" si="15"/>
        <v>UP09ST7453</v>
      </c>
    </row>
    <row r="29" spans="1:27" x14ac:dyDescent="0.3">
      <c r="A29" t="s">
        <v>334</v>
      </c>
      <c r="B29" s="6" t="s">
        <v>345</v>
      </c>
      <c r="C29" t="s">
        <v>335</v>
      </c>
      <c r="D29">
        <v>4598</v>
      </c>
      <c r="E29" t="str">
        <f t="shared" si="14"/>
        <v>OR06KN4598</v>
      </c>
      <c r="F29" t="str">
        <f t="shared" si="15"/>
        <v>OR06KN4598</v>
      </c>
      <c r="P29" t="s">
        <v>127</v>
      </c>
    </row>
    <row r="30" spans="1:27" x14ac:dyDescent="0.3">
      <c r="A30" t="s">
        <v>336</v>
      </c>
      <c r="B30" s="6" t="s">
        <v>346</v>
      </c>
      <c r="C30" t="s">
        <v>337</v>
      </c>
      <c r="D30">
        <v>8345</v>
      </c>
      <c r="E30" t="str">
        <f t="shared" si="14"/>
        <v>DL03EG8345</v>
      </c>
      <c r="F30" t="str">
        <f t="shared" si="15"/>
        <v>DL03EG8345</v>
      </c>
    </row>
    <row r="31" spans="1:27" x14ac:dyDescent="0.3">
      <c r="A31" t="s">
        <v>338</v>
      </c>
      <c r="B31" s="6" t="s">
        <v>339</v>
      </c>
      <c r="C31" t="s">
        <v>323</v>
      </c>
      <c r="D31">
        <v>3456</v>
      </c>
      <c r="E31" t="str">
        <f t="shared" si="14"/>
        <v>GA05AP3456</v>
      </c>
      <c r="F31" t="str">
        <f t="shared" si="15"/>
        <v>GA05AP3456</v>
      </c>
      <c r="P31" t="s">
        <v>266</v>
      </c>
    </row>
    <row r="34" spans="4:23" x14ac:dyDescent="0.3">
      <c r="U34" t="s">
        <v>449</v>
      </c>
      <c r="V34" t="str">
        <f>SUBSTITUTE(U34,"a","A")</f>
        <v>VAndAnA</v>
      </c>
      <c r="W34" t="str">
        <f ca="1">_xlfn.FORMULATEXT(V34)</f>
        <v>=SUBSTITUTE(U34,"a","A")</v>
      </c>
    </row>
    <row r="35" spans="4:23" x14ac:dyDescent="0.3">
      <c r="D35" t="str">
        <f>_xlfn.CONCAT(A21:D21)</f>
        <v>KA05KP8562</v>
      </c>
      <c r="E35" t="str">
        <f>CONCATENATE(A21,B21,C21,D21)</f>
        <v>KA05KP8562</v>
      </c>
      <c r="P35" t="s">
        <v>467</v>
      </c>
      <c r="Q35">
        <f>FIND("I",P35)</f>
        <v>1</v>
      </c>
      <c r="R35">
        <f>FIND("I",P35,3)</f>
        <v>4</v>
      </c>
    </row>
    <row r="36" spans="4:23" x14ac:dyDescent="0.3">
      <c r="U36" t="s">
        <v>468</v>
      </c>
      <c r="V36" t="str">
        <f>SUBSTITUTE(U36,"a","A")</f>
        <v>bAnAnA</v>
      </c>
    </row>
    <row r="37" spans="4:23" x14ac:dyDescent="0.3">
      <c r="Q37" t="str">
        <f ca="1">_xlfn.FORMULATEXT(Q35)</f>
        <v>=FIND("I",P35)</v>
      </c>
      <c r="R37" t="str">
        <f ca="1">_xlfn.FORMULATEXT(R35)</f>
        <v>=FIND("I",P35,3)</v>
      </c>
    </row>
    <row r="44" spans="4:23" x14ac:dyDescent="0.3">
      <c r="O44" t="s">
        <v>462</v>
      </c>
      <c r="P44" t="s">
        <v>467</v>
      </c>
      <c r="Q44" t="b">
        <f>EXACT(O44,P44)</f>
        <v>0</v>
      </c>
      <c r="R44" t="b">
        <f>O44=P44</f>
        <v>1</v>
      </c>
      <c r="U44" t="s">
        <v>450</v>
      </c>
      <c r="V44" t="str">
        <f>SUBSTITUTE(U44,"gal","XYZ",2)</f>
        <v>Bangalore   ManXYZore</v>
      </c>
    </row>
    <row r="45" spans="4:23" x14ac:dyDescent="0.3">
      <c r="I45" s="1" t="s">
        <v>41</v>
      </c>
      <c r="J45" s="1" t="s">
        <v>42</v>
      </c>
    </row>
    <row r="46" spans="4:23" x14ac:dyDescent="0.3">
      <c r="I46" t="s">
        <v>22</v>
      </c>
      <c r="J46" t="s">
        <v>23</v>
      </c>
      <c r="K46" t="str">
        <f>_xlfn.CONCAT(I46:J46)</f>
        <v>JPKumar</v>
      </c>
      <c r="L46" t="str" cm="1">
        <f t="array" ref="L46:M46">CONCATENATE(I46:J46)</f>
        <v>JP</v>
      </c>
      <c r="M46" t="str">
        <v>Kumar</v>
      </c>
    </row>
    <row r="47" spans="4:23" x14ac:dyDescent="0.3">
      <c r="I47" t="s">
        <v>24</v>
      </c>
      <c r="J47" t="s">
        <v>25</v>
      </c>
      <c r="K47" t="str">
        <f t="shared" ref="K47:K55" si="16">_xlfn.CONCAT(I47:J47)</f>
        <v>AnjaliTHakur</v>
      </c>
      <c r="Q47" t="str">
        <f ca="1">_xlfn.FORMULATEXT(Q44)</f>
        <v>=EXACT(O44,P44)</v>
      </c>
      <c r="R47" t="str">
        <f ca="1">_xlfn.FORMULATEXT(R44)</f>
        <v>=O44=P44</v>
      </c>
    </row>
    <row r="48" spans="4:23" x14ac:dyDescent="0.3">
      <c r="I48" t="s">
        <v>26</v>
      </c>
      <c r="J48" t="s">
        <v>27</v>
      </c>
      <c r="K48" t="str">
        <f t="shared" si="16"/>
        <v>PriyaAgarwaL</v>
      </c>
    </row>
    <row r="49" spans="1:11" x14ac:dyDescent="0.3">
      <c r="I49" t="s">
        <v>28</v>
      </c>
      <c r="J49" t="s">
        <v>29</v>
      </c>
      <c r="K49" t="str">
        <f t="shared" si="16"/>
        <v>RVasu</v>
      </c>
    </row>
    <row r="50" spans="1:11" x14ac:dyDescent="0.3">
      <c r="A50" s="1" t="s">
        <v>0</v>
      </c>
      <c r="B50" t="s">
        <v>41</v>
      </c>
      <c r="C50" t="s">
        <v>42</v>
      </c>
      <c r="I50" t="s">
        <v>30</v>
      </c>
      <c r="J50" t="s">
        <v>31</v>
      </c>
      <c r="K50" t="str">
        <f t="shared" si="16"/>
        <v>SanjayGuptA</v>
      </c>
    </row>
    <row r="51" spans="1:11" x14ac:dyDescent="0.3">
      <c r="A51" t="s">
        <v>1</v>
      </c>
      <c r="B51" t="s">
        <v>22</v>
      </c>
      <c r="C51" t="s">
        <v>23</v>
      </c>
      <c r="I51" t="s">
        <v>32</v>
      </c>
      <c r="J51" t="s">
        <v>33</v>
      </c>
      <c r="K51" t="str">
        <f t="shared" si="16"/>
        <v>JharnaBiswal</v>
      </c>
    </row>
    <row r="52" spans="1:11" x14ac:dyDescent="0.3">
      <c r="A52" t="s">
        <v>11</v>
      </c>
      <c r="B52" t="s">
        <v>24</v>
      </c>
      <c r="C52" t="s">
        <v>25</v>
      </c>
      <c r="I52" t="s">
        <v>34</v>
      </c>
      <c r="J52" t="s">
        <v>35</v>
      </c>
      <c r="K52" t="str">
        <f t="shared" si="16"/>
        <v>PrakashDutta</v>
      </c>
    </row>
    <row r="53" spans="1:11" x14ac:dyDescent="0.3">
      <c r="A53" t="s">
        <v>12</v>
      </c>
      <c r="B53" t="s">
        <v>26</v>
      </c>
      <c r="C53" t="s">
        <v>27</v>
      </c>
      <c r="I53" t="s">
        <v>36</v>
      </c>
      <c r="J53" t="s">
        <v>37</v>
      </c>
      <c r="K53" t="str">
        <f t="shared" si="16"/>
        <v>ManishaGuha</v>
      </c>
    </row>
    <row r="54" spans="1:11" x14ac:dyDescent="0.3">
      <c r="A54" t="s">
        <v>4</v>
      </c>
      <c r="B54" t="s">
        <v>28</v>
      </c>
      <c r="C54" t="s">
        <v>29</v>
      </c>
      <c r="I54" t="s">
        <v>38</v>
      </c>
      <c r="J54" t="s">
        <v>39</v>
      </c>
      <c r="K54" t="str">
        <f t="shared" si="16"/>
        <v>ArjunJAiN</v>
      </c>
    </row>
    <row r="55" spans="1:11" x14ac:dyDescent="0.3">
      <c r="A55" t="s">
        <v>13</v>
      </c>
      <c r="B55" t="s">
        <v>30</v>
      </c>
      <c r="C55" t="s">
        <v>31</v>
      </c>
      <c r="I55" t="s">
        <v>38</v>
      </c>
      <c r="J55" t="s">
        <v>40</v>
      </c>
      <c r="K55" t="str">
        <f t="shared" si="16"/>
        <v>ArjunKapoor</v>
      </c>
    </row>
    <row r="56" spans="1:11" x14ac:dyDescent="0.3">
      <c r="A56" t="s">
        <v>6</v>
      </c>
      <c r="B56" t="s">
        <v>32</v>
      </c>
      <c r="C56" t="s">
        <v>33</v>
      </c>
    </row>
    <row r="57" spans="1:11" x14ac:dyDescent="0.3">
      <c r="A57" t="s">
        <v>7</v>
      </c>
      <c r="B57" t="s">
        <v>34</v>
      </c>
      <c r="C57" t="s">
        <v>35</v>
      </c>
    </row>
    <row r="58" spans="1:11" x14ac:dyDescent="0.3">
      <c r="A58" t="s">
        <v>8</v>
      </c>
      <c r="B58" t="s">
        <v>36</v>
      </c>
      <c r="C58" t="s">
        <v>37</v>
      </c>
    </row>
    <row r="59" spans="1:11" x14ac:dyDescent="0.3">
      <c r="A59" t="s">
        <v>14</v>
      </c>
      <c r="B59" t="s">
        <v>38</v>
      </c>
      <c r="C59" t="s">
        <v>39</v>
      </c>
    </row>
    <row r="60" spans="1:11" x14ac:dyDescent="0.3">
      <c r="A60" t="s">
        <v>10</v>
      </c>
      <c r="B60" t="s">
        <v>38</v>
      </c>
      <c r="C60" t="s">
        <v>40</v>
      </c>
    </row>
    <row r="70" spans="2:3" x14ac:dyDescent="0.3">
      <c r="B70" t="s">
        <v>462</v>
      </c>
      <c r="C70" t="str">
        <f>MID(B70,2,3)</f>
        <v>ndi</v>
      </c>
    </row>
    <row r="93" spans="9:13" x14ac:dyDescent="0.3">
      <c r="I93" s="1" t="s">
        <v>41</v>
      </c>
      <c r="K93" t="s">
        <v>262</v>
      </c>
      <c r="L93" s="1" t="s">
        <v>42</v>
      </c>
      <c r="M93" t="s">
        <v>43</v>
      </c>
    </row>
    <row r="94" spans="9:13" x14ac:dyDescent="0.3">
      <c r="I94" t="s">
        <v>22</v>
      </c>
      <c r="L94" t="s">
        <v>23</v>
      </c>
      <c r="M94" t="str">
        <f t="shared" ref="M94:M103" si="17">_xlfn.TEXTJOIN("@",TRUE,I94:L94)</f>
        <v>JP@Kumar</v>
      </c>
    </row>
    <row r="95" spans="9:13" x14ac:dyDescent="0.3">
      <c r="I95" t="s">
        <v>24</v>
      </c>
      <c r="K95" t="s">
        <v>263</v>
      </c>
      <c r="L95" t="s">
        <v>25</v>
      </c>
      <c r="M95" t="str">
        <f t="shared" si="17"/>
        <v>Anjali@Singh@THakur</v>
      </c>
    </row>
    <row r="96" spans="9:13" x14ac:dyDescent="0.3">
      <c r="I96" t="s">
        <v>26</v>
      </c>
      <c r="L96" t="s">
        <v>27</v>
      </c>
      <c r="M96" t="str">
        <f t="shared" si="17"/>
        <v>Priya@AgarwaL</v>
      </c>
    </row>
    <row r="97" spans="9:13" x14ac:dyDescent="0.3">
      <c r="I97" t="s">
        <v>28</v>
      </c>
      <c r="K97" t="s">
        <v>106</v>
      </c>
      <c r="L97" t="s">
        <v>29</v>
      </c>
      <c r="M97" t="str">
        <f t="shared" si="17"/>
        <v>R@N@Vasu</v>
      </c>
    </row>
    <row r="98" spans="9:13" x14ac:dyDescent="0.3">
      <c r="I98" t="s">
        <v>30</v>
      </c>
      <c r="L98" t="s">
        <v>31</v>
      </c>
      <c r="M98" t="str">
        <f t="shared" si="17"/>
        <v>Sanjay@GuptA</v>
      </c>
    </row>
    <row r="99" spans="9:13" x14ac:dyDescent="0.3">
      <c r="I99" t="s">
        <v>32</v>
      </c>
      <c r="K99" t="s">
        <v>264</v>
      </c>
      <c r="L99" t="s">
        <v>33</v>
      </c>
      <c r="M99" t="str">
        <f t="shared" si="17"/>
        <v>Jharna@Raj@Biswal</v>
      </c>
    </row>
    <row r="100" spans="9:13" x14ac:dyDescent="0.3">
      <c r="I100" t="s">
        <v>34</v>
      </c>
      <c r="L100" t="s">
        <v>35</v>
      </c>
      <c r="M100" t="str">
        <f t="shared" si="17"/>
        <v>Prakash@Dutta</v>
      </c>
    </row>
    <row r="101" spans="9:13" x14ac:dyDescent="0.3">
      <c r="I101" t="s">
        <v>36</v>
      </c>
      <c r="L101" t="s">
        <v>37</v>
      </c>
      <c r="M101" t="str">
        <f t="shared" si="17"/>
        <v>Manisha@Guha</v>
      </c>
    </row>
    <row r="102" spans="9:13" x14ac:dyDescent="0.3">
      <c r="I102" t="s">
        <v>38</v>
      </c>
      <c r="K102" t="s">
        <v>23</v>
      </c>
      <c r="L102" t="s">
        <v>39</v>
      </c>
      <c r="M102" t="str">
        <f t="shared" si="17"/>
        <v>Arjun@Kumar@JAiN</v>
      </c>
    </row>
    <row r="103" spans="9:13" x14ac:dyDescent="0.3">
      <c r="I103" t="s">
        <v>38</v>
      </c>
      <c r="L103" t="s">
        <v>40</v>
      </c>
      <c r="M103" t="str">
        <f t="shared" si="17"/>
        <v>Arjun@Kapoor</v>
      </c>
    </row>
    <row r="136" spans="9:13" x14ac:dyDescent="0.3">
      <c r="I136" s="1" t="s">
        <v>41</v>
      </c>
      <c r="J136" s="1" t="s">
        <v>42</v>
      </c>
    </row>
    <row r="137" spans="9:13" x14ac:dyDescent="0.3">
      <c r="I137" t="s">
        <v>22</v>
      </c>
      <c r="J137" t="s">
        <v>23</v>
      </c>
      <c r="K137" t="str">
        <f>_xlfn.CONCAT(I137:J137)</f>
        <v>JPKumar</v>
      </c>
      <c r="L137" t="str" cm="1">
        <f t="array" ref="L137:M137">CONCATENATE(I137:J137)</f>
        <v>JP</v>
      </c>
      <c r="M137" t="str">
        <v>Kumar</v>
      </c>
    </row>
    <row r="138" spans="9:13" x14ac:dyDescent="0.3">
      <c r="I138" t="s">
        <v>24</v>
      </c>
      <c r="J138" t="s">
        <v>25</v>
      </c>
      <c r="K138" t="str">
        <f t="shared" ref="K138:K146" si="18">_xlfn.CONCAT(I138:J138)</f>
        <v>AnjaliTHakur</v>
      </c>
    </row>
    <row r="139" spans="9:13" x14ac:dyDescent="0.3">
      <c r="I139" t="s">
        <v>26</v>
      </c>
      <c r="J139" t="s">
        <v>27</v>
      </c>
      <c r="K139" t="str">
        <f t="shared" si="18"/>
        <v>PriyaAgarwaL</v>
      </c>
    </row>
    <row r="140" spans="9:13" x14ac:dyDescent="0.3">
      <c r="I140" t="s">
        <v>28</v>
      </c>
      <c r="J140" t="s">
        <v>29</v>
      </c>
      <c r="K140" t="str">
        <f t="shared" si="18"/>
        <v>RVasu</v>
      </c>
    </row>
    <row r="141" spans="9:13" x14ac:dyDescent="0.3">
      <c r="I141" t="s">
        <v>30</v>
      </c>
      <c r="J141" t="s">
        <v>31</v>
      </c>
      <c r="K141" t="str">
        <f t="shared" si="18"/>
        <v>SanjayGuptA</v>
      </c>
    </row>
    <row r="142" spans="9:13" x14ac:dyDescent="0.3">
      <c r="I142" t="s">
        <v>32</v>
      </c>
      <c r="J142" t="s">
        <v>33</v>
      </c>
      <c r="K142" t="str">
        <f t="shared" si="18"/>
        <v>JharnaBiswal</v>
      </c>
    </row>
    <row r="143" spans="9:13" x14ac:dyDescent="0.3">
      <c r="I143" t="s">
        <v>34</v>
      </c>
      <c r="J143" t="s">
        <v>35</v>
      </c>
      <c r="K143" t="str">
        <f t="shared" si="18"/>
        <v>PrakashDutta</v>
      </c>
    </row>
    <row r="144" spans="9:13" x14ac:dyDescent="0.3">
      <c r="I144" t="s">
        <v>36</v>
      </c>
      <c r="J144" t="s">
        <v>37</v>
      </c>
      <c r="K144" t="str">
        <f t="shared" si="18"/>
        <v>ManishaGuha</v>
      </c>
    </row>
    <row r="145" spans="9:11" x14ac:dyDescent="0.3">
      <c r="I145" t="s">
        <v>38</v>
      </c>
      <c r="J145" t="s">
        <v>39</v>
      </c>
      <c r="K145" t="str">
        <f t="shared" si="18"/>
        <v>ArjunJAiN</v>
      </c>
    </row>
    <row r="146" spans="9:11" x14ac:dyDescent="0.3">
      <c r="I146" t="s">
        <v>38</v>
      </c>
      <c r="J146" t="s">
        <v>40</v>
      </c>
      <c r="K146" t="str">
        <f t="shared" si="18"/>
        <v>ArjunKapoor</v>
      </c>
    </row>
    <row r="200" spans="9:13" x14ac:dyDescent="0.3">
      <c r="I200" s="1" t="s">
        <v>41</v>
      </c>
      <c r="J200" s="1" t="s">
        <v>42</v>
      </c>
    </row>
    <row r="201" spans="9:13" x14ac:dyDescent="0.3">
      <c r="I201" t="s">
        <v>22</v>
      </c>
      <c r="J201" t="s">
        <v>23</v>
      </c>
      <c r="K201" t="str">
        <f>_xlfn.CONCAT(I201:J201)</f>
        <v>JPKumar</v>
      </c>
      <c r="L201" t="str" cm="1">
        <f t="array" ref="L201:M201">CONCATENATE(I201:J201)</f>
        <v>JP</v>
      </c>
      <c r="M201" t="str">
        <v>Kumar</v>
      </c>
    </row>
    <row r="202" spans="9:13" x14ac:dyDescent="0.3">
      <c r="I202" t="s">
        <v>24</v>
      </c>
      <c r="J202" t="s">
        <v>25</v>
      </c>
      <c r="K202" t="str">
        <f t="shared" ref="K202:K210" si="19">_xlfn.CONCAT(I202:J202)</f>
        <v>AnjaliTHakur</v>
      </c>
    </row>
    <row r="203" spans="9:13" x14ac:dyDescent="0.3">
      <c r="I203" t="s">
        <v>26</v>
      </c>
      <c r="J203" t="s">
        <v>27</v>
      </c>
      <c r="K203" t="str">
        <f t="shared" si="19"/>
        <v>PriyaAgarwaL</v>
      </c>
    </row>
    <row r="204" spans="9:13" x14ac:dyDescent="0.3">
      <c r="I204" t="s">
        <v>28</v>
      </c>
      <c r="J204" t="s">
        <v>29</v>
      </c>
      <c r="K204" t="str">
        <f t="shared" si="19"/>
        <v>RVasu</v>
      </c>
    </row>
    <row r="205" spans="9:13" x14ac:dyDescent="0.3">
      <c r="I205" t="s">
        <v>30</v>
      </c>
      <c r="J205" t="s">
        <v>31</v>
      </c>
      <c r="K205" t="str">
        <f t="shared" si="19"/>
        <v>SanjayGuptA</v>
      </c>
    </row>
    <row r="206" spans="9:13" x14ac:dyDescent="0.3">
      <c r="I206" t="s">
        <v>32</v>
      </c>
      <c r="J206" t="s">
        <v>33</v>
      </c>
      <c r="K206" t="str">
        <f t="shared" si="19"/>
        <v>JharnaBiswal</v>
      </c>
    </row>
    <row r="207" spans="9:13" x14ac:dyDescent="0.3">
      <c r="I207" t="s">
        <v>34</v>
      </c>
      <c r="J207" t="s">
        <v>35</v>
      </c>
      <c r="K207" t="str">
        <f t="shared" si="19"/>
        <v>PrakashDutta</v>
      </c>
    </row>
    <row r="208" spans="9:13" x14ac:dyDescent="0.3">
      <c r="I208" t="s">
        <v>36</v>
      </c>
      <c r="J208" t="s">
        <v>37</v>
      </c>
      <c r="K208" t="str">
        <f t="shared" si="19"/>
        <v>ManishaGuha</v>
      </c>
    </row>
    <row r="209" spans="9:11" x14ac:dyDescent="0.3">
      <c r="I209" t="s">
        <v>38</v>
      </c>
      <c r="J209" t="s">
        <v>39</v>
      </c>
      <c r="K209" t="str">
        <f t="shared" si="19"/>
        <v>ArjunJAiN</v>
      </c>
    </row>
    <row r="210" spans="9:11" x14ac:dyDescent="0.3">
      <c r="I210" t="s">
        <v>38</v>
      </c>
      <c r="J210" t="s">
        <v>40</v>
      </c>
      <c r="K210" t="str">
        <f t="shared" si="19"/>
        <v>ArjunKapoor</v>
      </c>
    </row>
  </sheetData>
  <dataValidations count="1">
    <dataValidation type="custom" allowBlank="1" showInputMessage="1" showErrorMessage="1" sqref="A1:A11 X2:X11 N1:N11 I93:I103 I45:I55 A19 I200:I210 I136:I146 Z1:Z11 I1:I11 A50:A60 V1:W11" xr:uid="{D16A34D6-7D5F-4275-A3B1-EFE8C37F9B1B}">
      <formula1>ISTEXT(A1)</formula1>
    </dataValidation>
  </dataValidations>
  <pageMargins left="0.7" right="0.7" top="0.75" bottom="0.75" header="0.3" footer="0.3"/>
  <pageSetup orientation="portrait" r:id="rId1"/>
  <ignoredErrors>
    <ignoredError sqref="B21:B3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C8368-3C7D-46E1-92B9-499A93241FF7}">
  <sheetPr codeName="Sheet3"/>
  <dimension ref="A1:M27"/>
  <sheetViews>
    <sheetView zoomScale="85" zoomScaleNormal="85" workbookViewId="0">
      <selection activeCell="F20" sqref="F20"/>
    </sheetView>
  </sheetViews>
  <sheetFormatPr defaultRowHeight="14.4" x14ac:dyDescent="0.3"/>
  <cols>
    <col min="1" max="1" width="14.88671875" bestFit="1" customWidth="1"/>
    <col min="2" max="2" width="8.33203125" bestFit="1" customWidth="1"/>
    <col min="3" max="3" width="13.33203125" customWidth="1"/>
    <col min="4" max="4" width="12.44140625" bestFit="1" customWidth="1"/>
    <col min="5" max="5" width="12.5546875" bestFit="1" customWidth="1"/>
    <col min="6" max="6" width="13.6640625" customWidth="1"/>
  </cols>
  <sheetData>
    <row r="1" spans="1:13" x14ac:dyDescent="0.3">
      <c r="A1" s="1" t="s">
        <v>0</v>
      </c>
      <c r="C1" t="str" cm="1">
        <f t="array" ref="C1:M1">TRANSPOSE(A1:A11)</f>
        <v>Employee Name</v>
      </c>
      <c r="D1" t="str">
        <v>Sharma</v>
      </c>
      <c r="E1" t="str">
        <v>Anjali THakur</v>
      </c>
      <c r="F1" t="str">
        <v>Priya AgarwaL</v>
      </c>
      <c r="G1" t="str">
        <v>R Vasu</v>
      </c>
      <c r="H1" t="str">
        <v>Sanjay GuptA</v>
      </c>
      <c r="I1" t="str">
        <v>Jharna Biswal</v>
      </c>
      <c r="J1" t="str">
        <v>Prakash Dutta</v>
      </c>
      <c r="K1" t="str">
        <v>Manisha Guha</v>
      </c>
      <c r="L1" t="str">
        <v>Arjun JAiN</v>
      </c>
      <c r="M1" t="str">
        <v>Arjun Kapoor</v>
      </c>
    </row>
    <row r="2" spans="1:13" x14ac:dyDescent="0.3">
      <c r="A2" t="s">
        <v>461</v>
      </c>
    </row>
    <row r="3" spans="1:13" x14ac:dyDescent="0.3">
      <c r="A3" t="s">
        <v>11</v>
      </c>
    </row>
    <row r="4" spans="1:13" x14ac:dyDescent="0.3">
      <c r="A4" t="s">
        <v>12</v>
      </c>
    </row>
    <row r="5" spans="1:13" x14ac:dyDescent="0.3">
      <c r="A5" t="s">
        <v>4</v>
      </c>
    </row>
    <row r="6" spans="1:13" x14ac:dyDescent="0.3">
      <c r="A6" t="s">
        <v>13</v>
      </c>
    </row>
    <row r="7" spans="1:13" x14ac:dyDescent="0.3">
      <c r="A7" t="s">
        <v>6</v>
      </c>
      <c r="E7" t="s">
        <v>49</v>
      </c>
      <c r="F7" t="s">
        <v>50</v>
      </c>
    </row>
    <row r="8" spans="1:13" x14ac:dyDescent="0.3">
      <c r="A8" t="s">
        <v>7</v>
      </c>
      <c r="E8" t="s">
        <v>51</v>
      </c>
      <c r="F8" t="s">
        <v>52</v>
      </c>
    </row>
    <row r="9" spans="1:13" x14ac:dyDescent="0.3">
      <c r="A9" t="s">
        <v>8</v>
      </c>
    </row>
    <row r="10" spans="1:13" x14ac:dyDescent="0.3">
      <c r="A10" t="s">
        <v>14</v>
      </c>
    </row>
    <row r="11" spans="1:13" x14ac:dyDescent="0.3">
      <c r="A11" t="s">
        <v>10</v>
      </c>
    </row>
    <row r="16" spans="1:13" x14ac:dyDescent="0.3">
      <c r="A16" t="s">
        <v>0</v>
      </c>
      <c r="B16" t="s">
        <v>1</v>
      </c>
      <c r="C16" t="s">
        <v>11</v>
      </c>
      <c r="D16" t="s">
        <v>12</v>
      </c>
      <c r="E16" t="s">
        <v>4</v>
      </c>
      <c r="F16" t="s">
        <v>13</v>
      </c>
      <c r="G16" t="s">
        <v>6</v>
      </c>
      <c r="H16" t="s">
        <v>7</v>
      </c>
      <c r="I16" t="s">
        <v>8</v>
      </c>
      <c r="J16" t="s">
        <v>14</v>
      </c>
      <c r="K16" t="s">
        <v>10</v>
      </c>
    </row>
    <row r="17" spans="1:1" x14ac:dyDescent="0.3">
      <c r="A17" t="str" cm="1">
        <f t="array" ref="A17:A27">TRANSPOSE(A16:K16)</f>
        <v>Employee Name</v>
      </c>
    </row>
    <row r="18" spans="1:1" x14ac:dyDescent="0.3">
      <c r="A18" t="str">
        <v>JP Kumar</v>
      </c>
    </row>
    <row r="19" spans="1:1" x14ac:dyDescent="0.3">
      <c r="A19" t="str">
        <v>Anjali THakur</v>
      </c>
    </row>
    <row r="20" spans="1:1" x14ac:dyDescent="0.3">
      <c r="A20" t="str">
        <v>Priya AgarwaL</v>
      </c>
    </row>
    <row r="21" spans="1:1" x14ac:dyDescent="0.3">
      <c r="A21" t="str">
        <v>R Vasu</v>
      </c>
    </row>
    <row r="22" spans="1:1" x14ac:dyDescent="0.3">
      <c r="A22" t="str">
        <v>Sanjay GuptA</v>
      </c>
    </row>
    <row r="23" spans="1:1" x14ac:dyDescent="0.3">
      <c r="A23" t="str">
        <v>Jharna Biswal</v>
      </c>
    </row>
    <row r="24" spans="1:1" x14ac:dyDescent="0.3">
      <c r="A24" t="str">
        <v>Prakash Dutta</v>
      </c>
    </row>
    <row r="25" spans="1:1" x14ac:dyDescent="0.3">
      <c r="A25" t="str">
        <v>Manisha Guha</v>
      </c>
    </row>
    <row r="26" spans="1:1" x14ac:dyDescent="0.3">
      <c r="A26" t="str">
        <v>Arjun JAiN</v>
      </c>
    </row>
    <row r="27" spans="1:1" x14ac:dyDescent="0.3">
      <c r="A27" t="str">
        <v>Arjun Kapoor</v>
      </c>
    </row>
  </sheetData>
  <dataValidations count="1">
    <dataValidation type="custom" allowBlank="1" showInputMessage="1" showErrorMessage="1" sqref="A1:A11 M1 C1:L3 M3" xr:uid="{C95029C3-8471-4B41-9053-F0FE44BDC0D0}">
      <formula1>ISTEXT(A1)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CE262-9FEF-46EA-837D-1EE911D82688}">
  <sheetPr codeName="Sheet4"/>
  <dimension ref="A1:H25"/>
  <sheetViews>
    <sheetView zoomScaleNormal="100" workbookViewId="0">
      <selection activeCell="H1" sqref="H1:H11"/>
    </sheetView>
  </sheetViews>
  <sheetFormatPr defaultRowHeight="14.4" x14ac:dyDescent="0.3"/>
  <cols>
    <col min="1" max="1" width="14.88671875" bestFit="1" customWidth="1"/>
    <col min="2" max="2" width="13.21875" customWidth="1"/>
    <col min="4" max="4" width="17" bestFit="1" customWidth="1"/>
    <col min="5" max="5" width="15.5546875" customWidth="1"/>
    <col min="6" max="6" width="17" bestFit="1" customWidth="1"/>
    <col min="7" max="7" width="15.88671875" customWidth="1"/>
    <col min="8" max="8" width="17" bestFit="1" customWidth="1"/>
  </cols>
  <sheetData>
    <row r="1" spans="1:8" ht="21" x14ac:dyDescent="0.4">
      <c r="A1" s="17"/>
      <c r="D1" s="17" t="s">
        <v>290</v>
      </c>
      <c r="F1" s="17" t="s">
        <v>290</v>
      </c>
      <c r="G1" s="17"/>
      <c r="H1">
        <f t="shared" ref="H1:H11" si="0">G1</f>
        <v>0</v>
      </c>
    </row>
    <row r="2" spans="1:8" x14ac:dyDescent="0.3">
      <c r="D2" t="s">
        <v>469</v>
      </c>
      <c r="F2" t="s">
        <v>469</v>
      </c>
      <c r="H2">
        <f t="shared" si="0"/>
        <v>0</v>
      </c>
    </row>
    <row r="3" spans="1:8" x14ac:dyDescent="0.3">
      <c r="D3" t="s">
        <v>311</v>
      </c>
      <c r="F3" t="s">
        <v>311</v>
      </c>
      <c r="H3">
        <f t="shared" si="0"/>
        <v>0</v>
      </c>
    </row>
    <row r="4" spans="1:8" x14ac:dyDescent="0.3">
      <c r="D4" t="s">
        <v>3</v>
      </c>
      <c r="F4" t="s">
        <v>3</v>
      </c>
      <c r="H4">
        <f t="shared" si="0"/>
        <v>0</v>
      </c>
    </row>
    <row r="5" spans="1:8" x14ac:dyDescent="0.3">
      <c r="D5" t="s">
        <v>4</v>
      </c>
      <c r="F5" t="s">
        <v>4</v>
      </c>
      <c r="H5">
        <f t="shared" si="0"/>
        <v>0</v>
      </c>
    </row>
    <row r="6" spans="1:8" x14ac:dyDescent="0.3">
      <c r="D6" t="s">
        <v>13</v>
      </c>
      <c r="F6" t="s">
        <v>13</v>
      </c>
      <c r="H6">
        <f t="shared" si="0"/>
        <v>0</v>
      </c>
    </row>
    <row r="7" spans="1:8" x14ac:dyDescent="0.3">
      <c r="D7" t="s">
        <v>351</v>
      </c>
      <c r="F7" t="s">
        <v>351</v>
      </c>
      <c r="H7">
        <f t="shared" si="0"/>
        <v>0</v>
      </c>
    </row>
    <row r="8" spans="1:8" x14ac:dyDescent="0.3">
      <c r="D8" t="s">
        <v>7</v>
      </c>
      <c r="F8" t="s">
        <v>7</v>
      </c>
      <c r="H8">
        <f t="shared" si="0"/>
        <v>0</v>
      </c>
    </row>
    <row r="9" spans="1:8" x14ac:dyDescent="0.3">
      <c r="D9" t="s">
        <v>8</v>
      </c>
      <c r="F9" t="s">
        <v>8</v>
      </c>
      <c r="H9">
        <f t="shared" si="0"/>
        <v>0</v>
      </c>
    </row>
    <row r="10" spans="1:8" x14ac:dyDescent="0.3">
      <c r="D10" t="s">
        <v>245</v>
      </c>
      <c r="F10" t="s">
        <v>245</v>
      </c>
      <c r="H10">
        <f t="shared" si="0"/>
        <v>0</v>
      </c>
    </row>
    <row r="11" spans="1:8" x14ac:dyDescent="0.3">
      <c r="D11" t="s">
        <v>10</v>
      </c>
      <c r="F11" t="s">
        <v>10</v>
      </c>
      <c r="H11">
        <f t="shared" si="0"/>
        <v>0</v>
      </c>
    </row>
    <row r="15" spans="1:8" ht="21" x14ac:dyDescent="0.4">
      <c r="E15" s="17" t="str">
        <f t="shared" ref="E15:E25" si="1">D1</f>
        <v>Staff Name</v>
      </c>
    </row>
    <row r="16" spans="1:8" x14ac:dyDescent="0.3">
      <c r="E16" t="str">
        <f t="shared" si="1"/>
        <v>vishal</v>
      </c>
    </row>
    <row r="17" spans="5:5" x14ac:dyDescent="0.3">
      <c r="E17" t="str">
        <f t="shared" si="1"/>
        <v>Virat</v>
      </c>
    </row>
    <row r="18" spans="5:5" x14ac:dyDescent="0.3">
      <c r="E18" t="str">
        <f t="shared" si="1"/>
        <v>Priya Agarwal</v>
      </c>
    </row>
    <row r="19" spans="5:5" x14ac:dyDescent="0.3">
      <c r="E19" t="str">
        <f t="shared" si="1"/>
        <v>R Vasu</v>
      </c>
    </row>
    <row r="20" spans="5:5" x14ac:dyDescent="0.3">
      <c r="E20" t="str">
        <f t="shared" si="1"/>
        <v>Sanjay GuptA</v>
      </c>
    </row>
    <row r="21" spans="5:5" x14ac:dyDescent="0.3">
      <c r="E21" t="str">
        <f t="shared" si="1"/>
        <v>Aksah Naidu</v>
      </c>
    </row>
    <row r="22" spans="5:5" x14ac:dyDescent="0.3">
      <c r="E22" t="str">
        <f t="shared" si="1"/>
        <v>Prakash Dutta</v>
      </c>
    </row>
    <row r="23" spans="5:5" x14ac:dyDescent="0.3">
      <c r="E23" t="str">
        <f t="shared" si="1"/>
        <v>Manisha Guha</v>
      </c>
    </row>
    <row r="24" spans="5:5" x14ac:dyDescent="0.3">
      <c r="E24" t="str">
        <f t="shared" si="1"/>
        <v>Arjun Reddy</v>
      </c>
    </row>
    <row r="25" spans="5:5" x14ac:dyDescent="0.3">
      <c r="E25" t="str">
        <f t="shared" si="1"/>
        <v>Arjun Kapoor</v>
      </c>
    </row>
  </sheetData>
  <dataValidations count="1">
    <dataValidation type="custom" allowBlank="1" showInputMessage="1" showErrorMessage="1" sqref="D1:D11 A1:A11 F1:F11" xr:uid="{79866225-5C9C-426B-8775-BE9B691F3B1D}">
      <formula1>ISTEXT(A1)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80F98-408C-438D-B882-C956F45EED7D}">
  <sheetPr codeName="Sheet5"/>
  <dimension ref="A1:H9"/>
  <sheetViews>
    <sheetView zoomScale="160" zoomScaleNormal="160" workbookViewId="0">
      <selection activeCell="E10" sqref="E10"/>
    </sheetView>
  </sheetViews>
  <sheetFormatPr defaultRowHeight="14.4" x14ac:dyDescent="0.3"/>
  <cols>
    <col min="1" max="1" width="10.5546875" bestFit="1" customWidth="1"/>
    <col min="2" max="2" width="9.33203125" bestFit="1" customWidth="1"/>
    <col min="7" max="7" width="10.5546875" bestFit="1" customWidth="1"/>
  </cols>
  <sheetData>
    <row r="1" spans="1:8" x14ac:dyDescent="0.3">
      <c r="A1" s="36" t="s">
        <v>60</v>
      </c>
      <c r="B1" s="36"/>
      <c r="G1" s="36" t="s">
        <v>61</v>
      </c>
      <c r="H1" s="36"/>
    </row>
    <row r="2" spans="1:8" x14ac:dyDescent="0.3">
      <c r="A2" t="s">
        <v>53</v>
      </c>
      <c r="B2" t="s">
        <v>62</v>
      </c>
      <c r="G2" t="s">
        <v>53</v>
      </c>
      <c r="H2" t="s">
        <v>62</v>
      </c>
    </row>
    <row r="3" spans="1:8" x14ac:dyDescent="0.3">
      <c r="A3" t="s">
        <v>54</v>
      </c>
      <c r="B3">
        <v>54</v>
      </c>
      <c r="G3" t="s">
        <v>54</v>
      </c>
      <c r="H3">
        <v>54</v>
      </c>
    </row>
    <row r="4" spans="1:8" x14ac:dyDescent="0.3">
      <c r="A4" t="s">
        <v>55</v>
      </c>
      <c r="B4">
        <v>65</v>
      </c>
      <c r="G4" t="s">
        <v>55</v>
      </c>
      <c r="H4">
        <v>65</v>
      </c>
    </row>
    <row r="5" spans="1:8" x14ac:dyDescent="0.3">
      <c r="A5" t="s">
        <v>56</v>
      </c>
      <c r="B5" s="7">
        <v>78</v>
      </c>
      <c r="G5" t="s">
        <v>56</v>
      </c>
      <c r="H5" s="7">
        <v>78</v>
      </c>
    </row>
    <row r="6" spans="1:8" x14ac:dyDescent="0.3">
      <c r="A6" t="s">
        <v>57</v>
      </c>
      <c r="B6">
        <v>66</v>
      </c>
      <c r="G6" t="s">
        <v>57</v>
      </c>
      <c r="H6">
        <v>66</v>
      </c>
    </row>
    <row r="7" spans="1:8" x14ac:dyDescent="0.3">
      <c r="A7" t="s">
        <v>58</v>
      </c>
      <c r="B7">
        <v>76</v>
      </c>
      <c r="G7" t="s">
        <v>58</v>
      </c>
      <c r="H7">
        <v>76</v>
      </c>
    </row>
    <row r="8" spans="1:8" x14ac:dyDescent="0.3">
      <c r="A8" t="s">
        <v>291</v>
      </c>
      <c r="B8" s="7">
        <v>56</v>
      </c>
      <c r="G8" t="s">
        <v>291</v>
      </c>
      <c r="H8" s="7">
        <v>56</v>
      </c>
    </row>
    <row r="9" spans="1:8" x14ac:dyDescent="0.3">
      <c r="A9" t="s">
        <v>59</v>
      </c>
      <c r="B9">
        <v>54</v>
      </c>
      <c r="G9" t="s">
        <v>59</v>
      </c>
      <c r="H9">
        <v>54</v>
      </c>
    </row>
  </sheetData>
  <mergeCells count="2">
    <mergeCell ref="A1:B1"/>
    <mergeCell ref="G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635EE-99EA-4F49-9970-799191533C09}">
  <sheetPr codeName="Sheet6"/>
  <dimension ref="A1:J12"/>
  <sheetViews>
    <sheetView zoomScale="115" zoomScaleNormal="115" workbookViewId="0">
      <selection activeCell="E4" sqref="E4"/>
    </sheetView>
  </sheetViews>
  <sheetFormatPr defaultRowHeight="14.4" x14ac:dyDescent="0.3"/>
  <sheetData>
    <row r="1" spans="1:10" x14ac:dyDescent="0.3">
      <c r="A1" t="s">
        <v>63</v>
      </c>
      <c r="B1" t="s">
        <v>64</v>
      </c>
      <c r="C1" t="s">
        <v>437</v>
      </c>
      <c r="D1" t="s">
        <v>65</v>
      </c>
      <c r="E1" t="s">
        <v>66</v>
      </c>
      <c r="G1" t="s">
        <v>470</v>
      </c>
      <c r="H1" t="s">
        <v>67</v>
      </c>
      <c r="I1">
        <v>10</v>
      </c>
      <c r="J1">
        <v>-1</v>
      </c>
    </row>
    <row r="2" spans="1:10" x14ac:dyDescent="0.3">
      <c r="A2">
        <v>54</v>
      </c>
      <c r="B2">
        <v>64</v>
      </c>
      <c r="C2">
        <v>44</v>
      </c>
      <c r="D2">
        <v>540</v>
      </c>
      <c r="E2">
        <v>5.4</v>
      </c>
      <c r="G2">
        <v>-54</v>
      </c>
    </row>
    <row r="3" spans="1:10" x14ac:dyDescent="0.3">
      <c r="A3">
        <v>16</v>
      </c>
      <c r="B3">
        <v>26</v>
      </c>
      <c r="C3">
        <v>6</v>
      </c>
      <c r="D3">
        <v>160</v>
      </c>
      <c r="E3">
        <v>1.6</v>
      </c>
      <c r="G3">
        <v>-16</v>
      </c>
    </row>
    <row r="4" spans="1:10" x14ac:dyDescent="0.3">
      <c r="A4">
        <v>55</v>
      </c>
      <c r="B4">
        <v>65</v>
      </c>
      <c r="C4">
        <v>45</v>
      </c>
      <c r="D4">
        <v>550</v>
      </c>
      <c r="E4">
        <v>5.5</v>
      </c>
      <c r="G4">
        <v>-55</v>
      </c>
    </row>
    <row r="5" spans="1:10" x14ac:dyDescent="0.3">
      <c r="A5">
        <v>28</v>
      </c>
      <c r="B5">
        <v>38</v>
      </c>
      <c r="C5">
        <v>18</v>
      </c>
      <c r="D5">
        <v>280</v>
      </c>
      <c r="E5">
        <v>2.8</v>
      </c>
      <c r="G5">
        <v>-28</v>
      </c>
    </row>
    <row r="6" spans="1:10" x14ac:dyDescent="0.3">
      <c r="A6">
        <v>34</v>
      </c>
      <c r="B6">
        <v>44</v>
      </c>
      <c r="C6">
        <v>24</v>
      </c>
      <c r="D6">
        <v>340</v>
      </c>
      <c r="E6">
        <v>3.4</v>
      </c>
      <c r="G6">
        <v>-34</v>
      </c>
    </row>
    <row r="7" spans="1:10" x14ac:dyDescent="0.3">
      <c r="A7">
        <v>55</v>
      </c>
      <c r="B7">
        <v>65</v>
      </c>
      <c r="C7">
        <v>45</v>
      </c>
      <c r="D7">
        <v>550</v>
      </c>
      <c r="E7">
        <v>5.5</v>
      </c>
      <c r="G7">
        <v>-55</v>
      </c>
    </row>
    <row r="8" spans="1:10" x14ac:dyDescent="0.3">
      <c r="A8">
        <v>63</v>
      </c>
      <c r="B8">
        <v>73</v>
      </c>
      <c r="C8">
        <v>53</v>
      </c>
      <c r="D8">
        <v>630</v>
      </c>
      <c r="E8">
        <v>6.3</v>
      </c>
      <c r="G8">
        <v>-63</v>
      </c>
    </row>
    <row r="9" spans="1:10" x14ac:dyDescent="0.3">
      <c r="A9">
        <v>28</v>
      </c>
      <c r="B9">
        <v>38</v>
      </c>
      <c r="C9">
        <v>18</v>
      </c>
      <c r="D9">
        <v>280</v>
      </c>
      <c r="E9">
        <v>2.8</v>
      </c>
      <c r="G9">
        <v>-28</v>
      </c>
    </row>
    <row r="10" spans="1:10" x14ac:dyDescent="0.3">
      <c r="A10">
        <v>52</v>
      </c>
      <c r="B10">
        <v>62</v>
      </c>
      <c r="C10">
        <v>42</v>
      </c>
      <c r="D10">
        <v>520</v>
      </c>
      <c r="E10">
        <v>5.2</v>
      </c>
      <c r="G10">
        <v>-52</v>
      </c>
    </row>
    <row r="11" spans="1:10" x14ac:dyDescent="0.3">
      <c r="A11">
        <v>54</v>
      </c>
      <c r="B11">
        <v>64</v>
      </c>
      <c r="C11">
        <v>44</v>
      </c>
      <c r="D11">
        <v>540</v>
      </c>
      <c r="E11">
        <v>5.4</v>
      </c>
      <c r="G11">
        <v>-54</v>
      </c>
    </row>
    <row r="12" spans="1:10" x14ac:dyDescent="0.3">
      <c r="A12">
        <v>16</v>
      </c>
      <c r="B12">
        <v>26</v>
      </c>
      <c r="C12">
        <v>6</v>
      </c>
      <c r="D12">
        <v>160</v>
      </c>
      <c r="E12">
        <v>1.6</v>
      </c>
      <c r="G12">
        <v>-16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40B8A-933F-4454-B6E1-803F16D7713B}">
  <sheetPr codeName="Sheet8"/>
  <dimension ref="A1:L29"/>
  <sheetViews>
    <sheetView zoomScale="70" zoomScaleNormal="70" workbookViewId="0">
      <pane ySplit="1" topLeftCell="A2" activePane="bottomLeft" state="frozen"/>
      <selection pane="bottomLeft" activeCell="J19" sqref="J19"/>
    </sheetView>
  </sheetViews>
  <sheetFormatPr defaultRowHeight="14.4" x14ac:dyDescent="0.3"/>
  <cols>
    <col min="1" max="1" width="9.5546875" customWidth="1"/>
    <col min="2" max="2" width="14.88671875" customWidth="1"/>
    <col min="3" max="3" width="11.21875" customWidth="1"/>
    <col min="4" max="4" width="10" customWidth="1"/>
    <col min="5" max="5" width="6.77734375" bestFit="1" customWidth="1"/>
    <col min="6" max="6" width="11.33203125" bestFit="1" customWidth="1"/>
    <col min="7" max="7" width="11.33203125" customWidth="1"/>
    <col min="8" max="8" width="1.6640625" customWidth="1"/>
    <col min="9" max="9" width="13.77734375" bestFit="1" customWidth="1"/>
    <col min="10" max="10" width="13.33203125" customWidth="1"/>
    <col min="11" max="11" width="55.77734375" bestFit="1" customWidth="1"/>
    <col min="12" max="12" width="71.77734375" bestFit="1" customWidth="1"/>
  </cols>
  <sheetData>
    <row r="1" spans="1:12" x14ac:dyDescent="0.3">
      <c r="A1" s="1" t="s">
        <v>95</v>
      </c>
      <c r="B1" s="1" t="s">
        <v>0</v>
      </c>
      <c r="C1" s="1" t="s">
        <v>96</v>
      </c>
      <c r="D1" s="1" t="s">
        <v>97</v>
      </c>
      <c r="E1" s="1" t="s">
        <v>53</v>
      </c>
      <c r="F1" s="1" t="s">
        <v>98</v>
      </c>
      <c r="G1" s="2" t="s">
        <v>99</v>
      </c>
      <c r="H1" s="1"/>
    </row>
    <row r="2" spans="1:12" x14ac:dyDescent="0.3">
      <c r="A2">
        <v>1</v>
      </c>
      <c r="B2" t="s">
        <v>1</v>
      </c>
      <c r="C2" t="s">
        <v>100</v>
      </c>
      <c r="D2" t="s">
        <v>101</v>
      </c>
      <c r="E2" t="s">
        <v>102</v>
      </c>
      <c r="F2" t="s">
        <v>103</v>
      </c>
      <c r="G2" s="19">
        <v>10000</v>
      </c>
      <c r="I2" t="s">
        <v>248</v>
      </c>
      <c r="J2" s="8">
        <f>SUM(G2:G21)</f>
        <v>190350</v>
      </c>
      <c r="L2" s="13" t="s">
        <v>451</v>
      </c>
    </row>
    <row r="3" spans="1:12" x14ac:dyDescent="0.3">
      <c r="A3">
        <v>2</v>
      </c>
      <c r="B3" t="s">
        <v>2</v>
      </c>
      <c r="C3" t="s">
        <v>104</v>
      </c>
      <c r="D3" t="s">
        <v>105</v>
      </c>
      <c r="E3" t="s">
        <v>106</v>
      </c>
      <c r="F3" t="s">
        <v>107</v>
      </c>
      <c r="G3" s="11">
        <v>12000</v>
      </c>
      <c r="I3" t="s">
        <v>249</v>
      </c>
      <c r="J3" s="8">
        <f>AVERAGE(G2:G21)</f>
        <v>9517.5</v>
      </c>
      <c r="L3" s="13" t="s">
        <v>452</v>
      </c>
    </row>
    <row r="4" spans="1:12" x14ac:dyDescent="0.3">
      <c r="A4">
        <v>3</v>
      </c>
      <c r="B4" t="s">
        <v>3</v>
      </c>
      <c r="C4" t="s">
        <v>108</v>
      </c>
      <c r="D4" t="s">
        <v>109</v>
      </c>
      <c r="E4" t="s">
        <v>106</v>
      </c>
      <c r="F4" t="s">
        <v>110</v>
      </c>
      <c r="G4" s="11">
        <v>11250</v>
      </c>
      <c r="I4" t="s">
        <v>250</v>
      </c>
      <c r="J4" s="8">
        <f>MAX(G2:G21)</f>
        <v>16250</v>
      </c>
      <c r="L4" s="13" t="s">
        <v>453</v>
      </c>
    </row>
    <row r="5" spans="1:12" x14ac:dyDescent="0.3">
      <c r="A5">
        <v>4</v>
      </c>
      <c r="B5" t="s">
        <v>4</v>
      </c>
      <c r="C5" t="s">
        <v>111</v>
      </c>
      <c r="D5" t="s">
        <v>112</v>
      </c>
      <c r="E5" t="s">
        <v>113</v>
      </c>
      <c r="F5" t="s">
        <v>114</v>
      </c>
      <c r="G5" s="11">
        <v>12000</v>
      </c>
      <c r="I5" t="s">
        <v>251</v>
      </c>
      <c r="J5" s="8">
        <f>MIN(G2:G21)</f>
        <v>4500</v>
      </c>
      <c r="L5" s="13" t="s">
        <v>454</v>
      </c>
    </row>
    <row r="6" spans="1:12" x14ac:dyDescent="0.3">
      <c r="A6">
        <v>5</v>
      </c>
      <c r="B6" t="s">
        <v>5</v>
      </c>
      <c r="D6" t="s">
        <v>105</v>
      </c>
      <c r="E6" t="s">
        <v>106</v>
      </c>
      <c r="F6" t="s">
        <v>103</v>
      </c>
      <c r="G6" s="11">
        <v>16250</v>
      </c>
      <c r="I6" t="s">
        <v>441</v>
      </c>
      <c r="J6">
        <f>COUNTIF(F2:F21,F2)</f>
        <v>5</v>
      </c>
      <c r="L6" s="13" t="s">
        <v>455</v>
      </c>
    </row>
    <row r="7" spans="1:12" x14ac:dyDescent="0.3">
      <c r="A7">
        <v>6</v>
      </c>
      <c r="B7" t="s">
        <v>6</v>
      </c>
      <c r="C7" t="s">
        <v>115</v>
      </c>
      <c r="D7" t="s">
        <v>116</v>
      </c>
      <c r="E7" t="s">
        <v>117</v>
      </c>
      <c r="F7" t="s">
        <v>107</v>
      </c>
      <c r="G7" s="11">
        <v>6400</v>
      </c>
      <c r="I7" t="s">
        <v>442</v>
      </c>
      <c r="J7">
        <f>COUNTA(B2:B21)</f>
        <v>20</v>
      </c>
    </row>
    <row r="8" spans="1:12" x14ac:dyDescent="0.3">
      <c r="A8">
        <v>7</v>
      </c>
      <c r="B8" t="s">
        <v>7</v>
      </c>
      <c r="C8" t="s">
        <v>118</v>
      </c>
      <c r="D8" t="s">
        <v>119</v>
      </c>
      <c r="E8" t="s">
        <v>102</v>
      </c>
      <c r="F8" t="s">
        <v>110</v>
      </c>
      <c r="G8" s="11">
        <v>4500</v>
      </c>
      <c r="I8" t="s">
        <v>443</v>
      </c>
      <c r="J8">
        <f>COUNTBLANK(B2:B21)</f>
        <v>0</v>
      </c>
      <c r="L8" s="7" t="s">
        <v>144</v>
      </c>
    </row>
    <row r="9" spans="1:12" x14ac:dyDescent="0.3">
      <c r="A9">
        <v>8</v>
      </c>
      <c r="B9" t="s">
        <v>8</v>
      </c>
      <c r="C9" t="s">
        <v>120</v>
      </c>
      <c r="D9" t="s">
        <v>119</v>
      </c>
      <c r="E9" t="s">
        <v>117</v>
      </c>
      <c r="F9" t="s">
        <v>114</v>
      </c>
      <c r="G9" s="11">
        <v>6275</v>
      </c>
      <c r="I9" t="s">
        <v>252</v>
      </c>
      <c r="J9" s="8">
        <f>SUMIF(F2:F21,"Training",G2:G21)</f>
        <v>64500</v>
      </c>
      <c r="L9" s="7" t="s">
        <v>145</v>
      </c>
    </row>
    <row r="10" spans="1:12" x14ac:dyDescent="0.3">
      <c r="A10">
        <v>9</v>
      </c>
      <c r="B10" t="s">
        <v>9</v>
      </c>
      <c r="C10" t="s">
        <v>121</v>
      </c>
      <c r="D10" t="s">
        <v>101</v>
      </c>
      <c r="E10" t="s">
        <v>102</v>
      </c>
      <c r="F10" s="13" t="s">
        <v>103</v>
      </c>
      <c r="G10" s="11">
        <v>12000</v>
      </c>
      <c r="I10" t="s">
        <v>426</v>
      </c>
      <c r="J10" s="8">
        <f>AVERAGEIF(F2:F21,"Training",G2:G21)</f>
        <v>12900</v>
      </c>
      <c r="L10" s="7" t="s">
        <v>146</v>
      </c>
    </row>
    <row r="11" spans="1:12" x14ac:dyDescent="0.3">
      <c r="A11">
        <v>10</v>
      </c>
      <c r="B11" t="s">
        <v>10</v>
      </c>
      <c r="D11" t="s">
        <v>122</v>
      </c>
      <c r="E11" t="s">
        <v>113</v>
      </c>
      <c r="F11" t="s">
        <v>107</v>
      </c>
      <c r="G11" s="11">
        <v>8750</v>
      </c>
      <c r="I11" t="s">
        <v>255</v>
      </c>
      <c r="J11">
        <f>_xlfn.MAXIFS(G2:G21,F2:F21,"Training")</f>
        <v>16250</v>
      </c>
      <c r="L11" s="7" t="s">
        <v>253</v>
      </c>
    </row>
    <row r="12" spans="1:12" x14ac:dyDescent="0.3">
      <c r="A12">
        <v>11</v>
      </c>
      <c r="B12" t="s">
        <v>123</v>
      </c>
      <c r="C12" t="s">
        <v>124</v>
      </c>
      <c r="D12" t="s">
        <v>122</v>
      </c>
      <c r="E12" t="s">
        <v>113</v>
      </c>
      <c r="F12" t="s">
        <v>110</v>
      </c>
      <c r="G12" s="11">
        <v>11250</v>
      </c>
      <c r="I12" t="s">
        <v>256</v>
      </c>
      <c r="J12">
        <f>_xlfn.MINIFS(G2:G21,F2:F21,"Training")</f>
        <v>10000</v>
      </c>
      <c r="L12" s="7" t="s">
        <v>254</v>
      </c>
    </row>
    <row r="13" spans="1:12" x14ac:dyDescent="0.3">
      <c r="A13">
        <v>12</v>
      </c>
      <c r="B13" t="s">
        <v>125</v>
      </c>
      <c r="C13" t="s">
        <v>126</v>
      </c>
      <c r="D13" t="s">
        <v>127</v>
      </c>
      <c r="E13" t="s">
        <v>113</v>
      </c>
      <c r="F13" t="s">
        <v>114</v>
      </c>
      <c r="G13" s="19">
        <v>10000</v>
      </c>
      <c r="I13" t="s">
        <v>445</v>
      </c>
      <c r="J13">
        <f>SUMIFS(G2:G21,F2:F21,"Training",E2:E21,"W")</f>
        <v>22000</v>
      </c>
      <c r="L13" s="7" t="s">
        <v>439</v>
      </c>
    </row>
    <row r="14" spans="1:12" x14ac:dyDescent="0.3">
      <c r="A14">
        <v>13</v>
      </c>
      <c r="B14" t="s">
        <v>128</v>
      </c>
      <c r="C14" t="s">
        <v>104</v>
      </c>
      <c r="D14" t="s">
        <v>129</v>
      </c>
      <c r="E14" t="s">
        <v>113</v>
      </c>
      <c r="F14" t="s">
        <v>103</v>
      </c>
      <c r="G14" s="11">
        <v>16250</v>
      </c>
      <c r="I14" t="s">
        <v>446</v>
      </c>
      <c r="J14" s="8">
        <f>AVERAGEIFS(G2:G21,F2:F21,"Training",E2:E21,"W")</f>
        <v>11000</v>
      </c>
      <c r="L14" s="7" t="s">
        <v>438</v>
      </c>
    </row>
    <row r="15" spans="1:12" x14ac:dyDescent="0.3">
      <c r="A15">
        <v>14</v>
      </c>
      <c r="B15" t="s">
        <v>130</v>
      </c>
      <c r="C15" t="s">
        <v>108</v>
      </c>
      <c r="D15" t="s">
        <v>127</v>
      </c>
      <c r="E15" t="s">
        <v>113</v>
      </c>
      <c r="F15" t="s">
        <v>107</v>
      </c>
      <c r="G15" s="11">
        <v>6400</v>
      </c>
      <c r="I15" t="s">
        <v>447</v>
      </c>
      <c r="J15">
        <f>COUNTIFS(F2:F21,"Training",E2:E21,"W")</f>
        <v>2</v>
      </c>
    </row>
    <row r="16" spans="1:12" x14ac:dyDescent="0.3">
      <c r="A16">
        <v>15</v>
      </c>
      <c r="B16" t="s">
        <v>131</v>
      </c>
      <c r="C16" t="s">
        <v>132</v>
      </c>
      <c r="D16" t="s">
        <v>105</v>
      </c>
      <c r="E16" t="s">
        <v>106</v>
      </c>
      <c r="F16" t="s">
        <v>110</v>
      </c>
      <c r="G16" s="11">
        <v>4500</v>
      </c>
      <c r="I16" t="s">
        <v>255</v>
      </c>
      <c r="J16" s="8">
        <f>_xlfn.MAXIFS(G2:G21,F2:F21,"Training",E2:E21,"W")</f>
        <v>12000</v>
      </c>
    </row>
    <row r="17" spans="1:10" x14ac:dyDescent="0.3">
      <c r="A17">
        <v>16</v>
      </c>
      <c r="B17" t="s">
        <v>133</v>
      </c>
      <c r="D17" t="s">
        <v>127</v>
      </c>
      <c r="E17" t="s">
        <v>113</v>
      </c>
      <c r="F17" t="s">
        <v>114</v>
      </c>
      <c r="G17" s="11">
        <v>6275</v>
      </c>
      <c r="I17" t="s">
        <v>256</v>
      </c>
      <c r="J17" s="8">
        <f>_xlfn.MINIFS(G2:G21,F2:F21,F2,E2:E21,E2)</f>
        <v>10000</v>
      </c>
    </row>
    <row r="18" spans="1:10" x14ac:dyDescent="0.3">
      <c r="A18">
        <v>17</v>
      </c>
      <c r="B18" t="s">
        <v>134</v>
      </c>
      <c r="C18" t="s">
        <v>135</v>
      </c>
      <c r="D18" t="s">
        <v>101</v>
      </c>
      <c r="E18" t="s">
        <v>102</v>
      </c>
      <c r="F18" t="s">
        <v>136</v>
      </c>
      <c r="G18" s="11">
        <v>6250</v>
      </c>
      <c r="I18" t="s">
        <v>445</v>
      </c>
      <c r="J18" s="8">
        <f>SUMIFS(G2:G21,F2:F21,F5,E2:E21,E5,D2:D21,D15)</f>
        <v>16275</v>
      </c>
    </row>
    <row r="19" spans="1:10" x14ac:dyDescent="0.3">
      <c r="A19">
        <v>18</v>
      </c>
      <c r="B19" t="s">
        <v>137</v>
      </c>
      <c r="C19" t="s">
        <v>138</v>
      </c>
      <c r="D19" t="s">
        <v>101</v>
      </c>
      <c r="E19" t="s">
        <v>102</v>
      </c>
      <c r="F19" t="s">
        <v>114</v>
      </c>
      <c r="G19" s="11">
        <v>8750</v>
      </c>
      <c r="I19" t="s">
        <v>447</v>
      </c>
      <c r="J19">
        <f>COUNTIFS(G2:G21,"&gt;8000",G2:G21,"&lt;12000")</f>
        <v>8</v>
      </c>
    </row>
    <row r="20" spans="1:10" x14ac:dyDescent="0.3">
      <c r="A20">
        <v>19</v>
      </c>
      <c r="B20" t="s">
        <v>139</v>
      </c>
      <c r="C20" t="s">
        <v>140</v>
      </c>
      <c r="D20" t="s">
        <v>141</v>
      </c>
      <c r="E20" t="s">
        <v>102</v>
      </c>
      <c r="F20" t="s">
        <v>136</v>
      </c>
      <c r="G20" s="11">
        <v>11250</v>
      </c>
    </row>
    <row r="21" spans="1:10" x14ac:dyDescent="0.3">
      <c r="A21">
        <v>20</v>
      </c>
      <c r="B21" t="s">
        <v>142</v>
      </c>
      <c r="C21" t="s">
        <v>143</v>
      </c>
      <c r="D21" t="s">
        <v>109</v>
      </c>
      <c r="E21" t="s">
        <v>106</v>
      </c>
      <c r="F21" t="s">
        <v>103</v>
      </c>
      <c r="G21" s="11">
        <v>10000</v>
      </c>
    </row>
    <row r="22" spans="1:10" x14ac:dyDescent="0.3">
      <c r="G22" s="11"/>
      <c r="I22" t="s">
        <v>444</v>
      </c>
    </row>
    <row r="23" spans="1:10" x14ac:dyDescent="0.3">
      <c r="B23" s="8"/>
    </row>
    <row r="24" spans="1:10" x14ac:dyDescent="0.3">
      <c r="B24" s="8"/>
      <c r="D24" s="8"/>
      <c r="E24" s="8"/>
    </row>
    <row r="25" spans="1:10" x14ac:dyDescent="0.3">
      <c r="D25" s="8"/>
    </row>
    <row r="26" spans="1:10" x14ac:dyDescent="0.3">
      <c r="D26" s="8"/>
    </row>
    <row r="28" spans="1:10" x14ac:dyDescent="0.3">
      <c r="J28" s="8"/>
    </row>
    <row r="29" spans="1:10" x14ac:dyDescent="0.3">
      <c r="J29" s="8"/>
    </row>
  </sheetData>
  <sortState xmlns:xlrd2="http://schemas.microsoft.com/office/spreadsheetml/2017/richdata2" ref="A2:G21">
    <sortCondition ref="A1:A21"/>
  </sortState>
  <dataValidations disablePrompts="1" count="3">
    <dataValidation type="custom" operator="greaterThanOrEqual" allowBlank="1" showInputMessage="1" showErrorMessage="1" sqref="G2:G21" xr:uid="{5536C0C2-2435-420F-96C7-E3A0CA654505}">
      <formula1>ISNUMBER(G2)</formula1>
    </dataValidation>
    <dataValidation type="custom" operator="greaterThanOrEqual" allowBlank="1" showInputMessage="1" showErrorMessage="1" sqref="G1" xr:uid="{95329FBA-CE69-40A7-914D-85AD5F5FCB2D}">
      <formula1>ISNUMBER(G2)</formula1>
    </dataValidation>
    <dataValidation type="custom" allowBlank="1" showInputMessage="1" showErrorMessage="1" sqref="B1:B21" xr:uid="{3E1DA0DF-09F8-4CC1-BC8B-6E897BC8B175}">
      <formula1>ISTEXT(B1)</formula1>
    </dataValidation>
  </dataValidation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22D8B-87B8-4595-B05B-B06C15D0D411}">
  <dimension ref="A1:M21"/>
  <sheetViews>
    <sheetView zoomScale="85" zoomScaleNormal="85" workbookViewId="0">
      <selection activeCell="J17" sqref="J17"/>
    </sheetView>
  </sheetViews>
  <sheetFormatPr defaultRowHeight="14.4" x14ac:dyDescent="0.3"/>
  <cols>
    <col min="1" max="1" width="9.5546875" bestFit="1" customWidth="1"/>
    <col min="2" max="2" width="14.88671875" customWidth="1"/>
    <col min="3" max="3" width="10.5546875" customWidth="1"/>
    <col min="4" max="4" width="9.77734375" customWidth="1"/>
    <col min="5" max="5" width="6.77734375" bestFit="1" customWidth="1"/>
    <col min="6" max="6" width="11.109375" bestFit="1" customWidth="1"/>
    <col min="7" max="7" width="10.44140625" bestFit="1" customWidth="1"/>
    <col min="8" max="8" width="3.77734375" customWidth="1"/>
    <col min="10" max="10" width="13.33203125" customWidth="1"/>
    <col min="11" max="11" width="34.33203125" bestFit="1" customWidth="1"/>
    <col min="13" max="13" width="53.21875" bestFit="1" customWidth="1"/>
  </cols>
  <sheetData>
    <row r="1" spans="1:13" x14ac:dyDescent="0.3">
      <c r="A1" s="1" t="s">
        <v>95</v>
      </c>
      <c r="B1" s="1" t="s">
        <v>0</v>
      </c>
      <c r="C1" s="1" t="s">
        <v>96</v>
      </c>
      <c r="D1" s="1" t="s">
        <v>97</v>
      </c>
      <c r="E1" s="1" t="s">
        <v>53</v>
      </c>
      <c r="F1" s="1" t="s">
        <v>98</v>
      </c>
      <c r="G1" s="2" t="s">
        <v>99</v>
      </c>
      <c r="K1" s="1" t="s">
        <v>98</v>
      </c>
    </row>
    <row r="2" spans="1:13" x14ac:dyDescent="0.3">
      <c r="A2">
        <v>1</v>
      </c>
      <c r="B2" t="s">
        <v>1</v>
      </c>
      <c r="C2" t="s">
        <v>100</v>
      </c>
      <c r="D2" t="s">
        <v>101</v>
      </c>
      <c r="E2" t="s">
        <v>102</v>
      </c>
      <c r="F2" t="s">
        <v>103</v>
      </c>
      <c r="G2" s="11">
        <v>10000</v>
      </c>
      <c r="K2" t="s">
        <v>103</v>
      </c>
    </row>
    <row r="3" spans="1:13" x14ac:dyDescent="0.3">
      <c r="A3">
        <v>2</v>
      </c>
      <c r="B3" t="s">
        <v>2</v>
      </c>
      <c r="C3" t="s">
        <v>104</v>
      </c>
      <c r="D3" t="s">
        <v>105</v>
      </c>
      <c r="E3" t="s">
        <v>106</v>
      </c>
      <c r="F3" t="s">
        <v>107</v>
      </c>
      <c r="G3" s="11">
        <v>12000</v>
      </c>
      <c r="I3" t="s">
        <v>252</v>
      </c>
      <c r="J3" s="21">
        <f>SUMIF(F2:F21,F2,G2:G21)</f>
        <v>58750</v>
      </c>
      <c r="L3" s="22" t="s">
        <v>49</v>
      </c>
      <c r="M3" t="s">
        <v>421</v>
      </c>
    </row>
    <row r="4" spans="1:13" x14ac:dyDescent="0.3">
      <c r="A4">
        <v>3</v>
      </c>
      <c r="B4" t="s">
        <v>3</v>
      </c>
      <c r="C4" t="s">
        <v>108</v>
      </c>
      <c r="D4" t="s">
        <v>109</v>
      </c>
      <c r="E4" t="s">
        <v>106</v>
      </c>
      <c r="F4" t="s">
        <v>110</v>
      </c>
      <c r="G4" s="11">
        <v>11250</v>
      </c>
      <c r="I4" t="s">
        <v>426</v>
      </c>
      <c r="J4" s="21">
        <f>AVERAGEIF(F2:F21,F2,G2:G21)</f>
        <v>11750</v>
      </c>
      <c r="L4" s="22" t="s">
        <v>51</v>
      </c>
      <c r="M4" t="s">
        <v>422</v>
      </c>
    </row>
    <row r="5" spans="1:13" x14ac:dyDescent="0.3">
      <c r="A5">
        <v>4</v>
      </c>
      <c r="B5" t="s">
        <v>4</v>
      </c>
      <c r="C5" t="s">
        <v>111</v>
      </c>
      <c r="D5" t="s">
        <v>112</v>
      </c>
      <c r="E5" t="s">
        <v>113</v>
      </c>
      <c r="F5" t="s">
        <v>114</v>
      </c>
      <c r="G5" s="11">
        <v>12000</v>
      </c>
      <c r="I5" t="s">
        <v>372</v>
      </c>
      <c r="J5" s="32">
        <f>COUNTIF(F2:F21,F2)</f>
        <v>5</v>
      </c>
      <c r="L5" s="22" t="s">
        <v>435</v>
      </c>
      <c r="M5" t="s">
        <v>423</v>
      </c>
    </row>
    <row r="6" spans="1:13" x14ac:dyDescent="0.3">
      <c r="A6">
        <v>5</v>
      </c>
      <c r="B6" t="s">
        <v>5</v>
      </c>
      <c r="D6" t="s">
        <v>105</v>
      </c>
      <c r="E6" t="s">
        <v>106</v>
      </c>
      <c r="F6" t="s">
        <v>103</v>
      </c>
      <c r="G6" s="11">
        <v>16250</v>
      </c>
      <c r="I6" t="s">
        <v>427</v>
      </c>
      <c r="J6" s="21">
        <f>_xlfn.MAXIFS(G2:G21,F2:F21,F2)</f>
        <v>16250</v>
      </c>
      <c r="L6" s="22" t="s">
        <v>440</v>
      </c>
      <c r="M6" t="s">
        <v>424</v>
      </c>
    </row>
    <row r="7" spans="1:13" x14ac:dyDescent="0.3">
      <c r="A7">
        <v>6</v>
      </c>
      <c r="B7" t="s">
        <v>6</v>
      </c>
      <c r="C7" t="s">
        <v>115</v>
      </c>
      <c r="D7" t="s">
        <v>116</v>
      </c>
      <c r="E7" t="s">
        <v>117</v>
      </c>
      <c r="F7" t="s">
        <v>107</v>
      </c>
      <c r="G7" s="11">
        <v>6400</v>
      </c>
      <c r="I7" t="s">
        <v>428</v>
      </c>
      <c r="J7" s="21">
        <f>_xlfn.MINIFS(G2:G21,F2:F21,F2)</f>
        <v>6250</v>
      </c>
      <c r="L7" s="22" t="s">
        <v>436</v>
      </c>
      <c r="M7" t="s">
        <v>425</v>
      </c>
    </row>
    <row r="8" spans="1:13" x14ac:dyDescent="0.3">
      <c r="A8">
        <v>7</v>
      </c>
      <c r="B8" t="s">
        <v>7</v>
      </c>
      <c r="C8" t="s">
        <v>118</v>
      </c>
      <c r="D8" t="s">
        <v>119</v>
      </c>
      <c r="E8" t="s">
        <v>102</v>
      </c>
      <c r="F8" t="s">
        <v>110</v>
      </c>
      <c r="G8" s="11">
        <v>4500.76</v>
      </c>
    </row>
    <row r="9" spans="1:13" x14ac:dyDescent="0.3">
      <c r="A9">
        <v>8</v>
      </c>
      <c r="B9" t="s">
        <v>8</v>
      </c>
      <c r="C9" t="s">
        <v>120</v>
      </c>
      <c r="D9" t="s">
        <v>119</v>
      </c>
      <c r="E9" t="s">
        <v>117</v>
      </c>
      <c r="F9" t="s">
        <v>114</v>
      </c>
      <c r="G9" s="11">
        <v>6275</v>
      </c>
    </row>
    <row r="10" spans="1:13" x14ac:dyDescent="0.3">
      <c r="A10">
        <v>9</v>
      </c>
      <c r="B10" t="s">
        <v>9</v>
      </c>
      <c r="C10" t="s">
        <v>121</v>
      </c>
      <c r="D10" t="s">
        <v>101</v>
      </c>
      <c r="E10" t="s">
        <v>102</v>
      </c>
      <c r="F10" s="13" t="s">
        <v>103</v>
      </c>
      <c r="G10" s="11">
        <v>6250</v>
      </c>
    </row>
    <row r="11" spans="1:13" x14ac:dyDescent="0.3">
      <c r="A11">
        <v>10</v>
      </c>
      <c r="B11" t="s">
        <v>10</v>
      </c>
      <c r="D11" t="s">
        <v>122</v>
      </c>
      <c r="E11" t="s">
        <v>113</v>
      </c>
      <c r="F11" t="s">
        <v>107</v>
      </c>
      <c r="G11" s="11">
        <v>8750</v>
      </c>
    </row>
    <row r="12" spans="1:13" x14ac:dyDescent="0.3">
      <c r="A12">
        <v>11</v>
      </c>
      <c r="B12" t="s">
        <v>123</v>
      </c>
      <c r="C12" t="s">
        <v>124</v>
      </c>
      <c r="D12" t="s">
        <v>122</v>
      </c>
      <c r="E12" t="s">
        <v>113</v>
      </c>
      <c r="F12" t="s">
        <v>110</v>
      </c>
      <c r="G12" s="11">
        <v>11250</v>
      </c>
      <c r="I12" t="s">
        <v>429</v>
      </c>
      <c r="J12" s="23">
        <f>DSUM(B1:G21,G1,K1:K2)</f>
        <v>58750</v>
      </c>
    </row>
    <row r="13" spans="1:13" x14ac:dyDescent="0.3">
      <c r="A13">
        <v>12</v>
      </c>
      <c r="B13" t="s">
        <v>125</v>
      </c>
      <c r="C13" t="s">
        <v>126</v>
      </c>
      <c r="D13" t="s">
        <v>127</v>
      </c>
      <c r="E13" t="s">
        <v>113</v>
      </c>
      <c r="F13" t="s">
        <v>114</v>
      </c>
      <c r="G13" s="11">
        <v>10000</v>
      </c>
      <c r="I13" t="s">
        <v>430</v>
      </c>
      <c r="J13" s="23">
        <f>DAVERAGE(B1:G21,G1,F1:F2)</f>
        <v>11750</v>
      </c>
    </row>
    <row r="14" spans="1:13" x14ac:dyDescent="0.3">
      <c r="A14">
        <v>13</v>
      </c>
      <c r="B14" t="s">
        <v>128</v>
      </c>
      <c r="C14" t="s">
        <v>104</v>
      </c>
      <c r="D14" t="s">
        <v>129</v>
      </c>
      <c r="E14" t="s">
        <v>113</v>
      </c>
      <c r="F14" t="s">
        <v>103</v>
      </c>
      <c r="G14" s="11">
        <v>16250</v>
      </c>
      <c r="I14" t="s">
        <v>431</v>
      </c>
      <c r="J14">
        <f>DCOUNT(A1:G21,A1,K1:K2)</f>
        <v>5</v>
      </c>
    </row>
    <row r="15" spans="1:13" x14ac:dyDescent="0.3">
      <c r="A15">
        <v>14</v>
      </c>
      <c r="B15" t="s">
        <v>130</v>
      </c>
      <c r="C15" t="s">
        <v>108</v>
      </c>
      <c r="D15" t="s">
        <v>127</v>
      </c>
      <c r="E15" t="s">
        <v>113</v>
      </c>
      <c r="F15" t="s">
        <v>107</v>
      </c>
      <c r="G15" s="11">
        <v>6400</v>
      </c>
      <c r="I15" t="s">
        <v>432</v>
      </c>
      <c r="J15">
        <f>DCOUNTA(A1:G21,B1,K1:K2)</f>
        <v>5</v>
      </c>
    </row>
    <row r="16" spans="1:13" x14ac:dyDescent="0.3">
      <c r="A16">
        <v>15</v>
      </c>
      <c r="B16" t="s">
        <v>131</v>
      </c>
      <c r="C16" t="s">
        <v>132</v>
      </c>
      <c r="D16" t="s">
        <v>105</v>
      </c>
      <c r="E16" t="s">
        <v>106</v>
      </c>
      <c r="F16" t="s">
        <v>110</v>
      </c>
      <c r="G16" s="11">
        <v>4500</v>
      </c>
      <c r="I16" t="s">
        <v>433</v>
      </c>
      <c r="J16" s="8">
        <f>DMAX(A1:G21,G1,K1:K2)</f>
        <v>16250</v>
      </c>
    </row>
    <row r="17" spans="1:10" x14ac:dyDescent="0.3">
      <c r="A17">
        <v>16</v>
      </c>
      <c r="B17" t="s">
        <v>133</v>
      </c>
      <c r="D17" t="s">
        <v>127</v>
      </c>
      <c r="E17" t="s">
        <v>113</v>
      </c>
      <c r="F17" t="s">
        <v>114</v>
      </c>
      <c r="G17" s="11">
        <v>6275</v>
      </c>
      <c r="I17" t="s">
        <v>434</v>
      </c>
      <c r="J17" s="8">
        <f>DMIN(A1:G21,G1,K1:K2)</f>
        <v>6250</v>
      </c>
    </row>
    <row r="18" spans="1:10" x14ac:dyDescent="0.3">
      <c r="A18">
        <v>17</v>
      </c>
      <c r="B18" t="s">
        <v>134</v>
      </c>
      <c r="C18" t="s">
        <v>135</v>
      </c>
      <c r="D18" t="s">
        <v>101</v>
      </c>
      <c r="E18" t="s">
        <v>102</v>
      </c>
      <c r="F18" t="s">
        <v>136</v>
      </c>
      <c r="G18" s="11">
        <v>6250</v>
      </c>
    </row>
    <row r="19" spans="1:10" x14ac:dyDescent="0.3">
      <c r="A19">
        <v>18</v>
      </c>
      <c r="B19" t="s">
        <v>137</v>
      </c>
      <c r="C19" t="s">
        <v>138</v>
      </c>
      <c r="D19" t="s">
        <v>101</v>
      </c>
      <c r="E19" t="s">
        <v>102</v>
      </c>
      <c r="F19" t="s">
        <v>114</v>
      </c>
      <c r="G19" s="11">
        <v>8750</v>
      </c>
    </row>
    <row r="20" spans="1:10" x14ac:dyDescent="0.3">
      <c r="A20">
        <v>19</v>
      </c>
      <c r="B20" t="s">
        <v>139</v>
      </c>
      <c r="C20" t="s">
        <v>140</v>
      </c>
      <c r="D20" t="s">
        <v>141</v>
      </c>
      <c r="E20" t="s">
        <v>102</v>
      </c>
      <c r="F20" t="s">
        <v>136</v>
      </c>
      <c r="G20" s="11">
        <v>11250</v>
      </c>
    </row>
    <row r="21" spans="1:10" x14ac:dyDescent="0.3">
      <c r="A21">
        <v>20</v>
      </c>
      <c r="B21" t="s">
        <v>142</v>
      </c>
      <c r="C21" t="s">
        <v>143</v>
      </c>
      <c r="D21" t="s">
        <v>109</v>
      </c>
      <c r="E21" t="s">
        <v>106</v>
      </c>
      <c r="F21" t="s">
        <v>103</v>
      </c>
      <c r="G21" s="11">
        <v>10000</v>
      </c>
    </row>
  </sheetData>
  <phoneticPr fontId="2" type="noConversion"/>
  <dataValidations count="3">
    <dataValidation type="custom" allowBlank="1" showInputMessage="1" showErrorMessage="1" sqref="B1:B21" xr:uid="{5E077842-0CDB-4649-A703-B2849D19E720}">
      <formula1>ISTEXT(B1)</formula1>
    </dataValidation>
    <dataValidation type="custom" operator="greaterThanOrEqual" allowBlank="1" showInputMessage="1" showErrorMessage="1" sqref="G1" xr:uid="{FCC08639-25DC-492F-8B6E-EFB9AFFDE0F2}">
      <formula1>ISNUMBER(G2)</formula1>
    </dataValidation>
    <dataValidation type="custom" operator="greaterThanOrEqual" allowBlank="1" showInputMessage="1" showErrorMessage="1" sqref="G2:G21" xr:uid="{FD24A0A3-2889-40AA-B632-5D499EAA68FF}">
      <formula1>ISNUMBER(G2)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184E8-5ED5-4908-B896-9965F809130A}">
  <sheetPr codeName="Sheet7"/>
  <dimension ref="A1:X10"/>
  <sheetViews>
    <sheetView topLeftCell="F1" zoomScale="115" zoomScaleNormal="115" workbookViewId="0">
      <selection activeCell="X10" sqref="X10"/>
    </sheetView>
  </sheetViews>
  <sheetFormatPr defaultRowHeight="14.4" x14ac:dyDescent="0.3"/>
  <cols>
    <col min="1" max="1" width="5.77734375" customWidth="1"/>
    <col min="2" max="2" width="8.88671875" customWidth="1"/>
    <col min="3" max="3" width="13.21875" customWidth="1"/>
    <col min="4" max="4" width="15.44140625" customWidth="1"/>
    <col min="5" max="5" width="19.21875" customWidth="1"/>
    <col min="6" max="6" width="7.33203125" bestFit="1" customWidth="1"/>
    <col min="7" max="7" width="6.5546875" style="10" bestFit="1" customWidth="1"/>
    <col min="8" max="8" width="12.21875" style="10" bestFit="1" customWidth="1"/>
    <col min="9" max="9" width="4.88671875" customWidth="1"/>
    <col min="10" max="10" width="5.88671875" customWidth="1"/>
    <col min="11" max="11" width="14.6640625" customWidth="1"/>
    <col min="12" max="12" width="7.44140625" customWidth="1"/>
    <col min="13" max="13" width="8.88671875" customWidth="1"/>
    <col min="14" max="14" width="12.6640625" customWidth="1"/>
    <col min="15" max="15" width="6" customWidth="1"/>
    <col min="16" max="16" width="8.88671875" customWidth="1"/>
    <col min="17" max="17" width="11.6640625" customWidth="1"/>
    <col min="18" max="19" width="8.88671875" customWidth="1"/>
    <col min="21" max="21" width="12.44140625" bestFit="1" customWidth="1"/>
    <col min="22" max="22" width="7.33203125" customWidth="1"/>
    <col min="25" max="25" width="21.88671875" customWidth="1"/>
  </cols>
  <sheetData>
    <row r="1" spans="1:24" x14ac:dyDescent="0.3">
      <c r="A1" t="s">
        <v>63</v>
      </c>
      <c r="B1" t="s">
        <v>68</v>
      </c>
      <c r="C1" t="s">
        <v>69</v>
      </c>
      <c r="D1" t="s">
        <v>70</v>
      </c>
      <c r="E1" t="s">
        <v>71</v>
      </c>
      <c r="F1" t="s">
        <v>523</v>
      </c>
      <c r="G1" s="10" t="s">
        <v>524</v>
      </c>
      <c r="H1" s="10" t="s">
        <v>525</v>
      </c>
      <c r="I1" t="s">
        <v>63</v>
      </c>
      <c r="J1" t="s">
        <v>72</v>
      </c>
      <c r="K1" t="s">
        <v>73</v>
      </c>
      <c r="L1" t="s">
        <v>246</v>
      </c>
      <c r="M1" t="s">
        <v>63</v>
      </c>
      <c r="N1" t="s">
        <v>85</v>
      </c>
      <c r="P1" t="s">
        <v>63</v>
      </c>
      <c r="Q1" t="s">
        <v>247</v>
      </c>
      <c r="T1" t="s">
        <v>63</v>
      </c>
      <c r="U1" t="s">
        <v>94</v>
      </c>
      <c r="W1" t="s">
        <v>63</v>
      </c>
      <c r="X1" t="s">
        <v>170</v>
      </c>
    </row>
    <row r="2" spans="1:24" x14ac:dyDescent="0.3">
      <c r="A2">
        <v>5.49</v>
      </c>
      <c r="B2">
        <f>INT(A2)</f>
        <v>5</v>
      </c>
      <c r="C2">
        <f>ROUND(A2,0)</f>
        <v>5</v>
      </c>
      <c r="D2">
        <f>ROUNDUP(A2,0)</f>
        <v>6</v>
      </c>
      <c r="E2">
        <f t="shared" ref="E2:E10" si="0">ROUNDDOWN(A2,0)</f>
        <v>5</v>
      </c>
      <c r="F2">
        <f>PRODUCT(D2,E2)</f>
        <v>30</v>
      </c>
      <c r="G2" s="34">
        <f ca="1">RAND()</f>
        <v>0.64812383558575659</v>
      </c>
      <c r="H2" s="34">
        <f ca="1">RANDBETWEEN(1,10)</f>
        <v>3</v>
      </c>
      <c r="I2">
        <v>4</v>
      </c>
      <c r="J2">
        <v>2</v>
      </c>
      <c r="K2">
        <f>POWER(I2,J2)</f>
        <v>16</v>
      </c>
      <c r="L2">
        <f>I2^J2</f>
        <v>16</v>
      </c>
      <c r="M2">
        <v>3999</v>
      </c>
      <c r="N2" t="str">
        <f>ROMAN(M2)</f>
        <v>MMMCMXCIX</v>
      </c>
      <c r="P2" t="s">
        <v>86</v>
      </c>
      <c r="Q2">
        <f>_xlfn.ARABIC(P2)</f>
        <v>4</v>
      </c>
      <c r="T2">
        <v>25</v>
      </c>
      <c r="U2">
        <f>SQRT(T2)</f>
        <v>5</v>
      </c>
      <c r="W2">
        <v>-25</v>
      </c>
      <c r="X2">
        <f>ABS(W2)</f>
        <v>25</v>
      </c>
    </row>
    <row r="3" spans="1:24" x14ac:dyDescent="0.3">
      <c r="A3">
        <v>1.69</v>
      </c>
      <c r="B3">
        <f t="shared" ref="B3:B10" si="1">INT(A3)</f>
        <v>1</v>
      </c>
      <c r="C3">
        <f t="shared" ref="C3:C10" si="2">ROUND(A3,0)</f>
        <v>2</v>
      </c>
      <c r="D3">
        <f t="shared" ref="D3:D10" si="3">ROUNDUP(A3,0)</f>
        <v>2</v>
      </c>
      <c r="E3">
        <f t="shared" si="0"/>
        <v>1</v>
      </c>
      <c r="G3" s="34">
        <f t="shared" ref="G3:G10" ca="1" si="4">RAND()</f>
        <v>0.93656360473124167</v>
      </c>
      <c r="H3" s="34">
        <f t="shared" ref="H3:H10" ca="1" si="5">RANDBETWEEN(1,10)</f>
        <v>9</v>
      </c>
      <c r="I3">
        <v>6</v>
      </c>
      <c r="J3">
        <v>3</v>
      </c>
      <c r="K3">
        <f t="shared" ref="K3:K9" si="6">POWER(I3,J3)</f>
        <v>216</v>
      </c>
      <c r="L3">
        <f t="shared" ref="L3:L9" si="7">I3^J3</f>
        <v>216</v>
      </c>
      <c r="M3">
        <v>45</v>
      </c>
      <c r="N3" t="str">
        <f t="shared" ref="N3:N9" si="8">ROMAN(M3)</f>
        <v>XLV</v>
      </c>
      <c r="P3" t="s">
        <v>87</v>
      </c>
      <c r="Q3">
        <f t="shared" ref="Q3:Q9" si="9">_xlfn.ARABIC(P3)</f>
        <v>6</v>
      </c>
      <c r="T3">
        <v>4</v>
      </c>
      <c r="U3">
        <f t="shared" ref="U3:U9" si="10">SQRT(T3)</f>
        <v>2</v>
      </c>
      <c r="W3">
        <v>-4</v>
      </c>
      <c r="X3">
        <f t="shared" ref="X3:X9" si="11">ABS(W3)</f>
        <v>4</v>
      </c>
    </row>
    <row r="4" spans="1:24" x14ac:dyDescent="0.3">
      <c r="A4">
        <v>5.5</v>
      </c>
      <c r="B4">
        <f t="shared" si="1"/>
        <v>5</v>
      </c>
      <c r="C4">
        <f t="shared" si="2"/>
        <v>6</v>
      </c>
      <c r="D4">
        <f t="shared" si="3"/>
        <v>6</v>
      </c>
      <c r="E4">
        <f t="shared" si="0"/>
        <v>5</v>
      </c>
      <c r="G4" s="34">
        <f t="shared" ca="1" si="4"/>
        <v>0.62120457101607651</v>
      </c>
      <c r="H4" s="34">
        <f t="shared" ca="1" si="5"/>
        <v>8</v>
      </c>
      <c r="I4">
        <v>2</v>
      </c>
      <c r="J4">
        <v>3</v>
      </c>
      <c r="K4">
        <f t="shared" si="6"/>
        <v>8</v>
      </c>
      <c r="L4">
        <f t="shared" si="7"/>
        <v>8</v>
      </c>
      <c r="M4">
        <v>1000</v>
      </c>
      <c r="N4" t="str">
        <f t="shared" si="8"/>
        <v>M</v>
      </c>
      <c r="P4" t="s">
        <v>88</v>
      </c>
      <c r="Q4">
        <f t="shared" si="9"/>
        <v>2</v>
      </c>
      <c r="T4">
        <v>16</v>
      </c>
      <c r="U4">
        <f t="shared" si="10"/>
        <v>4</v>
      </c>
      <c r="W4">
        <v>-16</v>
      </c>
      <c r="X4">
        <f t="shared" si="11"/>
        <v>16</v>
      </c>
    </row>
    <row r="5" spans="1:24" x14ac:dyDescent="0.3">
      <c r="A5">
        <v>2.9</v>
      </c>
      <c r="B5">
        <f t="shared" si="1"/>
        <v>2</v>
      </c>
      <c r="C5">
        <f t="shared" si="2"/>
        <v>3</v>
      </c>
      <c r="D5">
        <f t="shared" si="3"/>
        <v>3</v>
      </c>
      <c r="E5">
        <f t="shared" si="0"/>
        <v>2</v>
      </c>
      <c r="G5" s="34">
        <f t="shared" ca="1" si="4"/>
        <v>0.76021372407020249</v>
      </c>
      <c r="H5" s="34">
        <f t="shared" ca="1" si="5"/>
        <v>5</v>
      </c>
      <c r="I5">
        <v>8</v>
      </c>
      <c r="J5">
        <v>2</v>
      </c>
      <c r="K5">
        <f t="shared" si="6"/>
        <v>64</v>
      </c>
      <c r="L5">
        <f t="shared" si="7"/>
        <v>64</v>
      </c>
      <c r="M5">
        <v>99</v>
      </c>
      <c r="N5" t="str">
        <f t="shared" si="8"/>
        <v>XCIX</v>
      </c>
      <c r="P5" t="s">
        <v>89</v>
      </c>
      <c r="Q5">
        <f t="shared" si="9"/>
        <v>8</v>
      </c>
      <c r="T5">
        <v>125</v>
      </c>
      <c r="U5">
        <f t="shared" si="10"/>
        <v>11.180339887498949</v>
      </c>
      <c r="W5">
        <v>-125</v>
      </c>
      <c r="X5">
        <f t="shared" si="11"/>
        <v>125</v>
      </c>
    </row>
    <row r="6" spans="1:24" x14ac:dyDescent="0.3">
      <c r="A6">
        <v>3.4</v>
      </c>
      <c r="B6">
        <f t="shared" si="1"/>
        <v>3</v>
      </c>
      <c r="C6">
        <f t="shared" si="2"/>
        <v>3</v>
      </c>
      <c r="D6">
        <f t="shared" si="3"/>
        <v>4</v>
      </c>
      <c r="E6">
        <f t="shared" si="0"/>
        <v>3</v>
      </c>
      <c r="G6" s="34">
        <f t="shared" ca="1" si="4"/>
        <v>7.2338769978076201E-2</v>
      </c>
      <c r="H6" s="34">
        <f t="shared" ca="1" si="5"/>
        <v>4</v>
      </c>
      <c r="I6">
        <v>5</v>
      </c>
      <c r="J6">
        <v>2</v>
      </c>
      <c r="K6">
        <f t="shared" si="6"/>
        <v>25</v>
      </c>
      <c r="L6">
        <f t="shared" si="7"/>
        <v>25</v>
      </c>
      <c r="M6">
        <v>1000</v>
      </c>
      <c r="N6" t="str">
        <f t="shared" si="8"/>
        <v>M</v>
      </c>
      <c r="P6" t="s">
        <v>90</v>
      </c>
      <c r="Q6">
        <f t="shared" si="9"/>
        <v>5</v>
      </c>
      <c r="T6">
        <v>625</v>
      </c>
      <c r="U6">
        <f t="shared" si="10"/>
        <v>25</v>
      </c>
      <c r="W6">
        <v>-625</v>
      </c>
      <c r="X6">
        <f t="shared" si="11"/>
        <v>625</v>
      </c>
    </row>
    <row r="7" spans="1:24" x14ac:dyDescent="0.3">
      <c r="A7">
        <v>5.5</v>
      </c>
      <c r="B7">
        <f t="shared" si="1"/>
        <v>5</v>
      </c>
      <c r="C7">
        <f t="shared" si="2"/>
        <v>6</v>
      </c>
      <c r="D7">
        <f t="shared" si="3"/>
        <v>6</v>
      </c>
      <c r="E7">
        <f t="shared" si="0"/>
        <v>5</v>
      </c>
      <c r="G7" s="34">
        <f t="shared" ca="1" si="4"/>
        <v>0.46392217029456406</v>
      </c>
      <c r="H7" s="34">
        <f t="shared" ca="1" si="5"/>
        <v>10</v>
      </c>
      <c r="I7">
        <v>9</v>
      </c>
      <c r="J7">
        <v>3</v>
      </c>
      <c r="K7">
        <f t="shared" si="6"/>
        <v>729</v>
      </c>
      <c r="L7">
        <f t="shared" si="7"/>
        <v>729</v>
      </c>
      <c r="M7">
        <v>1000</v>
      </c>
      <c r="N7" t="str">
        <f t="shared" si="8"/>
        <v>M</v>
      </c>
      <c r="P7" t="s">
        <v>91</v>
      </c>
      <c r="Q7">
        <f t="shared" si="9"/>
        <v>9</v>
      </c>
      <c r="T7">
        <v>81</v>
      </c>
      <c r="U7">
        <f t="shared" si="10"/>
        <v>9</v>
      </c>
      <c r="W7">
        <v>-81</v>
      </c>
      <c r="X7">
        <f t="shared" si="11"/>
        <v>81</v>
      </c>
    </row>
    <row r="8" spans="1:24" x14ac:dyDescent="0.3">
      <c r="A8">
        <v>6.3</v>
      </c>
      <c r="B8">
        <f t="shared" si="1"/>
        <v>6</v>
      </c>
      <c r="C8">
        <f t="shared" si="2"/>
        <v>6</v>
      </c>
      <c r="D8">
        <f t="shared" si="3"/>
        <v>7</v>
      </c>
      <c r="E8">
        <f t="shared" si="0"/>
        <v>6</v>
      </c>
      <c r="G8" s="34">
        <f t="shared" ca="1" si="4"/>
        <v>0.55657363448182173</v>
      </c>
      <c r="H8" s="34">
        <f t="shared" ca="1" si="5"/>
        <v>3</v>
      </c>
      <c r="I8">
        <v>2</v>
      </c>
      <c r="J8">
        <v>3</v>
      </c>
      <c r="K8">
        <f t="shared" si="6"/>
        <v>8</v>
      </c>
      <c r="L8">
        <f t="shared" si="7"/>
        <v>8</v>
      </c>
      <c r="M8">
        <v>10</v>
      </c>
      <c r="N8" t="str">
        <f t="shared" si="8"/>
        <v>X</v>
      </c>
      <c r="P8" t="s">
        <v>88</v>
      </c>
      <c r="Q8">
        <f t="shared" si="9"/>
        <v>2</v>
      </c>
      <c r="T8">
        <v>36</v>
      </c>
      <c r="U8">
        <f t="shared" si="10"/>
        <v>6</v>
      </c>
      <c r="W8">
        <v>-36</v>
      </c>
      <c r="X8">
        <f t="shared" si="11"/>
        <v>36</v>
      </c>
    </row>
    <row r="9" spans="1:24" x14ac:dyDescent="0.3">
      <c r="A9">
        <v>2.8</v>
      </c>
      <c r="B9">
        <f t="shared" si="1"/>
        <v>2</v>
      </c>
      <c r="C9">
        <f t="shared" si="2"/>
        <v>3</v>
      </c>
      <c r="D9">
        <f t="shared" si="3"/>
        <v>3</v>
      </c>
      <c r="E9">
        <f t="shared" si="0"/>
        <v>2</v>
      </c>
      <c r="G9" s="34">
        <f t="shared" ca="1" si="4"/>
        <v>0.87887501895020659</v>
      </c>
      <c r="H9" s="34">
        <f t="shared" ca="1" si="5"/>
        <v>8</v>
      </c>
      <c r="I9">
        <v>7</v>
      </c>
      <c r="J9">
        <v>2</v>
      </c>
      <c r="K9">
        <f t="shared" si="6"/>
        <v>49</v>
      </c>
      <c r="L9">
        <f t="shared" si="7"/>
        <v>49</v>
      </c>
      <c r="M9">
        <v>1</v>
      </c>
      <c r="N9" t="str">
        <f t="shared" si="8"/>
        <v>I</v>
      </c>
      <c r="P9" t="s">
        <v>92</v>
      </c>
      <c r="Q9">
        <f t="shared" si="9"/>
        <v>7</v>
      </c>
      <c r="T9">
        <v>49</v>
      </c>
      <c r="U9">
        <f t="shared" si="10"/>
        <v>7</v>
      </c>
      <c r="W9">
        <v>-49</v>
      </c>
      <c r="X9">
        <f t="shared" si="11"/>
        <v>49</v>
      </c>
    </row>
    <row r="10" spans="1:24" x14ac:dyDescent="0.3">
      <c r="A10">
        <v>5.0999999999999996</v>
      </c>
      <c r="B10">
        <f t="shared" si="1"/>
        <v>5</v>
      </c>
      <c r="C10">
        <f t="shared" si="2"/>
        <v>5</v>
      </c>
      <c r="D10">
        <f t="shared" si="3"/>
        <v>6</v>
      </c>
      <c r="E10">
        <f t="shared" si="0"/>
        <v>5</v>
      </c>
      <c r="G10" s="34">
        <f t="shared" ca="1" si="4"/>
        <v>0.70168488736087287</v>
      </c>
      <c r="H10" s="34">
        <f t="shared" ca="1" si="5"/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003CB-9C90-48F7-903C-0D50835FB35D}">
  <sheetPr codeName="Sheet9"/>
  <dimension ref="A1:Q42"/>
  <sheetViews>
    <sheetView zoomScale="70" zoomScaleNormal="70" workbookViewId="0">
      <selection activeCell="D5" sqref="D5"/>
    </sheetView>
  </sheetViews>
  <sheetFormatPr defaultRowHeight="14.4" x14ac:dyDescent="0.3"/>
  <cols>
    <col min="1" max="1" width="13.77734375" bestFit="1" customWidth="1"/>
    <col min="2" max="2" width="8.77734375" bestFit="1" customWidth="1"/>
    <col min="3" max="3" width="11.44140625" customWidth="1"/>
    <col min="4" max="4" width="14.33203125" bestFit="1" customWidth="1"/>
    <col min="5" max="5" width="16.33203125" customWidth="1"/>
    <col min="6" max="6" width="10.5546875" bestFit="1" customWidth="1"/>
    <col min="7" max="7" width="12.21875" customWidth="1"/>
    <col min="8" max="8" width="11.5546875" customWidth="1"/>
    <col min="9" max="9" width="13.88671875" customWidth="1"/>
    <col min="10" max="10" width="10" bestFit="1" customWidth="1"/>
    <col min="11" max="11" width="10.21875" bestFit="1" customWidth="1"/>
  </cols>
  <sheetData>
    <row r="1" spans="1:17" ht="15" thickBot="1" x14ac:dyDescent="0.35">
      <c r="J1" t="s">
        <v>147</v>
      </c>
    </row>
    <row r="2" spans="1:17" ht="15" thickBot="1" x14ac:dyDescent="0.35">
      <c r="J2" s="18">
        <v>0.1</v>
      </c>
    </row>
    <row r="3" spans="1:17" x14ac:dyDescent="0.3">
      <c r="B3" s="36" t="s">
        <v>148</v>
      </c>
      <c r="C3" s="36"/>
      <c r="D3" s="36"/>
      <c r="F3" s="36" t="s">
        <v>149</v>
      </c>
      <c r="G3" s="36"/>
      <c r="H3" s="36"/>
      <c r="I3" s="36"/>
    </row>
    <row r="4" spans="1:17" x14ac:dyDescent="0.3">
      <c r="A4" t="s">
        <v>150</v>
      </c>
      <c r="B4" t="s">
        <v>151</v>
      </c>
      <c r="C4" t="s">
        <v>152</v>
      </c>
      <c r="D4" t="s">
        <v>153</v>
      </c>
      <c r="F4" t="s">
        <v>154</v>
      </c>
      <c r="G4" t="s">
        <v>155</v>
      </c>
      <c r="H4" t="s">
        <v>156</v>
      </c>
    </row>
    <row r="5" spans="1:17" x14ac:dyDescent="0.3">
      <c r="A5" t="s">
        <v>157</v>
      </c>
      <c r="B5">
        <v>23</v>
      </c>
      <c r="C5">
        <v>6.7</v>
      </c>
      <c r="D5">
        <f>B5*C5</f>
        <v>154.1</v>
      </c>
      <c r="F5" t="s">
        <v>158</v>
      </c>
      <c r="G5">
        <v>8900</v>
      </c>
      <c r="H5">
        <f>G5*J$2</f>
        <v>890</v>
      </c>
    </row>
    <row r="6" spans="1:17" x14ac:dyDescent="0.3">
      <c r="A6" t="s">
        <v>159</v>
      </c>
      <c r="B6">
        <v>443</v>
      </c>
      <c r="C6">
        <v>4.5</v>
      </c>
      <c r="D6">
        <f t="shared" ref="D6:D11" si="0">B6*C6</f>
        <v>1993.5</v>
      </c>
      <c r="F6" t="s">
        <v>160</v>
      </c>
      <c r="G6">
        <v>45000</v>
      </c>
      <c r="H6">
        <f t="shared" ref="H6:H10" si="1">G6*J$2</f>
        <v>4500</v>
      </c>
      <c r="K6" t="s">
        <v>154</v>
      </c>
      <c r="L6" t="s">
        <v>158</v>
      </c>
      <c r="M6" t="s">
        <v>160</v>
      </c>
      <c r="N6" t="s">
        <v>162</v>
      </c>
      <c r="O6" t="s">
        <v>164</v>
      </c>
      <c r="P6" t="s">
        <v>166</v>
      </c>
      <c r="Q6" t="s">
        <v>168</v>
      </c>
    </row>
    <row r="7" spans="1:17" x14ac:dyDescent="0.3">
      <c r="A7" t="s">
        <v>161</v>
      </c>
      <c r="B7">
        <v>454</v>
      </c>
      <c r="C7">
        <v>6.7</v>
      </c>
      <c r="D7">
        <f t="shared" si="0"/>
        <v>3041.8</v>
      </c>
      <c r="F7" t="s">
        <v>162</v>
      </c>
      <c r="G7">
        <v>34000</v>
      </c>
      <c r="H7">
        <f t="shared" si="1"/>
        <v>3400</v>
      </c>
      <c r="K7" t="s">
        <v>155</v>
      </c>
      <c r="L7">
        <v>8900</v>
      </c>
      <c r="M7">
        <v>45000</v>
      </c>
      <c r="N7">
        <v>34000</v>
      </c>
      <c r="O7">
        <v>23900</v>
      </c>
      <c r="P7">
        <v>32000</v>
      </c>
      <c r="Q7">
        <v>12000</v>
      </c>
    </row>
    <row r="8" spans="1:17" x14ac:dyDescent="0.3">
      <c r="A8" t="s">
        <v>163</v>
      </c>
      <c r="B8">
        <v>65</v>
      </c>
      <c r="C8">
        <v>8.1999999999999993</v>
      </c>
      <c r="D8">
        <f t="shared" si="0"/>
        <v>533</v>
      </c>
      <c r="F8" t="s">
        <v>164</v>
      </c>
      <c r="G8">
        <v>23900</v>
      </c>
      <c r="H8">
        <f t="shared" si="1"/>
        <v>2390</v>
      </c>
    </row>
    <row r="9" spans="1:17" x14ac:dyDescent="0.3">
      <c r="A9" t="s">
        <v>165</v>
      </c>
      <c r="B9">
        <v>34</v>
      </c>
      <c r="C9">
        <v>5.5</v>
      </c>
      <c r="D9">
        <f t="shared" si="0"/>
        <v>187</v>
      </c>
      <c r="F9" t="s">
        <v>166</v>
      </c>
      <c r="G9">
        <v>32000</v>
      </c>
      <c r="H9">
        <f t="shared" si="1"/>
        <v>3200</v>
      </c>
      <c r="K9" t="s">
        <v>156</v>
      </c>
      <c r="L9">
        <f>L7*$J2</f>
        <v>890</v>
      </c>
      <c r="M9">
        <f t="shared" ref="M9:Q9" si="2">M7*$J2</f>
        <v>4500</v>
      </c>
      <c r="N9">
        <f t="shared" si="2"/>
        <v>3400</v>
      </c>
      <c r="O9">
        <f t="shared" si="2"/>
        <v>2390</v>
      </c>
      <c r="P9">
        <f t="shared" si="2"/>
        <v>3200</v>
      </c>
      <c r="Q9">
        <f t="shared" si="2"/>
        <v>1200</v>
      </c>
    </row>
    <row r="10" spans="1:17" x14ac:dyDescent="0.3">
      <c r="A10" t="s">
        <v>167</v>
      </c>
      <c r="B10">
        <v>45</v>
      </c>
      <c r="C10">
        <v>3.8</v>
      </c>
      <c r="D10">
        <f t="shared" si="0"/>
        <v>171</v>
      </c>
      <c r="F10" t="s">
        <v>168</v>
      </c>
      <c r="G10">
        <v>12000</v>
      </c>
      <c r="H10">
        <f t="shared" si="1"/>
        <v>1200</v>
      </c>
    </row>
    <row r="11" spans="1:17" x14ac:dyDescent="0.3">
      <c r="A11" t="s">
        <v>169</v>
      </c>
      <c r="B11">
        <v>32</v>
      </c>
      <c r="C11">
        <v>7.4</v>
      </c>
      <c r="D11">
        <f t="shared" si="0"/>
        <v>236.8</v>
      </c>
    </row>
    <row r="29" spans="1:7" x14ac:dyDescent="0.3">
      <c r="A29" t="s">
        <v>150</v>
      </c>
      <c r="B29" t="s">
        <v>151</v>
      </c>
      <c r="C29" t="s">
        <v>152</v>
      </c>
      <c r="D29" t="s">
        <v>153</v>
      </c>
      <c r="G29">
        <f>SUM(PRODUCT(B30,C30))</f>
        <v>154.1</v>
      </c>
    </row>
    <row r="30" spans="1:7" x14ac:dyDescent="0.3">
      <c r="A30" t="s">
        <v>157</v>
      </c>
      <c r="B30">
        <v>23</v>
      </c>
      <c r="C30">
        <v>6.7</v>
      </c>
      <c r="D30">
        <f>PRODUCT(B30,C30)</f>
        <v>154.1</v>
      </c>
      <c r="E30" t="str">
        <f ca="1">_xlfn.FORMULATEXT(D30)</f>
        <v>=PRODUCT(B30,C30)</v>
      </c>
    </row>
    <row r="31" spans="1:7" x14ac:dyDescent="0.3">
      <c r="A31" t="s">
        <v>159</v>
      </c>
      <c r="B31">
        <v>443</v>
      </c>
      <c r="C31">
        <v>4.5</v>
      </c>
      <c r="D31">
        <f t="shared" ref="D31:D36" si="3">PRODUCT(B31,C31)</f>
        <v>1993.5</v>
      </c>
    </row>
    <row r="32" spans="1:7" x14ac:dyDescent="0.3">
      <c r="A32" t="s">
        <v>161</v>
      </c>
      <c r="B32">
        <v>454</v>
      </c>
      <c r="C32">
        <v>6.7</v>
      </c>
      <c r="D32">
        <f t="shared" si="3"/>
        <v>3041.8</v>
      </c>
    </row>
    <row r="33" spans="1:7" x14ac:dyDescent="0.3">
      <c r="A33" t="s">
        <v>163</v>
      </c>
      <c r="B33">
        <v>65</v>
      </c>
      <c r="C33">
        <v>8.1999999999999993</v>
      </c>
      <c r="D33">
        <f t="shared" si="3"/>
        <v>533</v>
      </c>
    </row>
    <row r="34" spans="1:7" x14ac:dyDescent="0.3">
      <c r="A34" t="s">
        <v>165</v>
      </c>
      <c r="B34">
        <v>34</v>
      </c>
      <c r="C34">
        <v>5.5</v>
      </c>
      <c r="D34">
        <f t="shared" si="3"/>
        <v>187</v>
      </c>
      <c r="G34" t="s">
        <v>282</v>
      </c>
    </row>
    <row r="35" spans="1:7" x14ac:dyDescent="0.3">
      <c r="A35" t="s">
        <v>167</v>
      </c>
      <c r="B35">
        <v>45</v>
      </c>
      <c r="C35">
        <v>3.8</v>
      </c>
      <c r="D35">
        <f t="shared" si="3"/>
        <v>171</v>
      </c>
    </row>
    <row r="36" spans="1:7" x14ac:dyDescent="0.3">
      <c r="A36" t="s">
        <v>169</v>
      </c>
      <c r="B36">
        <v>32</v>
      </c>
      <c r="C36">
        <v>7.4</v>
      </c>
      <c r="D36">
        <f t="shared" si="3"/>
        <v>236.8</v>
      </c>
      <c r="G36">
        <f>SUMPRODUCT(B30:B36,C30:C36)</f>
        <v>6317.2</v>
      </c>
    </row>
    <row r="39" spans="1:7" x14ac:dyDescent="0.3">
      <c r="D39">
        <f>SUM(D30:D36)</f>
        <v>6317.2</v>
      </c>
      <c r="G39" t="str">
        <f ca="1">_xlfn.FORMULATEXT(G36)</f>
        <v>=SUMPRODUCT(B30:B36,C30:C36)</v>
      </c>
    </row>
    <row r="41" spans="1:7" x14ac:dyDescent="0.3">
      <c r="G41">
        <f>SUM(PRODUCT(B30,C30),PRODUCT(B31,C31))</f>
        <v>2147.6</v>
      </c>
    </row>
    <row r="42" spans="1:7" x14ac:dyDescent="0.3">
      <c r="D42" t="str">
        <f ca="1">_xlfn.FORMULATEXT(D39)</f>
        <v>=SUM(D30:D36)</v>
      </c>
      <c r="G42" t="str">
        <f ca="1">_xlfn.FORMULATEXT(G41)</f>
        <v>=SUM(PRODUCT(B30,C30),PRODUCT(B31,C31))</v>
      </c>
    </row>
  </sheetData>
  <mergeCells count="2">
    <mergeCell ref="B3:D3"/>
    <mergeCell ref="F3:I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F0B49-4E0A-4B05-8FA5-188D814BEFF8}">
  <sheetPr codeName="Sheet10"/>
  <dimension ref="A1:J10"/>
  <sheetViews>
    <sheetView zoomScale="160" zoomScaleNormal="160" workbookViewId="0">
      <selection activeCell="J2" sqref="J2"/>
    </sheetView>
  </sheetViews>
  <sheetFormatPr defaultRowHeight="14.4" x14ac:dyDescent="0.3"/>
  <sheetData>
    <row r="1" spans="1:10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3">
      <c r="A2">
        <v>2</v>
      </c>
      <c r="B2">
        <f>$A2*B$1</f>
        <v>4</v>
      </c>
      <c r="C2">
        <f t="shared" ref="C2:J2" si="0">$A2*C$1</f>
        <v>6</v>
      </c>
      <c r="D2">
        <f t="shared" si="0"/>
        <v>8</v>
      </c>
      <c r="E2">
        <f t="shared" si="0"/>
        <v>10</v>
      </c>
      <c r="F2">
        <f t="shared" si="0"/>
        <v>12</v>
      </c>
      <c r="G2">
        <f t="shared" si="0"/>
        <v>14</v>
      </c>
      <c r="H2">
        <f t="shared" si="0"/>
        <v>16</v>
      </c>
      <c r="I2">
        <f t="shared" si="0"/>
        <v>18</v>
      </c>
      <c r="J2">
        <f t="shared" si="0"/>
        <v>20</v>
      </c>
    </row>
    <row r="3" spans="1:10" x14ac:dyDescent="0.3">
      <c r="A3">
        <v>3</v>
      </c>
      <c r="B3">
        <f t="shared" ref="B3:J10" si="1">$A3*B$1</f>
        <v>6</v>
      </c>
      <c r="C3">
        <f t="shared" si="1"/>
        <v>9</v>
      </c>
      <c r="D3">
        <f t="shared" si="1"/>
        <v>12</v>
      </c>
      <c r="E3">
        <f t="shared" si="1"/>
        <v>15</v>
      </c>
      <c r="F3">
        <f t="shared" si="1"/>
        <v>18</v>
      </c>
      <c r="G3">
        <f t="shared" si="1"/>
        <v>21</v>
      </c>
      <c r="H3">
        <f t="shared" si="1"/>
        <v>24</v>
      </c>
      <c r="I3">
        <f t="shared" si="1"/>
        <v>27</v>
      </c>
      <c r="J3">
        <f t="shared" si="1"/>
        <v>30</v>
      </c>
    </row>
    <row r="4" spans="1:10" x14ac:dyDescent="0.3">
      <c r="A4">
        <v>4</v>
      </c>
      <c r="B4">
        <f t="shared" si="1"/>
        <v>8</v>
      </c>
      <c r="C4">
        <f t="shared" si="1"/>
        <v>12</v>
      </c>
      <c r="D4">
        <f t="shared" si="1"/>
        <v>16</v>
      </c>
      <c r="E4">
        <f t="shared" si="1"/>
        <v>20</v>
      </c>
      <c r="F4">
        <f t="shared" si="1"/>
        <v>24</v>
      </c>
      <c r="G4">
        <f t="shared" si="1"/>
        <v>28</v>
      </c>
      <c r="H4">
        <f t="shared" si="1"/>
        <v>32</v>
      </c>
      <c r="I4">
        <f t="shared" si="1"/>
        <v>36</v>
      </c>
      <c r="J4">
        <f t="shared" si="1"/>
        <v>40</v>
      </c>
    </row>
    <row r="5" spans="1:10" x14ac:dyDescent="0.3">
      <c r="A5">
        <v>5</v>
      </c>
      <c r="B5">
        <f t="shared" si="1"/>
        <v>10</v>
      </c>
      <c r="C5">
        <f t="shared" si="1"/>
        <v>15</v>
      </c>
      <c r="D5">
        <f t="shared" si="1"/>
        <v>20</v>
      </c>
      <c r="E5">
        <f t="shared" si="1"/>
        <v>25</v>
      </c>
      <c r="F5">
        <f t="shared" si="1"/>
        <v>30</v>
      </c>
      <c r="G5">
        <f t="shared" si="1"/>
        <v>35</v>
      </c>
      <c r="H5">
        <f t="shared" si="1"/>
        <v>40</v>
      </c>
      <c r="I5">
        <f t="shared" si="1"/>
        <v>45</v>
      </c>
      <c r="J5">
        <f t="shared" si="1"/>
        <v>50</v>
      </c>
    </row>
    <row r="6" spans="1:10" x14ac:dyDescent="0.3">
      <c r="A6">
        <v>6</v>
      </c>
      <c r="B6">
        <f t="shared" si="1"/>
        <v>12</v>
      </c>
      <c r="C6">
        <f t="shared" si="1"/>
        <v>18</v>
      </c>
      <c r="D6">
        <f t="shared" si="1"/>
        <v>24</v>
      </c>
      <c r="E6">
        <f t="shared" si="1"/>
        <v>30</v>
      </c>
      <c r="F6">
        <f t="shared" si="1"/>
        <v>36</v>
      </c>
      <c r="G6">
        <f t="shared" si="1"/>
        <v>42</v>
      </c>
      <c r="H6">
        <f t="shared" si="1"/>
        <v>48</v>
      </c>
      <c r="I6">
        <f t="shared" si="1"/>
        <v>54</v>
      </c>
      <c r="J6">
        <f t="shared" si="1"/>
        <v>60</v>
      </c>
    </row>
    <row r="7" spans="1:10" x14ac:dyDescent="0.3">
      <c r="A7">
        <v>7</v>
      </c>
      <c r="B7">
        <f t="shared" si="1"/>
        <v>14</v>
      </c>
      <c r="C7">
        <f t="shared" si="1"/>
        <v>21</v>
      </c>
      <c r="D7">
        <f t="shared" si="1"/>
        <v>28</v>
      </c>
      <c r="E7">
        <f t="shared" si="1"/>
        <v>35</v>
      </c>
      <c r="F7">
        <f t="shared" si="1"/>
        <v>42</v>
      </c>
      <c r="G7">
        <f t="shared" si="1"/>
        <v>49</v>
      </c>
      <c r="H7">
        <f t="shared" si="1"/>
        <v>56</v>
      </c>
      <c r="I7">
        <f t="shared" si="1"/>
        <v>63</v>
      </c>
      <c r="J7">
        <f t="shared" si="1"/>
        <v>70</v>
      </c>
    </row>
    <row r="8" spans="1:10" x14ac:dyDescent="0.3">
      <c r="A8">
        <v>8</v>
      </c>
      <c r="B8">
        <f t="shared" si="1"/>
        <v>16</v>
      </c>
      <c r="C8">
        <f t="shared" si="1"/>
        <v>24</v>
      </c>
      <c r="D8">
        <f t="shared" si="1"/>
        <v>32</v>
      </c>
      <c r="E8">
        <f t="shared" si="1"/>
        <v>40</v>
      </c>
      <c r="F8">
        <f t="shared" si="1"/>
        <v>48</v>
      </c>
      <c r="G8">
        <f t="shared" si="1"/>
        <v>56</v>
      </c>
      <c r="H8">
        <f t="shared" si="1"/>
        <v>64</v>
      </c>
      <c r="I8">
        <f t="shared" si="1"/>
        <v>72</v>
      </c>
      <c r="J8">
        <f t="shared" si="1"/>
        <v>80</v>
      </c>
    </row>
    <row r="9" spans="1:10" x14ac:dyDescent="0.3">
      <c r="A9">
        <v>9</v>
      </c>
      <c r="B9">
        <f t="shared" si="1"/>
        <v>18</v>
      </c>
      <c r="C9">
        <f t="shared" si="1"/>
        <v>27</v>
      </c>
      <c r="D9">
        <f t="shared" si="1"/>
        <v>36</v>
      </c>
      <c r="E9">
        <f t="shared" si="1"/>
        <v>45</v>
      </c>
      <c r="F9">
        <f t="shared" si="1"/>
        <v>54</v>
      </c>
      <c r="G9">
        <f t="shared" si="1"/>
        <v>63</v>
      </c>
      <c r="H9">
        <f t="shared" si="1"/>
        <v>72</v>
      </c>
      <c r="I9">
        <f t="shared" si="1"/>
        <v>81</v>
      </c>
      <c r="J9">
        <f t="shared" si="1"/>
        <v>90</v>
      </c>
    </row>
    <row r="10" spans="1:10" x14ac:dyDescent="0.3">
      <c r="A10">
        <v>10</v>
      </c>
      <c r="B10">
        <f t="shared" si="1"/>
        <v>20</v>
      </c>
      <c r="C10">
        <f t="shared" si="1"/>
        <v>30</v>
      </c>
      <c r="D10">
        <f t="shared" si="1"/>
        <v>40</v>
      </c>
      <c r="E10">
        <f t="shared" si="1"/>
        <v>50</v>
      </c>
      <c r="F10">
        <f t="shared" si="1"/>
        <v>60</v>
      </c>
      <c r="G10">
        <f t="shared" si="1"/>
        <v>70</v>
      </c>
      <c r="H10">
        <f t="shared" si="1"/>
        <v>80</v>
      </c>
      <c r="I10">
        <f t="shared" si="1"/>
        <v>90</v>
      </c>
      <c r="J10">
        <f t="shared" si="1"/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42C5-F580-424C-94EB-DB4798F8F215}">
  <sheetPr codeName="Sheet11"/>
  <dimension ref="A1:F14"/>
  <sheetViews>
    <sheetView zoomScale="145" zoomScaleNormal="145" workbookViewId="0">
      <selection activeCell="F4" sqref="F4"/>
    </sheetView>
  </sheetViews>
  <sheetFormatPr defaultRowHeight="14.4" x14ac:dyDescent="0.3"/>
  <cols>
    <col min="1" max="1" width="14.88671875" bestFit="1" customWidth="1"/>
    <col min="2" max="2" width="10.6640625" bestFit="1" customWidth="1"/>
    <col min="6" max="6" width="15.5546875" customWidth="1"/>
    <col min="7" max="7" width="23.6640625" customWidth="1"/>
  </cols>
  <sheetData>
    <row r="1" spans="1:6" x14ac:dyDescent="0.3">
      <c r="A1" s="1" t="s">
        <v>0</v>
      </c>
      <c r="B1" t="s">
        <v>99</v>
      </c>
    </row>
    <row r="2" spans="1:6" x14ac:dyDescent="0.3">
      <c r="A2" t="s">
        <v>2</v>
      </c>
      <c r="B2">
        <v>10000</v>
      </c>
      <c r="E2" t="s">
        <v>171</v>
      </c>
      <c r="F2">
        <f>SUM(B2:B14)</f>
        <v>131175</v>
      </c>
    </row>
    <row r="3" spans="1:6" x14ac:dyDescent="0.3">
      <c r="A3" t="s">
        <v>137</v>
      </c>
      <c r="B3">
        <v>12000</v>
      </c>
      <c r="E3" t="s">
        <v>172</v>
      </c>
      <c r="F3">
        <f>AVERAGE(B2:B14)</f>
        <v>10090.384615384615</v>
      </c>
    </row>
    <row r="4" spans="1:6" x14ac:dyDescent="0.3">
      <c r="A4" t="s">
        <v>128</v>
      </c>
      <c r="B4">
        <v>11250</v>
      </c>
      <c r="E4" t="s">
        <v>173</v>
      </c>
      <c r="F4">
        <f>MAX(B2:B14)</f>
        <v>16250</v>
      </c>
    </row>
    <row r="5" spans="1:6" x14ac:dyDescent="0.3">
      <c r="A5" t="s">
        <v>9</v>
      </c>
      <c r="B5">
        <v>12000</v>
      </c>
      <c r="E5" t="s">
        <v>174</v>
      </c>
      <c r="F5">
        <f>MIN(B2:B14)</f>
        <v>4500</v>
      </c>
    </row>
    <row r="6" spans="1:6" x14ac:dyDescent="0.3">
      <c r="A6" t="s">
        <v>10</v>
      </c>
      <c r="B6">
        <v>16250</v>
      </c>
      <c r="E6" t="s">
        <v>175</v>
      </c>
      <c r="F6">
        <f>COUNT(B2:B14)</f>
        <v>13</v>
      </c>
    </row>
    <row r="7" spans="1:6" x14ac:dyDescent="0.3">
      <c r="A7" t="s">
        <v>130</v>
      </c>
      <c r="B7">
        <v>6400</v>
      </c>
    </row>
    <row r="8" spans="1:6" x14ac:dyDescent="0.3">
      <c r="A8" t="s">
        <v>6</v>
      </c>
      <c r="B8">
        <v>4500</v>
      </c>
    </row>
    <row r="9" spans="1:6" x14ac:dyDescent="0.3">
      <c r="A9" t="s">
        <v>1</v>
      </c>
      <c r="B9">
        <v>6275</v>
      </c>
    </row>
    <row r="10" spans="1:6" x14ac:dyDescent="0.3">
      <c r="A10" t="s">
        <v>142</v>
      </c>
      <c r="B10">
        <v>6250</v>
      </c>
      <c r="E10" t="s">
        <v>171</v>
      </c>
      <c r="F10">
        <f>SUM(asha)</f>
        <v>131175</v>
      </c>
    </row>
    <row r="11" spans="1:6" x14ac:dyDescent="0.3">
      <c r="A11" t="s">
        <v>137</v>
      </c>
      <c r="B11">
        <v>8750</v>
      </c>
      <c r="E11" t="s">
        <v>172</v>
      </c>
      <c r="F11">
        <f>AVERAGE(asha)</f>
        <v>10090.384615384615</v>
      </c>
    </row>
    <row r="12" spans="1:6" x14ac:dyDescent="0.3">
      <c r="A12" t="s">
        <v>7</v>
      </c>
      <c r="B12">
        <v>11250</v>
      </c>
      <c r="E12" t="s">
        <v>173</v>
      </c>
      <c r="F12">
        <f>MAX(asha)</f>
        <v>16250</v>
      </c>
    </row>
    <row r="13" spans="1:6" x14ac:dyDescent="0.3">
      <c r="A13" t="s">
        <v>131</v>
      </c>
      <c r="B13">
        <v>10000</v>
      </c>
      <c r="E13" t="s">
        <v>174</v>
      </c>
      <c r="F13">
        <f>MIN(asha)</f>
        <v>4500</v>
      </c>
    </row>
    <row r="14" spans="1:6" x14ac:dyDescent="0.3">
      <c r="A14" t="s">
        <v>3</v>
      </c>
      <c r="B14">
        <v>16250</v>
      </c>
      <c r="E14" t="s">
        <v>175</v>
      </c>
      <c r="F14">
        <f>COUNT(asha)</f>
        <v>13</v>
      </c>
    </row>
  </sheetData>
  <sortState xmlns:xlrd2="http://schemas.microsoft.com/office/spreadsheetml/2017/richdata2" ref="A2:A19">
    <sortCondition ref="A1:A19"/>
  </sortState>
  <dataValidations count="2">
    <dataValidation type="custom" allowBlank="1" showInputMessage="1" showErrorMessage="1" sqref="A1:A19" xr:uid="{194FE7B6-A485-47CC-AC51-4CFE8541F87A}">
      <formula1>ISTEXT(A1)</formula1>
    </dataValidation>
    <dataValidation type="custom" operator="greaterThanOrEqual" allowBlank="1" showInputMessage="1" showErrorMessage="1" sqref="B2:B14" xr:uid="{3968AF47-DB10-4369-86BE-9121C0406822}">
      <formula1>ISNUMBER(B2)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CE37C-21F3-433B-9E62-B4CF94F48534}">
  <sheetPr codeName="Sheet16"/>
  <dimension ref="A1:J215"/>
  <sheetViews>
    <sheetView zoomScale="85" zoomScaleNormal="85" workbookViewId="0">
      <selection activeCell="G14" sqref="G14"/>
    </sheetView>
  </sheetViews>
  <sheetFormatPr defaultRowHeight="14.4" x14ac:dyDescent="0.3"/>
  <cols>
    <col min="1" max="1" width="12.77734375" bestFit="1" customWidth="1"/>
    <col min="2" max="2" width="12.33203125" customWidth="1"/>
    <col min="3" max="3" width="14.88671875" customWidth="1"/>
    <col min="4" max="4" width="16.44140625" customWidth="1"/>
    <col min="5" max="5" width="14.88671875" bestFit="1" customWidth="1"/>
    <col min="6" max="6" width="12.21875" customWidth="1"/>
    <col min="7" max="7" width="10.109375" customWidth="1"/>
    <col min="8" max="8" width="13.21875" bestFit="1" customWidth="1"/>
    <col min="9" max="9" width="20.44140625" bestFit="1" customWidth="1"/>
    <col min="10" max="10" width="14.77734375" customWidth="1"/>
    <col min="11" max="11" width="10.77734375" bestFit="1" customWidth="1"/>
    <col min="12" max="12" width="15" bestFit="1" customWidth="1"/>
    <col min="18" max="18" width="12.88671875" bestFit="1" customWidth="1"/>
  </cols>
  <sheetData>
    <row r="1" spans="1:10" x14ac:dyDescent="0.3">
      <c r="A1" s="1" t="s">
        <v>41</v>
      </c>
      <c r="B1" s="1" t="s">
        <v>42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281</v>
      </c>
      <c r="H1" s="1" t="s">
        <v>492</v>
      </c>
      <c r="I1" s="1" t="s">
        <v>510</v>
      </c>
      <c r="J1" s="1" t="s">
        <v>522</v>
      </c>
    </row>
    <row r="2" spans="1:10" x14ac:dyDescent="0.3">
      <c r="A2" t="s">
        <v>22</v>
      </c>
      <c r="B2" t="s">
        <v>23</v>
      </c>
      <c r="C2" t="s">
        <v>471</v>
      </c>
      <c r="D2" t="s">
        <v>23</v>
      </c>
      <c r="E2" t="s">
        <v>476</v>
      </c>
      <c r="F2" t="s">
        <v>472</v>
      </c>
      <c r="G2" t="s">
        <v>482</v>
      </c>
      <c r="H2" t="s">
        <v>1</v>
      </c>
      <c r="I2" s="33" t="s">
        <v>511</v>
      </c>
    </row>
    <row r="3" spans="1:10" x14ac:dyDescent="0.3">
      <c r="A3" t="s">
        <v>293</v>
      </c>
      <c r="B3" t="s">
        <v>25</v>
      </c>
      <c r="C3" t="s">
        <v>293</v>
      </c>
      <c r="D3" t="s">
        <v>25</v>
      </c>
      <c r="E3" t="s">
        <v>474</v>
      </c>
      <c r="F3" t="s">
        <v>472</v>
      </c>
      <c r="G3" t="s">
        <v>483</v>
      </c>
      <c r="H3" t="s">
        <v>310</v>
      </c>
      <c r="I3" s="33" t="s">
        <v>512</v>
      </c>
    </row>
    <row r="4" spans="1:10" x14ac:dyDescent="0.3">
      <c r="A4" t="s">
        <v>26</v>
      </c>
      <c r="B4" t="s">
        <v>27</v>
      </c>
      <c r="C4" t="s">
        <v>26</v>
      </c>
      <c r="D4" t="s">
        <v>27</v>
      </c>
      <c r="E4" t="s">
        <v>475</v>
      </c>
      <c r="F4" t="s">
        <v>479</v>
      </c>
      <c r="G4" t="s">
        <v>484</v>
      </c>
      <c r="H4" t="s">
        <v>12</v>
      </c>
      <c r="I4" s="33" t="s">
        <v>513</v>
      </c>
    </row>
    <row r="5" spans="1:10" x14ac:dyDescent="0.3">
      <c r="A5" t="s">
        <v>28</v>
      </c>
      <c r="B5" t="s">
        <v>29</v>
      </c>
      <c r="C5" t="s">
        <v>28</v>
      </c>
      <c r="D5" t="s">
        <v>29</v>
      </c>
      <c r="E5" t="s">
        <v>28</v>
      </c>
      <c r="F5" t="s">
        <v>480</v>
      </c>
      <c r="G5" t="s">
        <v>485</v>
      </c>
      <c r="H5" t="s">
        <v>4</v>
      </c>
      <c r="I5" s="33" t="s">
        <v>514</v>
      </c>
    </row>
    <row r="6" spans="1:10" x14ac:dyDescent="0.3">
      <c r="A6" t="s">
        <v>30</v>
      </c>
      <c r="B6" t="s">
        <v>31</v>
      </c>
      <c r="C6" t="s">
        <v>30</v>
      </c>
      <c r="D6" t="s">
        <v>31</v>
      </c>
      <c r="E6" t="s">
        <v>113</v>
      </c>
      <c r="F6" t="s">
        <v>478</v>
      </c>
      <c r="G6" t="s">
        <v>486</v>
      </c>
      <c r="H6" t="s">
        <v>13</v>
      </c>
      <c r="I6" s="33" t="s">
        <v>515</v>
      </c>
    </row>
    <row r="7" spans="1:10" x14ac:dyDescent="0.3">
      <c r="A7" t="s">
        <v>32</v>
      </c>
      <c r="B7" t="s">
        <v>33</v>
      </c>
      <c r="C7" t="s">
        <v>32</v>
      </c>
      <c r="D7" t="s">
        <v>33</v>
      </c>
      <c r="E7" t="s">
        <v>476</v>
      </c>
      <c r="F7" t="s">
        <v>481</v>
      </c>
      <c r="G7" t="s">
        <v>487</v>
      </c>
      <c r="H7" t="s">
        <v>6</v>
      </c>
      <c r="I7" s="33" t="s">
        <v>516</v>
      </c>
    </row>
    <row r="8" spans="1:10" x14ac:dyDescent="0.3">
      <c r="A8" t="s">
        <v>34</v>
      </c>
      <c r="B8" t="s">
        <v>35</v>
      </c>
      <c r="C8" t="s">
        <v>34</v>
      </c>
      <c r="D8" t="s">
        <v>35</v>
      </c>
      <c r="E8" t="s">
        <v>475</v>
      </c>
      <c r="F8" t="s">
        <v>474</v>
      </c>
      <c r="G8" t="s">
        <v>488</v>
      </c>
      <c r="H8" t="s">
        <v>7</v>
      </c>
      <c r="I8" s="33" t="s">
        <v>517</v>
      </c>
    </row>
    <row r="9" spans="1:10" x14ac:dyDescent="0.3">
      <c r="A9" t="s">
        <v>36</v>
      </c>
      <c r="B9" t="s">
        <v>37</v>
      </c>
      <c r="C9" t="s">
        <v>36</v>
      </c>
      <c r="D9" t="s">
        <v>37</v>
      </c>
      <c r="E9" t="s">
        <v>477</v>
      </c>
      <c r="F9" t="s">
        <v>474</v>
      </c>
      <c r="G9" t="s">
        <v>486</v>
      </c>
      <c r="H9" t="s">
        <v>8</v>
      </c>
      <c r="I9" s="33" t="s">
        <v>518</v>
      </c>
    </row>
    <row r="10" spans="1:10" x14ac:dyDescent="0.3">
      <c r="A10" t="s">
        <v>38</v>
      </c>
      <c r="B10" t="s">
        <v>39</v>
      </c>
      <c r="C10" t="s">
        <v>38</v>
      </c>
      <c r="D10" t="s">
        <v>39</v>
      </c>
      <c r="E10" t="s">
        <v>478</v>
      </c>
      <c r="F10" t="s">
        <v>106</v>
      </c>
      <c r="G10" t="s">
        <v>489</v>
      </c>
      <c r="H10" t="s">
        <v>14</v>
      </c>
      <c r="I10" s="33" t="s">
        <v>519</v>
      </c>
    </row>
    <row r="11" spans="1:10" x14ac:dyDescent="0.3">
      <c r="A11" t="s">
        <v>38</v>
      </c>
      <c r="B11" t="s">
        <v>40</v>
      </c>
      <c r="C11" t="s">
        <v>38</v>
      </c>
      <c r="D11" t="s">
        <v>40</v>
      </c>
      <c r="E11" t="s">
        <v>478</v>
      </c>
      <c r="F11" t="s">
        <v>472</v>
      </c>
      <c r="G11" t="s">
        <v>490</v>
      </c>
      <c r="H11" t="s">
        <v>10</v>
      </c>
      <c r="I11" s="33" t="s">
        <v>520</v>
      </c>
    </row>
    <row r="12" spans="1:10" x14ac:dyDescent="0.3">
      <c r="A12" t="s">
        <v>283</v>
      </c>
      <c r="B12" t="s">
        <v>264</v>
      </c>
      <c r="C12" t="s">
        <v>294</v>
      </c>
      <c r="D12" t="s">
        <v>264</v>
      </c>
      <c r="E12" t="s">
        <v>477</v>
      </c>
      <c r="F12" t="s">
        <v>473</v>
      </c>
      <c r="G12" t="s">
        <v>491</v>
      </c>
      <c r="H12" t="s">
        <v>292</v>
      </c>
      <c r="I12" s="33" t="s">
        <v>521</v>
      </c>
    </row>
    <row r="16" spans="1:10" x14ac:dyDescent="0.3">
      <c r="A16" s="1"/>
      <c r="D16" s="1" t="s">
        <v>95</v>
      </c>
      <c r="E16" s="1" t="s">
        <v>0</v>
      </c>
      <c r="F16" s="1" t="s">
        <v>96</v>
      </c>
      <c r="G16" s="1" t="s">
        <v>97</v>
      </c>
      <c r="H16" s="1" t="s">
        <v>53</v>
      </c>
      <c r="I16" s="1" t="s">
        <v>98</v>
      </c>
      <c r="J16" s="1" t="s">
        <v>284</v>
      </c>
    </row>
    <row r="17" spans="4:10" x14ac:dyDescent="0.3">
      <c r="D17">
        <v>1</v>
      </c>
      <c r="E17" t="s">
        <v>1</v>
      </c>
      <c r="F17" t="s">
        <v>100</v>
      </c>
      <c r="G17" t="s">
        <v>101</v>
      </c>
      <c r="H17" t="s">
        <v>102</v>
      </c>
      <c r="I17" t="s">
        <v>103</v>
      </c>
      <c r="J17" t="s">
        <v>493</v>
      </c>
    </row>
    <row r="18" spans="4:10" x14ac:dyDescent="0.3">
      <c r="D18">
        <v>2</v>
      </c>
      <c r="E18" t="s">
        <v>2</v>
      </c>
      <c r="F18" t="s">
        <v>104</v>
      </c>
      <c r="G18" t="s">
        <v>105</v>
      </c>
      <c r="H18" t="s">
        <v>106</v>
      </c>
      <c r="I18" t="s">
        <v>107</v>
      </c>
      <c r="J18" t="s">
        <v>494</v>
      </c>
    </row>
    <row r="19" spans="4:10" x14ac:dyDescent="0.3">
      <c r="D19">
        <v>3</v>
      </c>
      <c r="E19" t="s">
        <v>3</v>
      </c>
      <c r="F19" t="s">
        <v>108</v>
      </c>
      <c r="G19" t="s">
        <v>109</v>
      </c>
      <c r="H19" t="s">
        <v>106</v>
      </c>
      <c r="I19" t="s">
        <v>110</v>
      </c>
      <c r="J19" t="s">
        <v>495</v>
      </c>
    </row>
    <row r="20" spans="4:10" x14ac:dyDescent="0.3">
      <c r="D20">
        <v>4</v>
      </c>
      <c r="E20" t="s">
        <v>4</v>
      </c>
      <c r="F20" t="s">
        <v>111</v>
      </c>
      <c r="G20" t="s">
        <v>112</v>
      </c>
      <c r="H20" t="s">
        <v>113</v>
      </c>
      <c r="I20" t="s">
        <v>114</v>
      </c>
      <c r="J20" t="s">
        <v>496</v>
      </c>
    </row>
    <row r="21" spans="4:10" x14ac:dyDescent="0.3">
      <c r="D21">
        <v>5</v>
      </c>
      <c r="E21" t="s">
        <v>5</v>
      </c>
      <c r="G21" t="s">
        <v>105</v>
      </c>
      <c r="H21" t="s">
        <v>106</v>
      </c>
      <c r="I21" t="s">
        <v>103</v>
      </c>
    </row>
    <row r="22" spans="4:10" x14ac:dyDescent="0.3">
      <c r="D22">
        <v>6</v>
      </c>
      <c r="E22" t="s">
        <v>6</v>
      </c>
      <c r="F22" t="s">
        <v>115</v>
      </c>
      <c r="G22" t="s">
        <v>116</v>
      </c>
      <c r="H22" t="s">
        <v>117</v>
      </c>
      <c r="I22" t="s">
        <v>107</v>
      </c>
      <c r="J22" t="s">
        <v>497</v>
      </c>
    </row>
    <row r="23" spans="4:10" x14ac:dyDescent="0.3">
      <c r="D23">
        <v>7</v>
      </c>
      <c r="E23" t="s">
        <v>7</v>
      </c>
      <c r="F23" t="s">
        <v>118</v>
      </c>
      <c r="G23" t="s">
        <v>119</v>
      </c>
      <c r="H23" t="s">
        <v>117</v>
      </c>
      <c r="I23" t="s">
        <v>110</v>
      </c>
      <c r="J23" t="s">
        <v>498</v>
      </c>
    </row>
    <row r="24" spans="4:10" x14ac:dyDescent="0.3">
      <c r="D24">
        <v>8</v>
      </c>
      <c r="E24" t="s">
        <v>8</v>
      </c>
      <c r="F24" t="s">
        <v>120</v>
      </c>
      <c r="G24" t="s">
        <v>119</v>
      </c>
      <c r="H24" t="s">
        <v>117</v>
      </c>
      <c r="I24" t="s">
        <v>114</v>
      </c>
      <c r="J24" t="s">
        <v>499</v>
      </c>
    </row>
    <row r="25" spans="4:10" x14ac:dyDescent="0.3">
      <c r="D25">
        <v>9</v>
      </c>
      <c r="E25" t="s">
        <v>9</v>
      </c>
      <c r="F25" t="s">
        <v>121</v>
      </c>
      <c r="G25" t="s">
        <v>101</v>
      </c>
      <c r="H25" t="s">
        <v>102</v>
      </c>
      <c r="I25" t="s">
        <v>103</v>
      </c>
      <c r="J25" t="s">
        <v>500</v>
      </c>
    </row>
    <row r="26" spans="4:10" x14ac:dyDescent="0.3">
      <c r="D26">
        <v>10</v>
      </c>
      <c r="E26" t="s">
        <v>10</v>
      </c>
      <c r="G26" t="s">
        <v>122</v>
      </c>
      <c r="H26" t="s">
        <v>113</v>
      </c>
      <c r="I26" t="s">
        <v>107</v>
      </c>
    </row>
    <row r="27" spans="4:10" x14ac:dyDescent="0.3">
      <c r="D27">
        <v>11</v>
      </c>
      <c r="E27" t="s">
        <v>123</v>
      </c>
      <c r="F27" t="s">
        <v>124</v>
      </c>
      <c r="G27" t="s">
        <v>122</v>
      </c>
      <c r="H27" t="s">
        <v>113</v>
      </c>
      <c r="I27" t="s">
        <v>110</v>
      </c>
      <c r="J27" t="s">
        <v>501</v>
      </c>
    </row>
    <row r="28" spans="4:10" x14ac:dyDescent="0.3">
      <c r="D28">
        <v>12</v>
      </c>
      <c r="E28" t="s">
        <v>125</v>
      </c>
      <c r="F28" t="s">
        <v>126</v>
      </c>
      <c r="G28" t="s">
        <v>127</v>
      </c>
      <c r="H28" t="s">
        <v>113</v>
      </c>
      <c r="I28" t="s">
        <v>114</v>
      </c>
      <c r="J28" t="s">
        <v>502</v>
      </c>
    </row>
    <row r="29" spans="4:10" x14ac:dyDescent="0.3">
      <c r="D29">
        <v>13</v>
      </c>
      <c r="E29" t="s">
        <v>128</v>
      </c>
      <c r="F29" t="s">
        <v>104</v>
      </c>
      <c r="G29" t="s">
        <v>129</v>
      </c>
      <c r="H29" t="s">
        <v>113</v>
      </c>
      <c r="I29" t="s">
        <v>103</v>
      </c>
      <c r="J29" t="s">
        <v>503</v>
      </c>
    </row>
    <row r="30" spans="4:10" x14ac:dyDescent="0.3">
      <c r="D30">
        <v>14</v>
      </c>
      <c r="E30" t="s">
        <v>130</v>
      </c>
      <c r="F30" t="s">
        <v>108</v>
      </c>
      <c r="G30" t="s">
        <v>127</v>
      </c>
      <c r="H30" t="s">
        <v>113</v>
      </c>
      <c r="I30" t="s">
        <v>107</v>
      </c>
      <c r="J30" t="s">
        <v>504</v>
      </c>
    </row>
    <row r="31" spans="4:10" x14ac:dyDescent="0.3">
      <c r="D31">
        <v>15</v>
      </c>
      <c r="E31" t="s">
        <v>131</v>
      </c>
      <c r="F31" t="s">
        <v>132</v>
      </c>
      <c r="G31" t="s">
        <v>105</v>
      </c>
      <c r="H31" t="s">
        <v>106</v>
      </c>
      <c r="I31" t="s">
        <v>110</v>
      </c>
      <c r="J31" t="s">
        <v>505</v>
      </c>
    </row>
    <row r="32" spans="4:10" x14ac:dyDescent="0.3">
      <c r="D32">
        <v>16</v>
      </c>
      <c r="E32" t="s">
        <v>133</v>
      </c>
      <c r="G32" t="s">
        <v>127</v>
      </c>
      <c r="H32" t="s">
        <v>113</v>
      </c>
      <c r="I32" t="s">
        <v>114</v>
      </c>
    </row>
    <row r="33" spans="1:10" x14ac:dyDescent="0.3">
      <c r="D33">
        <v>17</v>
      </c>
      <c r="E33" t="s">
        <v>134</v>
      </c>
      <c r="F33" t="s">
        <v>135</v>
      </c>
      <c r="G33" t="s">
        <v>101</v>
      </c>
      <c r="H33" t="s">
        <v>102</v>
      </c>
      <c r="I33" t="s">
        <v>136</v>
      </c>
      <c r="J33" t="s">
        <v>506</v>
      </c>
    </row>
    <row r="34" spans="1:10" x14ac:dyDescent="0.3">
      <c r="D34">
        <v>18</v>
      </c>
      <c r="E34" t="s">
        <v>137</v>
      </c>
      <c r="F34" t="s">
        <v>138</v>
      </c>
      <c r="G34" t="s">
        <v>101</v>
      </c>
      <c r="H34" t="s">
        <v>102</v>
      </c>
      <c r="I34" t="s">
        <v>114</v>
      </c>
      <c r="J34" t="s">
        <v>507</v>
      </c>
    </row>
    <row r="35" spans="1:10" x14ac:dyDescent="0.3">
      <c r="D35">
        <v>19</v>
      </c>
      <c r="E35" t="s">
        <v>139</v>
      </c>
      <c r="F35" t="s">
        <v>140</v>
      </c>
      <c r="G35" t="s">
        <v>141</v>
      </c>
      <c r="H35" t="s">
        <v>102</v>
      </c>
      <c r="I35" t="s">
        <v>136</v>
      </c>
      <c r="J35" t="s">
        <v>508</v>
      </c>
    </row>
    <row r="36" spans="1:10" x14ac:dyDescent="0.3">
      <c r="D36">
        <v>20</v>
      </c>
      <c r="E36" t="s">
        <v>142</v>
      </c>
      <c r="F36" t="s">
        <v>143</v>
      </c>
      <c r="G36" t="s">
        <v>109</v>
      </c>
      <c r="H36" t="s">
        <v>106</v>
      </c>
      <c r="I36" t="s">
        <v>103</v>
      </c>
      <c r="J36" t="s">
        <v>509</v>
      </c>
    </row>
    <row r="38" spans="1:10" x14ac:dyDescent="0.3">
      <c r="D38" s="36"/>
      <c r="E38" s="36"/>
    </row>
    <row r="41" spans="1:10" x14ac:dyDescent="0.3">
      <c r="J41" s="1"/>
    </row>
    <row r="42" spans="1:10" x14ac:dyDescent="0.3">
      <c r="A42">
        <v>10102023</v>
      </c>
      <c r="B42" s="3">
        <v>45209</v>
      </c>
      <c r="C42" s="3"/>
    </row>
    <row r="43" spans="1:10" x14ac:dyDescent="0.3">
      <c r="A43">
        <v>17092021</v>
      </c>
      <c r="B43" s="3">
        <v>45210</v>
      </c>
    </row>
    <row r="44" spans="1:10" x14ac:dyDescent="0.3">
      <c r="A44">
        <v>19082020</v>
      </c>
      <c r="B44" s="3">
        <v>45211</v>
      </c>
    </row>
    <row r="45" spans="1:10" x14ac:dyDescent="0.3">
      <c r="A45">
        <v>25122018</v>
      </c>
      <c r="B45" s="3">
        <v>45212</v>
      </c>
    </row>
    <row r="46" spans="1:10" x14ac:dyDescent="0.3">
      <c r="A46">
        <v>30092019</v>
      </c>
      <c r="B46" s="3">
        <v>45213</v>
      </c>
      <c r="J46" s="5"/>
    </row>
    <row r="50" spans="10:10" x14ac:dyDescent="0.3">
      <c r="J50" s="3"/>
    </row>
    <row r="71" spans="3:8" x14ac:dyDescent="0.3">
      <c r="C71" s="1" t="s">
        <v>41</v>
      </c>
      <c r="D71" s="1" t="s">
        <v>42</v>
      </c>
      <c r="E71" s="1"/>
      <c r="F71" s="1"/>
      <c r="G71" s="1"/>
      <c r="H71" s="1"/>
    </row>
    <row r="72" spans="3:8" x14ac:dyDescent="0.3">
      <c r="C72" t="s">
        <v>22</v>
      </c>
    </row>
    <row r="73" spans="3:8" x14ac:dyDescent="0.3">
      <c r="C73" t="s">
        <v>24</v>
      </c>
    </row>
    <row r="74" spans="3:8" x14ac:dyDescent="0.3">
      <c r="C74" t="s">
        <v>26</v>
      </c>
    </row>
    <row r="94" spans="2:4" x14ac:dyDescent="0.3">
      <c r="B94" t="s">
        <v>43</v>
      </c>
      <c r="C94" t="s">
        <v>41</v>
      </c>
      <c r="D94" t="s">
        <v>42</v>
      </c>
    </row>
    <row r="95" spans="2:4" x14ac:dyDescent="0.3">
      <c r="B95" t="s">
        <v>1</v>
      </c>
      <c r="C95" t="s">
        <v>22</v>
      </c>
      <c r="D95" t="s">
        <v>23</v>
      </c>
    </row>
    <row r="96" spans="2:4" x14ac:dyDescent="0.3">
      <c r="B96" t="s">
        <v>310</v>
      </c>
      <c r="C96" t="s">
        <v>293</v>
      </c>
      <c r="D96" t="s">
        <v>25</v>
      </c>
    </row>
    <row r="97" spans="2:4" x14ac:dyDescent="0.3">
      <c r="B97" t="s">
        <v>12</v>
      </c>
      <c r="C97" t="s">
        <v>26</v>
      </c>
      <c r="D97" t="s">
        <v>27</v>
      </c>
    </row>
    <row r="98" spans="2:4" x14ac:dyDescent="0.3">
      <c r="B98" t="s">
        <v>4</v>
      </c>
      <c r="C98" t="s">
        <v>28</v>
      </c>
      <c r="D98" t="s">
        <v>29</v>
      </c>
    </row>
    <row r="99" spans="2:4" x14ac:dyDescent="0.3">
      <c r="B99" t="s">
        <v>13</v>
      </c>
      <c r="C99" t="s">
        <v>30</v>
      </c>
      <c r="D99" t="s">
        <v>31</v>
      </c>
    </row>
    <row r="100" spans="2:4" x14ac:dyDescent="0.3">
      <c r="B100" t="s">
        <v>6</v>
      </c>
      <c r="C100" t="s">
        <v>32</v>
      </c>
      <c r="D100" t="s">
        <v>33</v>
      </c>
    </row>
    <row r="101" spans="2:4" x14ac:dyDescent="0.3">
      <c r="B101" t="s">
        <v>7</v>
      </c>
      <c r="C101" t="s">
        <v>34</v>
      </c>
      <c r="D101" t="s">
        <v>35</v>
      </c>
    </row>
    <row r="102" spans="2:4" x14ac:dyDescent="0.3">
      <c r="B102" t="s">
        <v>8</v>
      </c>
      <c r="C102" t="s">
        <v>36</v>
      </c>
      <c r="D102" t="s">
        <v>37</v>
      </c>
    </row>
    <row r="103" spans="2:4" x14ac:dyDescent="0.3">
      <c r="B103" t="s">
        <v>14</v>
      </c>
      <c r="C103" t="s">
        <v>38</v>
      </c>
      <c r="D103" t="s">
        <v>39</v>
      </c>
    </row>
    <row r="104" spans="2:4" x14ac:dyDescent="0.3">
      <c r="B104" t="s">
        <v>10</v>
      </c>
      <c r="C104" t="s">
        <v>38</v>
      </c>
      <c r="D104" t="s">
        <v>40</v>
      </c>
    </row>
    <row r="105" spans="2:4" x14ac:dyDescent="0.3">
      <c r="B105" t="s">
        <v>292</v>
      </c>
      <c r="C105" t="s">
        <v>294</v>
      </c>
      <c r="D105" t="s">
        <v>264</v>
      </c>
    </row>
    <row r="109" spans="2:4" x14ac:dyDescent="0.3">
      <c r="B109" t="s">
        <v>43</v>
      </c>
      <c r="C109" t="s">
        <v>41</v>
      </c>
      <c r="D109" t="s">
        <v>42</v>
      </c>
    </row>
    <row r="110" spans="2:4" x14ac:dyDescent="0.3">
      <c r="B110" t="s">
        <v>1</v>
      </c>
      <c r="C110" t="s">
        <v>22</v>
      </c>
      <c r="D110" t="s">
        <v>23</v>
      </c>
    </row>
    <row r="111" spans="2:4" x14ac:dyDescent="0.3">
      <c r="B111" t="s">
        <v>2</v>
      </c>
      <c r="C111" t="s">
        <v>24</v>
      </c>
      <c r="D111" t="s">
        <v>295</v>
      </c>
    </row>
    <row r="112" spans="2:4" x14ac:dyDescent="0.3">
      <c r="B112" t="s">
        <v>3</v>
      </c>
      <c r="C112" t="s">
        <v>26</v>
      </c>
      <c r="D112" t="s">
        <v>296</v>
      </c>
    </row>
    <row r="113" spans="2:4" x14ac:dyDescent="0.3">
      <c r="B113" t="s">
        <v>4</v>
      </c>
      <c r="C113" t="s">
        <v>28</v>
      </c>
      <c r="D113" t="s">
        <v>29</v>
      </c>
    </row>
    <row r="114" spans="2:4" x14ac:dyDescent="0.3">
      <c r="B114" t="s">
        <v>5</v>
      </c>
      <c r="C114" t="s">
        <v>30</v>
      </c>
      <c r="D114" t="s">
        <v>297</v>
      </c>
    </row>
    <row r="115" spans="2:4" x14ac:dyDescent="0.3">
      <c r="B115" t="s">
        <v>6</v>
      </c>
      <c r="C115" t="s">
        <v>32</v>
      </c>
      <c r="D115" t="s">
        <v>33</v>
      </c>
    </row>
    <row r="116" spans="2:4" x14ac:dyDescent="0.3">
      <c r="B116" t="s">
        <v>7</v>
      </c>
      <c r="C116" t="s">
        <v>34</v>
      </c>
      <c r="D116" t="s">
        <v>35</v>
      </c>
    </row>
    <row r="117" spans="2:4" x14ac:dyDescent="0.3">
      <c r="B117" t="s">
        <v>8</v>
      </c>
      <c r="C117" t="s">
        <v>36</v>
      </c>
      <c r="D117" t="s">
        <v>37</v>
      </c>
    </row>
    <row r="118" spans="2:4" x14ac:dyDescent="0.3">
      <c r="B118" t="s">
        <v>9</v>
      </c>
      <c r="C118" t="s">
        <v>38</v>
      </c>
      <c r="D118" t="s">
        <v>298</v>
      </c>
    </row>
    <row r="119" spans="2:4" x14ac:dyDescent="0.3">
      <c r="B119" t="s">
        <v>10</v>
      </c>
      <c r="C119" t="s">
        <v>38</v>
      </c>
      <c r="D119" t="s">
        <v>40</v>
      </c>
    </row>
    <row r="120" spans="2:4" x14ac:dyDescent="0.3">
      <c r="B120" t="s">
        <v>292</v>
      </c>
      <c r="C120" t="s">
        <v>294</v>
      </c>
      <c r="D120" t="s">
        <v>264</v>
      </c>
    </row>
    <row r="204" spans="1:1" x14ac:dyDescent="0.3">
      <c r="A204" s="1" t="s">
        <v>241</v>
      </c>
    </row>
    <row r="205" spans="1:1" x14ac:dyDescent="0.3">
      <c r="A205" t="s">
        <v>1</v>
      </c>
    </row>
    <row r="206" spans="1:1" x14ac:dyDescent="0.3">
      <c r="A206" t="s">
        <v>310</v>
      </c>
    </row>
    <row r="207" spans="1:1" x14ac:dyDescent="0.3">
      <c r="A207" t="s">
        <v>12</v>
      </c>
    </row>
    <row r="208" spans="1:1" x14ac:dyDescent="0.3">
      <c r="A208" t="s">
        <v>4</v>
      </c>
    </row>
    <row r="209" spans="1:1" x14ac:dyDescent="0.3">
      <c r="A209" t="s">
        <v>13</v>
      </c>
    </row>
    <row r="210" spans="1:1" x14ac:dyDescent="0.3">
      <c r="A210" t="s">
        <v>6</v>
      </c>
    </row>
    <row r="211" spans="1:1" x14ac:dyDescent="0.3">
      <c r="A211" t="s">
        <v>7</v>
      </c>
    </row>
    <row r="212" spans="1:1" x14ac:dyDescent="0.3">
      <c r="A212" t="s">
        <v>8</v>
      </c>
    </row>
    <row r="213" spans="1:1" x14ac:dyDescent="0.3">
      <c r="A213" t="s">
        <v>14</v>
      </c>
    </row>
    <row r="214" spans="1:1" x14ac:dyDescent="0.3">
      <c r="A214" t="s">
        <v>10</v>
      </c>
    </row>
    <row r="215" spans="1:1" x14ac:dyDescent="0.3">
      <c r="A215" t="s">
        <v>292</v>
      </c>
    </row>
  </sheetData>
  <mergeCells count="1">
    <mergeCell ref="D38:E38"/>
  </mergeCells>
  <dataValidations count="1">
    <dataValidation type="custom" allowBlank="1" showInputMessage="1" showErrorMessage="1" sqref="A1:A11 E16:E36 A16:A26 C71:H91" xr:uid="{95110F7C-F8EF-4062-9505-95C07F69A516}">
      <formula1>ISTEXT(A1)</formula1>
    </dataValidation>
  </dataValidations>
  <hyperlinks>
    <hyperlink ref="I2" r:id="rId1" xr:uid="{ADD981D1-7C5B-40E8-89E6-9CBFB3FD570F}"/>
    <hyperlink ref="I3" r:id="rId2" xr:uid="{FE1B34A7-B13A-47FC-AE13-C36E5C758B07}"/>
    <hyperlink ref="I4" r:id="rId3" xr:uid="{1A459CBD-52F9-41E6-B57E-46FBE5497AAF}"/>
    <hyperlink ref="I5" r:id="rId4" xr:uid="{D6547346-4E2A-43C1-AD06-9087ACAD1ABD}"/>
    <hyperlink ref="I6" r:id="rId5" xr:uid="{A4C42328-FF8E-4865-8596-0D2EF9043F60}"/>
    <hyperlink ref="I7" r:id="rId6" xr:uid="{825EB07B-04F2-4360-84C6-D49C56401A5A}"/>
    <hyperlink ref="I8" r:id="rId7" xr:uid="{634E55B1-C1F5-4A65-B6CF-025FF1EF4C7C}"/>
    <hyperlink ref="I9" r:id="rId8" xr:uid="{F6D3DEBA-9F37-40AF-AC6A-CBFC1EA5E697}"/>
    <hyperlink ref="I10" r:id="rId9" xr:uid="{7A74FA14-0757-4AA8-B9EB-23EE23581441}"/>
    <hyperlink ref="I11" r:id="rId10" xr:uid="{DC133698-7A10-4F51-B7C1-074826B95356}"/>
    <hyperlink ref="I12" r:id="rId11" xr:uid="{4EAB91DD-0D40-4B70-9AB9-781E023F52D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5B783-F349-4D8D-9FAF-8BC1D13FF235}">
  <sheetPr codeName="Sheet13"/>
  <dimension ref="B1:C13"/>
  <sheetViews>
    <sheetView zoomScale="115" zoomScaleNormal="115" workbookViewId="0">
      <selection activeCell="E10" sqref="E10"/>
    </sheetView>
  </sheetViews>
  <sheetFormatPr defaultRowHeight="14.4" x14ac:dyDescent="0.3"/>
  <cols>
    <col min="1" max="1" width="10.44140625" bestFit="1" customWidth="1"/>
    <col min="2" max="2" width="12.77734375" customWidth="1"/>
    <col min="3" max="3" width="16.44140625" customWidth="1"/>
    <col min="4" max="4" width="15.21875" customWidth="1"/>
    <col min="5" max="5" width="15.33203125" customWidth="1"/>
    <col min="6" max="6" width="13" customWidth="1"/>
    <col min="7" max="10" width="10.44140625" bestFit="1" customWidth="1"/>
    <col min="11" max="11" width="12.6640625" customWidth="1"/>
    <col min="13" max="13" width="10.88671875" bestFit="1" customWidth="1"/>
    <col min="14" max="14" width="17.21875" customWidth="1"/>
    <col min="16" max="16" width="17.109375" customWidth="1"/>
    <col min="24" max="24" width="12.6640625" bestFit="1" customWidth="1"/>
    <col min="30" max="30" width="11.109375" bestFit="1" customWidth="1"/>
  </cols>
  <sheetData>
    <row r="1" spans="2:3" x14ac:dyDescent="0.3">
      <c r="B1" t="s">
        <v>526</v>
      </c>
      <c r="C1" t="s">
        <v>526</v>
      </c>
    </row>
    <row r="2" spans="2:3" x14ac:dyDescent="0.3">
      <c r="B2">
        <v>1</v>
      </c>
      <c r="C2">
        <v>1</v>
      </c>
    </row>
    <row r="3" spans="2:3" x14ac:dyDescent="0.3">
      <c r="B3">
        <v>2</v>
      </c>
      <c r="C3">
        <v>2</v>
      </c>
    </row>
    <row r="4" spans="2:3" x14ac:dyDescent="0.3">
      <c r="B4">
        <v>3</v>
      </c>
      <c r="C4">
        <v>3</v>
      </c>
    </row>
    <row r="5" spans="2:3" x14ac:dyDescent="0.3">
      <c r="B5">
        <v>4</v>
      </c>
      <c r="C5">
        <v>4</v>
      </c>
    </row>
    <row r="6" spans="2:3" x14ac:dyDescent="0.3">
      <c r="B6">
        <v>5</v>
      </c>
      <c r="C6">
        <v>5</v>
      </c>
    </row>
    <row r="7" spans="2:3" x14ac:dyDescent="0.3">
      <c r="B7">
        <v>6</v>
      </c>
      <c r="C7">
        <v>6</v>
      </c>
    </row>
    <row r="8" spans="2:3" x14ac:dyDescent="0.3">
      <c r="B8">
        <v>7</v>
      </c>
      <c r="C8">
        <v>7</v>
      </c>
    </row>
    <row r="9" spans="2:3" x14ac:dyDescent="0.3">
      <c r="B9">
        <v>8</v>
      </c>
      <c r="C9">
        <v>8</v>
      </c>
    </row>
    <row r="10" spans="2:3" x14ac:dyDescent="0.3">
      <c r="B10">
        <v>9</v>
      </c>
      <c r="C10">
        <v>9</v>
      </c>
    </row>
    <row r="11" spans="2:3" x14ac:dyDescent="0.3">
      <c r="B11">
        <v>10</v>
      </c>
      <c r="C11">
        <v>10</v>
      </c>
    </row>
    <row r="12" spans="2:3" x14ac:dyDescent="0.3">
      <c r="B12">
        <v>11</v>
      </c>
      <c r="C12">
        <v>11</v>
      </c>
    </row>
    <row r="13" spans="2:3" x14ac:dyDescent="0.3">
      <c r="B13">
        <v>12</v>
      </c>
      <c r="C13">
        <v>12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5E817-D8B3-476C-80D6-0F216A09C9A3}">
  <sheetPr codeName="Sheet12"/>
  <dimension ref="A1:AD16"/>
  <sheetViews>
    <sheetView zoomScale="85" zoomScaleNormal="85" workbookViewId="0">
      <selection activeCell="A12" sqref="A12"/>
    </sheetView>
  </sheetViews>
  <sheetFormatPr defaultRowHeight="14.4" x14ac:dyDescent="0.3"/>
  <cols>
    <col min="1" max="1" width="15.6640625" bestFit="1" customWidth="1"/>
    <col min="2" max="2" width="11.33203125" bestFit="1" customWidth="1"/>
    <col min="3" max="3" width="23" bestFit="1" customWidth="1"/>
    <col min="4" max="4" width="19.88671875" bestFit="1" customWidth="1"/>
    <col min="5" max="5" width="24" bestFit="1" customWidth="1"/>
    <col min="6" max="6" width="4.6640625" customWidth="1"/>
    <col min="7" max="7" width="17.77734375" bestFit="1" customWidth="1"/>
    <col min="8" max="8" width="10.44140625" bestFit="1" customWidth="1"/>
    <col min="9" max="9" width="33.21875" bestFit="1" customWidth="1"/>
    <col min="10" max="10" width="1.44140625" customWidth="1"/>
    <col min="11" max="11" width="11.6640625" customWidth="1"/>
    <col min="12" max="12" width="3.6640625" customWidth="1"/>
    <col min="13" max="13" width="3" customWidth="1"/>
    <col min="14" max="14" width="10.5546875" bestFit="1" customWidth="1"/>
    <col min="15" max="15" width="17.109375" bestFit="1" customWidth="1"/>
    <col min="16" max="16" width="31.21875" customWidth="1"/>
    <col min="20" max="20" width="15" bestFit="1" customWidth="1"/>
    <col min="21" max="21" width="13.77734375" bestFit="1" customWidth="1"/>
    <col min="22" max="22" width="13.33203125" bestFit="1" customWidth="1"/>
    <col min="23" max="23" width="16.6640625" bestFit="1" customWidth="1"/>
    <col min="24" max="24" width="13.44140625" bestFit="1" customWidth="1"/>
    <col min="25" max="25" width="15.109375" customWidth="1"/>
    <col min="26" max="26" width="20.88671875" bestFit="1" customWidth="1"/>
    <col min="27" max="27" width="10.44140625" bestFit="1" customWidth="1"/>
    <col min="30" max="30" width="10.33203125" bestFit="1" customWidth="1"/>
  </cols>
  <sheetData>
    <row r="1" spans="1:30" x14ac:dyDescent="0.3">
      <c r="A1" t="s">
        <v>277</v>
      </c>
      <c r="B1" s="3">
        <v>17394</v>
      </c>
      <c r="G1" t="s">
        <v>277</v>
      </c>
      <c r="H1" s="3">
        <v>45658</v>
      </c>
      <c r="K1" t="s">
        <v>279</v>
      </c>
      <c r="N1" t="s">
        <v>277</v>
      </c>
      <c r="O1" s="3">
        <v>45658</v>
      </c>
      <c r="T1" s="27" t="s">
        <v>0</v>
      </c>
      <c r="U1" s="27" t="s">
        <v>286</v>
      </c>
      <c r="V1" s="27" t="s">
        <v>287</v>
      </c>
      <c r="W1" s="1" t="s">
        <v>288</v>
      </c>
      <c r="Y1" s="1" t="s">
        <v>289</v>
      </c>
      <c r="AB1">
        <v>0</v>
      </c>
    </row>
    <row r="2" spans="1:30" x14ac:dyDescent="0.3">
      <c r="A2" t="s">
        <v>278</v>
      </c>
      <c r="B2" s="3">
        <v>45981</v>
      </c>
      <c r="G2" t="s">
        <v>278</v>
      </c>
      <c r="H2" s="3">
        <v>46022</v>
      </c>
      <c r="K2" s="3">
        <v>45658</v>
      </c>
      <c r="L2" s="9"/>
      <c r="N2" t="s">
        <v>280</v>
      </c>
      <c r="O2">
        <v>250</v>
      </c>
      <c r="T2" s="28" t="s">
        <v>1</v>
      </c>
      <c r="U2" s="29">
        <v>45215</v>
      </c>
      <c r="V2" s="28">
        <v>23</v>
      </c>
      <c r="W2" s="3">
        <f>EDATE(U2,V2)</f>
        <v>45916</v>
      </c>
      <c r="Y2" s="3"/>
      <c r="AA2" s="3"/>
      <c r="AD2" s="3">
        <v>45916</v>
      </c>
    </row>
    <row r="3" spans="1:30" x14ac:dyDescent="0.3">
      <c r="K3" s="3">
        <v>45962</v>
      </c>
      <c r="L3" s="9"/>
      <c r="T3" s="28" t="s">
        <v>2</v>
      </c>
      <c r="U3" s="29">
        <v>45231</v>
      </c>
      <c r="V3" s="28">
        <v>47</v>
      </c>
      <c r="W3" s="3">
        <f t="shared" ref="W3:W14" si="0">EDATE(U3,V3)</f>
        <v>46661</v>
      </c>
      <c r="Y3" s="3"/>
      <c r="AA3" s="3"/>
      <c r="AD3" s="3">
        <v>46661</v>
      </c>
    </row>
    <row r="4" spans="1:30" x14ac:dyDescent="0.3">
      <c r="B4" s="3"/>
      <c r="K4" s="3">
        <v>45932</v>
      </c>
      <c r="L4" s="9"/>
      <c r="O4" s="3"/>
      <c r="T4" s="28" t="s">
        <v>5</v>
      </c>
      <c r="U4" s="29">
        <v>45150</v>
      </c>
      <c r="V4" s="28">
        <v>53</v>
      </c>
      <c r="W4" s="3">
        <f t="shared" si="0"/>
        <v>46764</v>
      </c>
      <c r="Y4" s="3"/>
      <c r="AA4" s="3"/>
      <c r="AD4" s="3">
        <v>46764</v>
      </c>
    </row>
    <row r="5" spans="1:30" x14ac:dyDescent="0.3">
      <c r="A5" s="3"/>
      <c r="E5" s="3"/>
      <c r="K5" s="3">
        <v>45778</v>
      </c>
      <c r="L5" s="9"/>
      <c r="O5" s="3"/>
      <c r="T5" s="28" t="s">
        <v>6</v>
      </c>
      <c r="U5" s="29">
        <v>45198</v>
      </c>
      <c r="V5" s="28">
        <v>31</v>
      </c>
      <c r="W5" s="3">
        <f t="shared" si="0"/>
        <v>46141</v>
      </c>
      <c r="Y5" s="3"/>
      <c r="AA5" s="3"/>
      <c r="AD5" s="3">
        <v>46141</v>
      </c>
    </row>
    <row r="6" spans="1:30" x14ac:dyDescent="0.3">
      <c r="A6" s="3"/>
      <c r="K6" s="3">
        <v>45756</v>
      </c>
      <c r="L6" s="9"/>
      <c r="O6" s="3"/>
      <c r="T6" s="28" t="s">
        <v>7</v>
      </c>
      <c r="U6" s="29">
        <v>45219</v>
      </c>
      <c r="V6" s="28">
        <v>33</v>
      </c>
      <c r="W6" s="3">
        <f t="shared" si="0"/>
        <v>46223</v>
      </c>
      <c r="Y6" s="3"/>
      <c r="AA6" s="3"/>
      <c r="AD6" s="3">
        <v>46223</v>
      </c>
    </row>
    <row r="7" spans="1:30" x14ac:dyDescent="0.3">
      <c r="A7" s="5"/>
      <c r="K7" s="3">
        <v>45758</v>
      </c>
      <c r="L7" s="9"/>
      <c r="O7" s="3"/>
      <c r="T7" s="28" t="s">
        <v>8</v>
      </c>
      <c r="U7" s="29">
        <v>45202</v>
      </c>
      <c r="V7" s="28">
        <v>14</v>
      </c>
      <c r="W7" s="3">
        <f t="shared" si="0"/>
        <v>45629</v>
      </c>
      <c r="Y7" s="3"/>
      <c r="AA7" s="3"/>
      <c r="AD7" s="3">
        <v>45994</v>
      </c>
    </row>
    <row r="8" spans="1:30" x14ac:dyDescent="0.3">
      <c r="O8" s="3"/>
      <c r="T8" s="28" t="s">
        <v>9</v>
      </c>
      <c r="U8" s="29">
        <v>45186</v>
      </c>
      <c r="V8" s="28">
        <v>27</v>
      </c>
      <c r="W8" s="3">
        <f t="shared" si="0"/>
        <v>46008</v>
      </c>
      <c r="Y8" s="3"/>
      <c r="AA8" s="3"/>
      <c r="AD8" s="3">
        <v>46008</v>
      </c>
    </row>
    <row r="9" spans="1:30" x14ac:dyDescent="0.3">
      <c r="A9" s="3"/>
      <c r="O9" s="3"/>
      <c r="T9" s="28" t="s">
        <v>10</v>
      </c>
      <c r="U9" s="29">
        <v>45142</v>
      </c>
      <c r="V9" s="28">
        <v>11</v>
      </c>
      <c r="W9" s="3">
        <f t="shared" si="0"/>
        <v>45477</v>
      </c>
      <c r="Y9" s="3"/>
      <c r="AA9" s="3"/>
      <c r="AD9" s="3">
        <v>45842</v>
      </c>
    </row>
    <row r="10" spans="1:30" x14ac:dyDescent="0.3">
      <c r="A10" s="24"/>
      <c r="O10" s="3"/>
      <c r="T10" s="28" t="s">
        <v>123</v>
      </c>
      <c r="U10" s="29">
        <v>45271</v>
      </c>
      <c r="V10" s="28">
        <v>50</v>
      </c>
      <c r="W10" s="3">
        <f t="shared" si="0"/>
        <v>46794</v>
      </c>
      <c r="Y10" s="3"/>
      <c r="AA10" s="3"/>
      <c r="AD10" s="3">
        <v>46794</v>
      </c>
    </row>
    <row r="11" spans="1:30" x14ac:dyDescent="0.3">
      <c r="A11" s="26"/>
      <c r="E11" s="25"/>
      <c r="T11" s="28" t="s">
        <v>125</v>
      </c>
      <c r="U11" s="29">
        <v>45178</v>
      </c>
      <c r="V11" s="28">
        <v>36</v>
      </c>
      <c r="W11" s="3">
        <f t="shared" si="0"/>
        <v>46274</v>
      </c>
      <c r="Y11" s="3"/>
      <c r="AA11" s="3"/>
      <c r="AD11" s="3">
        <v>46274</v>
      </c>
    </row>
    <row r="12" spans="1:30" x14ac:dyDescent="0.3">
      <c r="T12" s="28" t="s">
        <v>128</v>
      </c>
      <c r="U12" s="29">
        <v>45290</v>
      </c>
      <c r="V12" s="28">
        <v>49</v>
      </c>
      <c r="W12" s="3">
        <f t="shared" si="0"/>
        <v>46782</v>
      </c>
      <c r="Y12" s="3"/>
      <c r="AA12" s="3"/>
      <c r="AD12" s="3">
        <v>46782</v>
      </c>
    </row>
    <row r="13" spans="1:30" x14ac:dyDescent="0.3">
      <c r="T13" s="28" t="s">
        <v>130</v>
      </c>
      <c r="U13" s="29">
        <v>44933</v>
      </c>
      <c r="V13" s="28">
        <v>21</v>
      </c>
      <c r="W13" s="3">
        <f t="shared" si="0"/>
        <v>45572</v>
      </c>
      <c r="Y13" s="3"/>
      <c r="AA13" s="3"/>
      <c r="AD13" s="3">
        <v>45937</v>
      </c>
    </row>
    <row r="14" spans="1:30" x14ac:dyDescent="0.3">
      <c r="T14" s="28" t="s">
        <v>133</v>
      </c>
      <c r="U14" s="29">
        <v>45219</v>
      </c>
      <c r="V14" s="28">
        <v>47</v>
      </c>
      <c r="W14" s="3">
        <f t="shared" si="0"/>
        <v>46650</v>
      </c>
      <c r="Y14" s="3"/>
      <c r="AA14" s="3"/>
      <c r="AD14" s="3">
        <v>46650</v>
      </c>
    </row>
    <row r="16" spans="1:30" x14ac:dyDescent="0.3">
      <c r="W16" s="3"/>
      <c r="X16" s="3"/>
      <c r="Y16" s="3"/>
    </row>
  </sheetData>
  <dataValidations count="1">
    <dataValidation type="custom" allowBlank="1" showInputMessage="1" showErrorMessage="1" sqref="T1:U14" xr:uid="{1E2DF705-29DC-4406-9062-DF362186662F}">
      <formula1>ISTEXT(T1)</formula1>
    </dataValidation>
  </dataValidation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A6E31-BB6D-428E-9BE7-49DA6F69C189}">
  <dimension ref="B1:F13"/>
  <sheetViews>
    <sheetView zoomScaleNormal="100" workbookViewId="0">
      <selection activeCell="F17" sqref="F17"/>
    </sheetView>
  </sheetViews>
  <sheetFormatPr defaultRowHeight="14.4" x14ac:dyDescent="0.3"/>
  <cols>
    <col min="2" max="2" width="12.6640625" bestFit="1" customWidth="1"/>
    <col min="6" max="8" width="28.44140625" bestFit="1" customWidth="1"/>
    <col min="9" max="9" width="28.77734375" customWidth="1"/>
  </cols>
  <sheetData>
    <row r="1" spans="2:6" ht="15" thickBot="1" x14ac:dyDescent="0.35"/>
    <row r="2" spans="2:6" ht="15" thickBot="1" x14ac:dyDescent="0.35">
      <c r="B2" s="37" t="s">
        <v>285</v>
      </c>
      <c r="C2" s="38"/>
      <c r="D2" s="39"/>
      <c r="E2" s="20"/>
    </row>
    <row r="4" spans="2:6" x14ac:dyDescent="0.3">
      <c r="B4" t="s">
        <v>150</v>
      </c>
      <c r="C4" t="s">
        <v>151</v>
      </c>
      <c r="D4" t="s">
        <v>152</v>
      </c>
      <c r="E4" t="s">
        <v>153</v>
      </c>
    </row>
    <row r="5" spans="2:6" x14ac:dyDescent="0.3">
      <c r="B5" t="s">
        <v>157</v>
      </c>
      <c r="C5">
        <v>23</v>
      </c>
      <c r="D5">
        <v>6.7</v>
      </c>
      <c r="E5">
        <f>C5*D5</f>
        <v>154.1</v>
      </c>
    </row>
    <row r="6" spans="2:6" x14ac:dyDescent="0.3">
      <c r="B6" t="s">
        <v>159</v>
      </c>
      <c r="C6">
        <v>443</v>
      </c>
      <c r="D6">
        <v>4.5</v>
      </c>
      <c r="E6">
        <f t="shared" ref="E6:E11" si="0">C6*D6</f>
        <v>1993.5</v>
      </c>
    </row>
    <row r="7" spans="2:6" x14ac:dyDescent="0.3">
      <c r="B7" t="s">
        <v>161</v>
      </c>
      <c r="C7">
        <v>454</v>
      </c>
      <c r="D7">
        <v>6.7</v>
      </c>
      <c r="E7">
        <f t="shared" si="0"/>
        <v>3041.8</v>
      </c>
    </row>
    <row r="8" spans="2:6" x14ac:dyDescent="0.3">
      <c r="B8" t="s">
        <v>163</v>
      </c>
      <c r="C8">
        <v>65</v>
      </c>
      <c r="D8">
        <v>8.1999999999999993</v>
      </c>
      <c r="E8">
        <f t="shared" si="0"/>
        <v>533</v>
      </c>
    </row>
    <row r="9" spans="2:6" x14ac:dyDescent="0.3">
      <c r="B9" t="s">
        <v>165</v>
      </c>
      <c r="C9">
        <v>34</v>
      </c>
      <c r="D9">
        <v>5.5</v>
      </c>
      <c r="E9">
        <f t="shared" si="0"/>
        <v>187</v>
      </c>
    </row>
    <row r="10" spans="2:6" x14ac:dyDescent="0.3">
      <c r="B10" t="s">
        <v>167</v>
      </c>
      <c r="C10">
        <v>45</v>
      </c>
      <c r="D10">
        <v>3.8</v>
      </c>
      <c r="E10">
        <f t="shared" si="0"/>
        <v>171</v>
      </c>
    </row>
    <row r="11" spans="2:6" x14ac:dyDescent="0.3">
      <c r="B11" t="s">
        <v>169</v>
      </c>
      <c r="C11">
        <v>32</v>
      </c>
      <c r="D11">
        <v>7.4</v>
      </c>
      <c r="E11">
        <f t="shared" si="0"/>
        <v>236.8</v>
      </c>
    </row>
    <row r="12" spans="2:6" x14ac:dyDescent="0.3">
      <c r="E12">
        <f>SUMPRODUCT(C5:C11,D5:D11)</f>
        <v>6317.2</v>
      </c>
      <c r="F12" t="str">
        <f ca="1">_xlfn.FORMULATEXT(E12)</f>
        <v>=SUMPRODUCT(C5:C11,D5:D11)</v>
      </c>
    </row>
    <row r="13" spans="2:6" x14ac:dyDescent="0.3">
      <c r="E13">
        <f>SUM(E5:E11)</f>
        <v>6317.2</v>
      </c>
      <c r="F13" t="str">
        <f ca="1">_xlfn.FORMULATEXT(E13)</f>
        <v>=SUM(E5:E11)</v>
      </c>
    </row>
  </sheetData>
  <mergeCells count="1">
    <mergeCell ref="B2:D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F6658-1321-4651-B9AA-5EF92A283701}">
  <sheetPr codeName="Sheet14"/>
  <dimension ref="B1:AJ22"/>
  <sheetViews>
    <sheetView zoomScale="145" zoomScaleNormal="145" workbookViewId="0">
      <selection activeCell="I18" sqref="I18"/>
    </sheetView>
  </sheetViews>
  <sheetFormatPr defaultRowHeight="14.4" x14ac:dyDescent="0.3"/>
  <cols>
    <col min="1" max="1" width="3.77734375" customWidth="1"/>
    <col min="2" max="2" width="15.5546875" bestFit="1" customWidth="1"/>
    <col min="3" max="3" width="10.5546875" customWidth="1"/>
    <col min="4" max="4" width="14.77734375" bestFit="1" customWidth="1"/>
    <col min="5" max="5" width="14.33203125" bestFit="1" customWidth="1"/>
    <col min="6" max="6" width="11.109375" bestFit="1" customWidth="1"/>
    <col min="7" max="7" width="11.21875" customWidth="1"/>
    <col min="8" max="8" width="15.109375" bestFit="1" customWidth="1"/>
    <col min="9" max="9" width="13.88671875" bestFit="1" customWidth="1"/>
    <col min="10" max="10" width="12.109375" bestFit="1" customWidth="1"/>
    <col min="11" max="11" width="19" customWidth="1"/>
    <col min="13" max="13" width="22.21875" customWidth="1"/>
    <col min="16" max="16" width="8.5546875" customWidth="1"/>
    <col min="17" max="17" width="10.21875" customWidth="1"/>
    <col min="18" max="18" width="9.77734375" customWidth="1"/>
    <col min="19" max="19" width="18.77734375" bestFit="1" customWidth="1"/>
    <col min="20" max="20" width="28.109375" customWidth="1"/>
    <col min="27" max="27" width="20.88671875" customWidth="1"/>
    <col min="36" max="36" width="10.33203125" bestFit="1" customWidth="1"/>
  </cols>
  <sheetData>
    <row r="1" spans="2:36" s="1" customFormat="1" x14ac:dyDescent="0.3">
      <c r="B1" s="1" t="s">
        <v>179</v>
      </c>
      <c r="C1" s="1" t="s">
        <v>180</v>
      </c>
      <c r="D1" s="1" t="s">
        <v>184</v>
      </c>
      <c r="E1" s="1" t="s">
        <v>181</v>
      </c>
      <c r="F1" s="1" t="s">
        <v>182</v>
      </c>
      <c r="G1" s="1" t="s">
        <v>183</v>
      </c>
      <c r="H1" s="1" t="s">
        <v>185</v>
      </c>
      <c r="I1" s="1" t="s">
        <v>187</v>
      </c>
      <c r="J1" s="1" t="s">
        <v>459</v>
      </c>
      <c r="K1"/>
      <c r="P1" s="1" t="s">
        <v>179</v>
      </c>
      <c r="Q1" s="1" t="s">
        <v>261</v>
      </c>
      <c r="R1" s="1" t="s">
        <v>260</v>
      </c>
    </row>
    <row r="2" spans="2:36" x14ac:dyDescent="0.3">
      <c r="B2" s="14">
        <v>34</v>
      </c>
      <c r="C2" t="b">
        <f>ISTEXT(B2)</f>
        <v>0</v>
      </c>
      <c r="D2" t="b">
        <f>ISNONTEXT(B2)</f>
        <v>1</v>
      </c>
      <c r="E2" t="b">
        <f>ISNUMBER(B2)</f>
        <v>1</v>
      </c>
      <c r="F2" t="b">
        <f>ISEVEN(B2)</f>
        <v>1</v>
      </c>
      <c r="G2" t="b">
        <f>ISODD(B2)</f>
        <v>0</v>
      </c>
      <c r="H2" t="b">
        <f>_xlfn.ISFORMULA(B2)</f>
        <v>0</v>
      </c>
      <c r="I2" t="b">
        <f>ISLOGICAL(B2)</f>
        <v>0</v>
      </c>
      <c r="J2" t="b">
        <f>ISBLANK(B2)</f>
        <v>0</v>
      </c>
      <c r="P2">
        <v>34</v>
      </c>
    </row>
    <row r="3" spans="2:36" x14ac:dyDescent="0.3">
      <c r="B3" s="31">
        <v>46014</v>
      </c>
      <c r="C3" t="b">
        <f t="shared" ref="C3:C14" si="0">ISTEXT(B3)</f>
        <v>0</v>
      </c>
      <c r="D3" t="b">
        <f t="shared" ref="D3:D14" si="1">ISNONTEXT(B3)</f>
        <v>1</v>
      </c>
      <c r="E3" t="b">
        <f t="shared" ref="E3:E14" si="2">ISNUMBER(B3)</f>
        <v>1</v>
      </c>
      <c r="F3" t="b">
        <f t="shared" ref="F3:F14" si="3">ISEVEN(B3)</f>
        <v>1</v>
      </c>
      <c r="G3" t="b">
        <f t="shared" ref="G3:G14" si="4">ISODD(B3)</f>
        <v>0</v>
      </c>
      <c r="H3" t="b">
        <f t="shared" ref="H3:H14" si="5">_xlfn.ISFORMULA(B3)</f>
        <v>0</v>
      </c>
      <c r="I3" t="b">
        <f t="shared" ref="I3:I14" si="6">ISLOGICAL(B3)</f>
        <v>0</v>
      </c>
      <c r="J3" t="b">
        <f t="shared" ref="J3:J14" si="7">ISBLANK(B3)</f>
        <v>0</v>
      </c>
      <c r="M3" s="10"/>
      <c r="P3" t="s">
        <v>259</v>
      </c>
    </row>
    <row r="4" spans="2:36" ht="12" customHeight="1" x14ac:dyDescent="0.3">
      <c r="B4" s="16">
        <v>0.30138888888888887</v>
      </c>
      <c r="C4" t="b">
        <f t="shared" si="0"/>
        <v>0</v>
      </c>
      <c r="D4" t="b">
        <f t="shared" si="1"/>
        <v>1</v>
      </c>
      <c r="E4" t="b">
        <f t="shared" si="2"/>
        <v>1</v>
      </c>
      <c r="F4" t="b">
        <f t="shared" si="3"/>
        <v>1</v>
      </c>
      <c r="G4" t="b">
        <f t="shared" si="4"/>
        <v>0</v>
      </c>
      <c r="H4" t="b">
        <f t="shared" si="5"/>
        <v>0</v>
      </c>
      <c r="I4" t="b">
        <f t="shared" si="6"/>
        <v>0</v>
      </c>
      <c r="J4" t="b">
        <f t="shared" si="7"/>
        <v>0</v>
      </c>
      <c r="P4">
        <v>33</v>
      </c>
    </row>
    <row r="5" spans="2:36" x14ac:dyDescent="0.3">
      <c r="B5" s="14">
        <v>55</v>
      </c>
      <c r="C5" t="b">
        <f t="shared" si="0"/>
        <v>0</v>
      </c>
      <c r="D5" t="b">
        <f t="shared" si="1"/>
        <v>1</v>
      </c>
      <c r="E5" t="b">
        <f t="shared" si="2"/>
        <v>1</v>
      </c>
      <c r="F5" t="b">
        <f t="shared" si="3"/>
        <v>0</v>
      </c>
      <c r="G5" t="b">
        <f t="shared" si="4"/>
        <v>1</v>
      </c>
      <c r="H5" t="b">
        <f t="shared" si="5"/>
        <v>0</v>
      </c>
      <c r="I5" t="b">
        <f t="shared" si="6"/>
        <v>0</v>
      </c>
      <c r="J5" t="b">
        <f t="shared" si="7"/>
        <v>0</v>
      </c>
      <c r="P5">
        <v>55</v>
      </c>
      <c r="AA5" s="12"/>
      <c r="AJ5" s="3">
        <f ca="1">TODAY()</f>
        <v>45817</v>
      </c>
    </row>
    <row r="6" spans="2:36" ht="15" customHeight="1" x14ac:dyDescent="0.3">
      <c r="B6" s="15">
        <f ca="1">TODAY()</f>
        <v>45817</v>
      </c>
      <c r="C6" t="b">
        <f t="shared" ca="1" si="0"/>
        <v>0</v>
      </c>
      <c r="D6" t="b">
        <f t="shared" ca="1" si="1"/>
        <v>1</v>
      </c>
      <c r="E6" t="b">
        <f t="shared" ca="1" si="2"/>
        <v>1</v>
      </c>
      <c r="F6" t="b">
        <f t="shared" ca="1" si="3"/>
        <v>0</v>
      </c>
      <c r="G6" t="b">
        <f t="shared" ca="1" si="4"/>
        <v>1</v>
      </c>
      <c r="H6" t="b">
        <f t="shared" si="5"/>
        <v>1</v>
      </c>
      <c r="I6" t="b">
        <f t="shared" ca="1" si="6"/>
        <v>0</v>
      </c>
      <c r="J6" t="b">
        <f t="shared" ca="1" si="7"/>
        <v>0</v>
      </c>
      <c r="P6" s="3" t="s">
        <v>258</v>
      </c>
      <c r="AA6" s="12"/>
    </row>
    <row r="7" spans="2:36" ht="17.399999999999999" customHeight="1" x14ac:dyDescent="0.3">
      <c r="B7" s="14" t="s">
        <v>257</v>
      </c>
      <c r="C7" t="b">
        <f t="shared" si="0"/>
        <v>1</v>
      </c>
      <c r="D7" t="b">
        <f t="shared" si="1"/>
        <v>0</v>
      </c>
      <c r="E7" t="b">
        <f t="shared" si="2"/>
        <v>0</v>
      </c>
      <c r="F7" t="e">
        <f t="shared" si="3"/>
        <v>#VALUE!</v>
      </c>
      <c r="G7" t="e">
        <f t="shared" si="4"/>
        <v>#VALUE!</v>
      </c>
      <c r="H7" t="b">
        <f t="shared" si="5"/>
        <v>0</v>
      </c>
      <c r="I7" t="b">
        <f t="shared" si="6"/>
        <v>0</v>
      </c>
      <c r="J7" t="b">
        <f t="shared" si="7"/>
        <v>0</v>
      </c>
      <c r="K7" s="3"/>
      <c r="M7" s="12"/>
      <c r="P7" t="s">
        <v>257</v>
      </c>
    </row>
    <row r="8" spans="2:36" x14ac:dyDescent="0.3">
      <c r="B8" s="14"/>
      <c r="C8" t="b">
        <f t="shared" si="0"/>
        <v>0</v>
      </c>
      <c r="D8" t="b">
        <f t="shared" si="1"/>
        <v>1</v>
      </c>
      <c r="E8" t="b">
        <f t="shared" si="2"/>
        <v>0</v>
      </c>
      <c r="F8" t="b">
        <f t="shared" si="3"/>
        <v>1</v>
      </c>
      <c r="G8" t="b">
        <f t="shared" si="4"/>
        <v>0</v>
      </c>
      <c r="H8" t="b">
        <f t="shared" si="5"/>
        <v>0</v>
      </c>
      <c r="I8" t="b">
        <f t="shared" si="6"/>
        <v>0</v>
      </c>
      <c r="J8" t="b">
        <f t="shared" si="7"/>
        <v>1</v>
      </c>
      <c r="K8" s="3"/>
      <c r="M8" s="12"/>
      <c r="P8">
        <v>23</v>
      </c>
      <c r="AA8" s="3"/>
    </row>
    <row r="9" spans="2:36" x14ac:dyDescent="0.3">
      <c r="B9" s="14" t="s">
        <v>352</v>
      </c>
      <c r="C9" t="b">
        <f t="shared" si="0"/>
        <v>1</v>
      </c>
      <c r="D9" t="b">
        <f t="shared" si="1"/>
        <v>0</v>
      </c>
      <c r="E9" t="b">
        <f t="shared" si="2"/>
        <v>0</v>
      </c>
      <c r="F9" t="e">
        <f t="shared" si="3"/>
        <v>#VALUE!</v>
      </c>
      <c r="G9" t="e">
        <f t="shared" si="4"/>
        <v>#VALUE!</v>
      </c>
      <c r="H9" t="b">
        <f t="shared" si="5"/>
        <v>0</v>
      </c>
      <c r="I9" t="b">
        <f t="shared" si="6"/>
        <v>0</v>
      </c>
      <c r="J9" t="b">
        <f t="shared" si="7"/>
        <v>0</v>
      </c>
      <c r="K9" s="3"/>
      <c r="M9" s="3"/>
      <c r="P9" t="s">
        <v>186</v>
      </c>
      <c r="T9" s="3"/>
      <c r="AA9" s="5"/>
    </row>
    <row r="10" spans="2:36" ht="17.399999999999999" customHeight="1" x14ac:dyDescent="0.3">
      <c r="B10" s="14" t="b">
        <v>1</v>
      </c>
      <c r="C10" t="b">
        <f t="shared" si="0"/>
        <v>0</v>
      </c>
      <c r="D10" t="b">
        <f t="shared" si="1"/>
        <v>1</v>
      </c>
      <c r="E10" t="b">
        <f t="shared" si="2"/>
        <v>0</v>
      </c>
      <c r="F10" t="e">
        <f t="shared" si="3"/>
        <v>#VALUE!</v>
      </c>
      <c r="G10" t="e">
        <f t="shared" si="4"/>
        <v>#VALUE!</v>
      </c>
      <c r="H10" t="b">
        <f t="shared" si="5"/>
        <v>0</v>
      </c>
      <c r="I10" t="b">
        <f t="shared" si="6"/>
        <v>1</v>
      </c>
      <c r="J10" t="b">
        <f t="shared" si="7"/>
        <v>0</v>
      </c>
      <c r="K10" s="3"/>
      <c r="M10" s="12"/>
      <c r="P10" t="b">
        <v>1</v>
      </c>
      <c r="T10" s="5"/>
    </row>
    <row r="11" spans="2:36" x14ac:dyDescent="0.3">
      <c r="B11" s="24">
        <f ca="1">NOW()</f>
        <v>45817.624787152781</v>
      </c>
      <c r="C11" t="b">
        <f t="shared" ca="1" si="0"/>
        <v>0</v>
      </c>
      <c r="D11" t="b">
        <f t="shared" ca="1" si="1"/>
        <v>1</v>
      </c>
      <c r="E11" t="b">
        <f t="shared" ca="1" si="2"/>
        <v>1</v>
      </c>
      <c r="F11" t="b">
        <f t="shared" ca="1" si="3"/>
        <v>0</v>
      </c>
      <c r="G11" t="b">
        <f t="shared" ca="1" si="4"/>
        <v>1</v>
      </c>
      <c r="H11" t="b">
        <f t="shared" si="5"/>
        <v>1</v>
      </c>
      <c r="I11" t="b">
        <f t="shared" ca="1" si="6"/>
        <v>0</v>
      </c>
      <c r="J11" t="b">
        <f t="shared" ca="1" si="7"/>
        <v>0</v>
      </c>
      <c r="K11" s="5"/>
      <c r="P11">
        <v>89</v>
      </c>
    </row>
    <row r="12" spans="2:36" x14ac:dyDescent="0.3">
      <c r="B12" s="14">
        <v>23</v>
      </c>
      <c r="C12" t="b">
        <f t="shared" si="0"/>
        <v>0</v>
      </c>
      <c r="D12" t="b">
        <f t="shared" si="1"/>
        <v>1</v>
      </c>
      <c r="E12" t="b">
        <f t="shared" si="2"/>
        <v>1</v>
      </c>
      <c r="F12" t="b">
        <f t="shared" si="3"/>
        <v>0</v>
      </c>
      <c r="G12" t="b">
        <f t="shared" si="4"/>
        <v>1</v>
      </c>
      <c r="H12" t="b">
        <f t="shared" si="5"/>
        <v>0</v>
      </c>
      <c r="I12" t="b">
        <f t="shared" si="6"/>
        <v>0</v>
      </c>
      <c r="J12" t="b">
        <f t="shared" si="7"/>
        <v>0</v>
      </c>
      <c r="P12">
        <v>23</v>
      </c>
    </row>
    <row r="13" spans="2:36" x14ac:dyDescent="0.3">
      <c r="B13" s="14" t="b">
        <v>0</v>
      </c>
      <c r="C13" t="b">
        <f t="shared" si="0"/>
        <v>0</v>
      </c>
      <c r="D13" t="b">
        <f t="shared" si="1"/>
        <v>1</v>
      </c>
      <c r="E13" t="b">
        <f t="shared" si="2"/>
        <v>0</v>
      </c>
      <c r="F13" t="e">
        <f t="shared" si="3"/>
        <v>#VALUE!</v>
      </c>
      <c r="G13" t="e">
        <f t="shared" si="4"/>
        <v>#VALUE!</v>
      </c>
      <c r="H13" t="b">
        <f t="shared" si="5"/>
        <v>0</v>
      </c>
      <c r="I13" t="b">
        <f t="shared" si="6"/>
        <v>1</v>
      </c>
      <c r="J13" t="b">
        <f t="shared" si="7"/>
        <v>0</v>
      </c>
      <c r="K13" s="3"/>
      <c r="M13" s="3"/>
      <c r="P13" t="b">
        <v>0</v>
      </c>
      <c r="AA13" s="5"/>
    </row>
    <row r="14" spans="2:36" x14ac:dyDescent="0.3">
      <c r="B14" s="14">
        <v>52</v>
      </c>
      <c r="C14" t="b">
        <f t="shared" si="0"/>
        <v>0</v>
      </c>
      <c r="D14" t="b">
        <f t="shared" si="1"/>
        <v>1</v>
      </c>
      <c r="E14" t="b">
        <f t="shared" si="2"/>
        <v>1</v>
      </c>
      <c r="F14" t="b">
        <f t="shared" si="3"/>
        <v>1</v>
      </c>
      <c r="G14" t="b">
        <f t="shared" si="4"/>
        <v>0</v>
      </c>
      <c r="H14" t="b">
        <f t="shared" si="5"/>
        <v>0</v>
      </c>
      <c r="I14" t="b">
        <f t="shared" si="6"/>
        <v>0</v>
      </c>
      <c r="J14" t="b">
        <f t="shared" si="7"/>
        <v>0</v>
      </c>
      <c r="P14">
        <v>52</v>
      </c>
    </row>
    <row r="16" spans="2:36" x14ac:dyDescent="0.3">
      <c r="Q16" t="e">
        <f ca="1">_xlfn.FORMULATEXT(Q2)</f>
        <v>#N/A</v>
      </c>
      <c r="R16" t="e">
        <f ca="1">_xlfn.FORMULATEXT(R2)</f>
        <v>#N/A</v>
      </c>
    </row>
    <row r="20" spans="3:3" x14ac:dyDescent="0.3">
      <c r="C20">
        <v>1</v>
      </c>
    </row>
    <row r="22" spans="3:3" x14ac:dyDescent="0.3">
      <c r="C22">
        <v>45680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ACF5E-B802-4707-BE70-A8315AA524C2}">
  <sheetPr codeName="Sheet15"/>
  <dimension ref="A1:I64"/>
  <sheetViews>
    <sheetView zoomScale="115" zoomScaleNormal="115" workbookViewId="0">
      <selection activeCell="F2" sqref="F2"/>
    </sheetView>
  </sheetViews>
  <sheetFormatPr defaultRowHeight="14.4" x14ac:dyDescent="0.3"/>
  <cols>
    <col min="1" max="1" width="17.5546875" customWidth="1"/>
    <col min="2" max="2" width="16.21875" customWidth="1"/>
    <col min="4" max="4" width="6" customWidth="1"/>
    <col min="5" max="5" width="9.109375" customWidth="1"/>
    <col min="6" max="6" width="18.6640625" customWidth="1"/>
    <col min="7" max="7" width="17.21875" customWidth="1"/>
    <col min="8" max="8" width="11.33203125" customWidth="1"/>
    <col min="11" max="11" width="11.6640625" bestFit="1" customWidth="1"/>
    <col min="13" max="13" width="11.6640625" bestFit="1" customWidth="1"/>
  </cols>
  <sheetData>
    <row r="1" spans="1:9" x14ac:dyDescent="0.3">
      <c r="A1" s="1" t="s">
        <v>179</v>
      </c>
      <c r="F1" s="1" t="s">
        <v>0</v>
      </c>
    </row>
    <row r="2" spans="1:9" x14ac:dyDescent="0.3">
      <c r="A2" t="s">
        <v>221</v>
      </c>
      <c r="B2" t="s">
        <v>320</v>
      </c>
      <c r="C2" s="6" t="s">
        <v>339</v>
      </c>
      <c r="D2" t="s">
        <v>321</v>
      </c>
      <c r="E2">
        <v>8562</v>
      </c>
      <c r="F2" t="s">
        <v>460</v>
      </c>
      <c r="G2" t="s">
        <v>22</v>
      </c>
      <c r="H2" t="s">
        <v>23</v>
      </c>
      <c r="I2">
        <v>123</v>
      </c>
    </row>
    <row r="3" spans="1:9" x14ac:dyDescent="0.3">
      <c r="A3" t="s">
        <v>228</v>
      </c>
      <c r="B3" t="s">
        <v>322</v>
      </c>
      <c r="C3" s="6" t="s">
        <v>339</v>
      </c>
      <c r="D3" t="s">
        <v>323</v>
      </c>
      <c r="E3">
        <v>9845</v>
      </c>
      <c r="F3" t="s">
        <v>232</v>
      </c>
      <c r="G3" t="s">
        <v>24</v>
      </c>
      <c r="H3" t="s">
        <v>295</v>
      </c>
    </row>
    <row r="4" spans="1:9" x14ac:dyDescent="0.3">
      <c r="A4" t="s">
        <v>222</v>
      </c>
      <c r="B4" t="s">
        <v>324</v>
      </c>
      <c r="C4" s="6" t="s">
        <v>340</v>
      </c>
      <c r="D4" t="s">
        <v>325</v>
      </c>
      <c r="E4">
        <v>9878</v>
      </c>
      <c r="F4" t="s">
        <v>239</v>
      </c>
      <c r="G4" t="s">
        <v>26</v>
      </c>
      <c r="H4" t="s">
        <v>27</v>
      </c>
    </row>
    <row r="5" spans="1:9" x14ac:dyDescent="0.3">
      <c r="A5" t="s">
        <v>223</v>
      </c>
      <c r="B5" t="s">
        <v>323</v>
      </c>
      <c r="C5" s="6" t="s">
        <v>340</v>
      </c>
      <c r="D5" t="s">
        <v>326</v>
      </c>
      <c r="E5">
        <v>2378</v>
      </c>
      <c r="F5" t="s">
        <v>238</v>
      </c>
      <c r="G5" t="s">
        <v>28</v>
      </c>
      <c r="H5" t="s">
        <v>29</v>
      </c>
      <c r="I5" t="s">
        <v>527</v>
      </c>
    </row>
    <row r="6" spans="1:9" x14ac:dyDescent="0.3">
      <c r="A6" t="s">
        <v>224</v>
      </c>
      <c r="B6" t="s">
        <v>327</v>
      </c>
      <c r="C6" s="6" t="s">
        <v>341</v>
      </c>
      <c r="D6" t="s">
        <v>328</v>
      </c>
      <c r="E6">
        <v>9567</v>
      </c>
      <c r="F6" s="4" t="s">
        <v>448</v>
      </c>
      <c r="G6" t="s">
        <v>528</v>
      </c>
      <c r="H6" t="s">
        <v>529</v>
      </c>
      <c r="I6" t="s">
        <v>297</v>
      </c>
    </row>
    <row r="7" spans="1:9" x14ac:dyDescent="0.3">
      <c r="A7" t="s">
        <v>225</v>
      </c>
      <c r="B7" t="s">
        <v>329</v>
      </c>
      <c r="C7" s="6" t="s">
        <v>342</v>
      </c>
      <c r="D7" t="s">
        <v>330</v>
      </c>
      <c r="E7">
        <v>8923</v>
      </c>
      <c r="F7" t="s">
        <v>233</v>
      </c>
      <c r="G7" t="s">
        <v>32</v>
      </c>
      <c r="H7" t="s">
        <v>33</v>
      </c>
    </row>
    <row r="8" spans="1:9" x14ac:dyDescent="0.3">
      <c r="A8" t="s">
        <v>226</v>
      </c>
      <c r="B8" t="s">
        <v>331</v>
      </c>
      <c r="C8" s="6" t="s">
        <v>343</v>
      </c>
      <c r="D8" t="s">
        <v>332</v>
      </c>
      <c r="E8">
        <v>5679</v>
      </c>
      <c r="F8" t="s">
        <v>234</v>
      </c>
      <c r="G8" t="s">
        <v>34</v>
      </c>
      <c r="H8" t="s">
        <v>35</v>
      </c>
    </row>
    <row r="9" spans="1:9" x14ac:dyDescent="0.3">
      <c r="A9" t="s">
        <v>227</v>
      </c>
      <c r="B9" t="s">
        <v>333</v>
      </c>
      <c r="C9" s="6" t="s">
        <v>344</v>
      </c>
      <c r="D9" t="s">
        <v>330</v>
      </c>
      <c r="E9">
        <v>7453</v>
      </c>
      <c r="F9" t="s">
        <v>235</v>
      </c>
      <c r="G9" t="s">
        <v>36</v>
      </c>
      <c r="H9" t="s">
        <v>37</v>
      </c>
    </row>
    <row r="10" spans="1:9" x14ac:dyDescent="0.3">
      <c r="A10" t="s">
        <v>229</v>
      </c>
      <c r="B10" t="s">
        <v>334</v>
      </c>
      <c r="C10" s="6" t="s">
        <v>345</v>
      </c>
      <c r="D10" t="s">
        <v>335</v>
      </c>
      <c r="E10">
        <v>4598</v>
      </c>
      <c r="F10" t="s">
        <v>236</v>
      </c>
      <c r="G10" t="s">
        <v>38</v>
      </c>
      <c r="H10" t="s">
        <v>39</v>
      </c>
    </row>
    <row r="11" spans="1:9" x14ac:dyDescent="0.3">
      <c r="A11" t="s">
        <v>230</v>
      </c>
      <c r="B11" t="s">
        <v>336</v>
      </c>
      <c r="C11" s="6" t="s">
        <v>346</v>
      </c>
      <c r="D11" t="s">
        <v>337</v>
      </c>
      <c r="E11">
        <v>8345</v>
      </c>
      <c r="F11" t="s">
        <v>237</v>
      </c>
      <c r="G11" t="s">
        <v>38</v>
      </c>
      <c r="H11" t="s">
        <v>40</v>
      </c>
    </row>
    <row r="12" spans="1:9" x14ac:dyDescent="0.3">
      <c r="A12" t="s">
        <v>231</v>
      </c>
      <c r="B12" t="s">
        <v>338</v>
      </c>
      <c r="C12" s="6" t="s">
        <v>339</v>
      </c>
      <c r="D12" t="s">
        <v>323</v>
      </c>
      <c r="E12">
        <v>3456</v>
      </c>
      <c r="F12" t="s">
        <v>240</v>
      </c>
      <c r="G12" t="s">
        <v>258</v>
      </c>
      <c r="H12" t="s">
        <v>23</v>
      </c>
    </row>
    <row r="14" spans="1:9" x14ac:dyDescent="0.3">
      <c r="G14" t="s">
        <v>474</v>
      </c>
    </row>
    <row r="20" spans="1:7" x14ac:dyDescent="0.3">
      <c r="A20" s="1" t="s">
        <v>179</v>
      </c>
    </row>
    <row r="21" spans="1:7" x14ac:dyDescent="0.3">
      <c r="A21" t="s">
        <v>299</v>
      </c>
      <c r="C21" s="6"/>
      <c r="G21" s="6"/>
    </row>
    <row r="22" spans="1:7" x14ac:dyDescent="0.3">
      <c r="A22" t="s">
        <v>300</v>
      </c>
      <c r="C22" s="6"/>
    </row>
    <row r="23" spans="1:7" x14ac:dyDescent="0.3">
      <c r="A23" t="s">
        <v>301</v>
      </c>
      <c r="C23" s="6"/>
    </row>
    <row r="24" spans="1:7" x14ac:dyDescent="0.3">
      <c r="A24" t="s">
        <v>302</v>
      </c>
      <c r="C24" s="6"/>
    </row>
    <row r="25" spans="1:7" x14ac:dyDescent="0.3">
      <c r="A25" t="s">
        <v>303</v>
      </c>
      <c r="C25" s="6"/>
    </row>
    <row r="26" spans="1:7" x14ac:dyDescent="0.3">
      <c r="A26" t="s">
        <v>304</v>
      </c>
      <c r="C26" s="6"/>
    </row>
    <row r="27" spans="1:7" x14ac:dyDescent="0.3">
      <c r="A27" t="s">
        <v>305</v>
      </c>
      <c r="C27" s="6"/>
    </row>
    <row r="28" spans="1:7" x14ac:dyDescent="0.3">
      <c r="A28" t="s">
        <v>306</v>
      </c>
      <c r="C28" s="6"/>
    </row>
    <row r="29" spans="1:7" x14ac:dyDescent="0.3">
      <c r="A29" t="s">
        <v>307</v>
      </c>
      <c r="C29" s="6"/>
    </row>
    <row r="30" spans="1:7" x14ac:dyDescent="0.3">
      <c r="A30" t="s">
        <v>308</v>
      </c>
      <c r="C30" s="6"/>
    </row>
    <row r="31" spans="1:7" x14ac:dyDescent="0.3">
      <c r="A31" t="s">
        <v>309</v>
      </c>
      <c r="C31" s="6"/>
    </row>
    <row r="54" spans="1:5" x14ac:dyDescent="0.3">
      <c r="A54">
        <v>10102023</v>
      </c>
      <c r="E54" s="3"/>
    </row>
    <row r="55" spans="1:5" x14ac:dyDescent="0.3">
      <c r="A55">
        <v>17092021</v>
      </c>
      <c r="E55" s="3"/>
    </row>
    <row r="56" spans="1:5" x14ac:dyDescent="0.3">
      <c r="A56">
        <v>19082020</v>
      </c>
      <c r="E56" s="3"/>
    </row>
    <row r="57" spans="1:5" x14ac:dyDescent="0.3">
      <c r="A57">
        <v>25122018</v>
      </c>
      <c r="E57" s="3"/>
    </row>
    <row r="58" spans="1:5" x14ac:dyDescent="0.3">
      <c r="A58">
        <v>30092019</v>
      </c>
      <c r="E58" s="3"/>
    </row>
    <row r="60" spans="1:5" x14ac:dyDescent="0.3">
      <c r="A60">
        <v>10102023</v>
      </c>
      <c r="E60" s="3"/>
    </row>
    <row r="61" spans="1:5" x14ac:dyDescent="0.3">
      <c r="A61">
        <v>17092021</v>
      </c>
      <c r="E61" s="3"/>
    </row>
    <row r="62" spans="1:5" x14ac:dyDescent="0.3">
      <c r="A62">
        <v>19082020</v>
      </c>
      <c r="E62" s="3"/>
    </row>
    <row r="63" spans="1:5" x14ac:dyDescent="0.3">
      <c r="A63">
        <v>25122018</v>
      </c>
      <c r="E63" s="3"/>
    </row>
    <row r="64" spans="1:5" x14ac:dyDescent="0.3">
      <c r="A64">
        <v>30092019</v>
      </c>
      <c r="E64" s="3"/>
    </row>
  </sheetData>
  <phoneticPr fontId="2" type="noConversion"/>
  <dataValidations count="1">
    <dataValidation type="custom" allowBlank="1" showInputMessage="1" showErrorMessage="1" sqref="F1:F11" xr:uid="{D71F1389-38CE-4CA7-8BAA-6AC68ED1F1DC}">
      <formula1>ISTEXT(F1)</formula1>
    </dataValidation>
  </dataValidations>
  <pageMargins left="0.7" right="0.7" top="0.75" bottom="0.75" header="0.3" footer="0.3"/>
  <ignoredErrors>
    <ignoredError sqref="C2:C3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B5A16-34C7-4627-A4F3-AF464DDD3679}">
  <dimension ref="A1:V44"/>
  <sheetViews>
    <sheetView topLeftCell="C1" zoomScale="70" zoomScaleNormal="70" workbookViewId="0">
      <selection activeCell="I2" sqref="I2"/>
    </sheetView>
  </sheetViews>
  <sheetFormatPr defaultRowHeight="14.4" x14ac:dyDescent="0.3"/>
  <cols>
    <col min="1" max="1" width="9.5546875" bestFit="1" customWidth="1"/>
    <col min="2" max="2" width="14.88671875" bestFit="1" customWidth="1"/>
    <col min="3" max="3" width="10.5546875" bestFit="1" customWidth="1"/>
    <col min="4" max="4" width="9.77734375" bestFit="1" customWidth="1"/>
    <col min="5" max="5" width="6.77734375" bestFit="1" customWidth="1"/>
    <col min="6" max="6" width="11.109375" bestFit="1" customWidth="1"/>
    <col min="7" max="7" width="11.44140625" bestFit="1" customWidth="1"/>
    <col min="9" max="9" width="18" customWidth="1"/>
    <col min="10" max="10" width="18.88671875" bestFit="1" customWidth="1"/>
    <col min="11" max="11" width="19.33203125" bestFit="1" customWidth="1"/>
    <col min="12" max="12" width="22.21875" customWidth="1"/>
    <col min="13" max="13" width="19.44140625" customWidth="1"/>
    <col min="14" max="14" width="20.6640625" customWidth="1"/>
    <col min="16" max="16" width="13.6640625" bestFit="1" customWidth="1"/>
    <col min="17" max="17" width="16.44140625" customWidth="1"/>
    <col min="18" max="18" width="16.21875" customWidth="1"/>
    <col min="19" max="19" width="11.77734375" bestFit="1" customWidth="1"/>
    <col min="20" max="20" width="18.44140625" bestFit="1" customWidth="1"/>
    <col min="21" max="21" width="15.21875" customWidth="1"/>
    <col min="22" max="22" width="9.5546875" bestFit="1" customWidth="1"/>
  </cols>
  <sheetData>
    <row r="1" spans="1:22" x14ac:dyDescent="0.3">
      <c r="A1" s="1" t="s">
        <v>95</v>
      </c>
      <c r="B1" s="1" t="s">
        <v>0</v>
      </c>
      <c r="C1" s="1" t="s">
        <v>96</v>
      </c>
      <c r="D1" s="1" t="s">
        <v>97</v>
      </c>
      <c r="E1" s="1" t="s">
        <v>53</v>
      </c>
      <c r="F1" s="1" t="s">
        <v>98</v>
      </c>
      <c r="G1" s="2" t="s">
        <v>99</v>
      </c>
    </row>
    <row r="2" spans="1:22" x14ac:dyDescent="0.3">
      <c r="A2">
        <v>1</v>
      </c>
      <c r="B2" t="s">
        <v>1</v>
      </c>
      <c r="C2" t="s">
        <v>100</v>
      </c>
      <c r="D2" t="s">
        <v>101</v>
      </c>
      <c r="E2" t="s">
        <v>102</v>
      </c>
      <c r="F2" t="s">
        <v>103</v>
      </c>
      <c r="G2" s="30">
        <v>10000</v>
      </c>
      <c r="H2" cm="1">
        <f t="array" aca="1" ref="H2:H21" ca="1">INDIRECT(J14)</f>
        <v>10000</v>
      </c>
      <c r="K2" t="str">
        <f ca="1">_xlfn.FORMULATEXT(L2)</f>
        <v>=INDIRECT(J14)</v>
      </c>
      <c r="L2" cm="1">
        <f t="array" aca="1" ref="L2:L21" ca="1">INDIRECT(J14)</f>
        <v>10000</v>
      </c>
      <c r="P2" s="1" t="s">
        <v>379</v>
      </c>
      <c r="Q2" s="1" t="s">
        <v>380</v>
      </c>
      <c r="R2" s="1" t="s">
        <v>381</v>
      </c>
      <c r="S2" s="1" t="s">
        <v>382</v>
      </c>
      <c r="T2" s="1" t="s">
        <v>384</v>
      </c>
      <c r="U2" s="1" t="s">
        <v>403</v>
      </c>
      <c r="V2" s="1" t="s">
        <v>409</v>
      </c>
    </row>
    <row r="3" spans="1:22" x14ac:dyDescent="0.3">
      <c r="A3">
        <v>2</v>
      </c>
      <c r="B3" t="s">
        <v>2</v>
      </c>
      <c r="C3" t="s">
        <v>104</v>
      </c>
      <c r="D3" t="s">
        <v>105</v>
      </c>
      <c r="E3" t="s">
        <v>106</v>
      </c>
      <c r="F3" t="s">
        <v>107</v>
      </c>
      <c r="G3" s="30">
        <v>12000</v>
      </c>
      <c r="H3">
        <f ca="1"/>
        <v>12000</v>
      </c>
      <c r="I3" s="8"/>
      <c r="L3">
        <f ca="1"/>
        <v>12000</v>
      </c>
      <c r="P3" t="s">
        <v>353</v>
      </c>
      <c r="Q3" t="s">
        <v>365</v>
      </c>
      <c r="R3" t="s">
        <v>249</v>
      </c>
      <c r="S3" t="s">
        <v>180</v>
      </c>
      <c r="T3" t="s">
        <v>385</v>
      </c>
      <c r="U3" t="s">
        <v>404</v>
      </c>
      <c r="V3" t="s">
        <v>410</v>
      </c>
    </row>
    <row r="4" spans="1:22" x14ac:dyDescent="0.3">
      <c r="A4">
        <v>3</v>
      </c>
      <c r="B4" t="s">
        <v>3</v>
      </c>
      <c r="C4" t="s">
        <v>108</v>
      </c>
      <c r="D4" t="s">
        <v>109</v>
      </c>
      <c r="E4" t="s">
        <v>106</v>
      </c>
      <c r="F4" t="s">
        <v>110</v>
      </c>
      <c r="G4" s="30">
        <v>11250</v>
      </c>
      <c r="H4">
        <f ca="1"/>
        <v>11250</v>
      </c>
      <c r="I4" s="8"/>
      <c r="L4">
        <f ca="1"/>
        <v>11250</v>
      </c>
      <c r="P4" t="s">
        <v>354</v>
      </c>
      <c r="Q4" t="s">
        <v>366</v>
      </c>
      <c r="R4" t="s">
        <v>250</v>
      </c>
      <c r="S4" t="s">
        <v>383</v>
      </c>
      <c r="T4" t="s">
        <v>386</v>
      </c>
      <c r="U4" t="s">
        <v>405</v>
      </c>
      <c r="V4" t="s">
        <v>411</v>
      </c>
    </row>
    <row r="5" spans="1:22" x14ac:dyDescent="0.3">
      <c r="A5">
        <v>4</v>
      </c>
      <c r="B5" t="s">
        <v>4</v>
      </c>
      <c r="C5" t="s">
        <v>111</v>
      </c>
      <c r="D5" t="s">
        <v>112</v>
      </c>
      <c r="E5" t="s">
        <v>113</v>
      </c>
      <c r="F5" t="s">
        <v>114</v>
      </c>
      <c r="G5" s="30">
        <v>12000</v>
      </c>
      <c r="H5">
        <f ca="1"/>
        <v>12000</v>
      </c>
      <c r="I5" s="8"/>
      <c r="L5">
        <f ca="1"/>
        <v>12000</v>
      </c>
      <c r="P5" t="s">
        <v>355</v>
      </c>
      <c r="Q5" t="s">
        <v>71</v>
      </c>
      <c r="R5" t="s">
        <v>251</v>
      </c>
      <c r="S5" t="s">
        <v>184</v>
      </c>
      <c r="T5" t="s">
        <v>387</v>
      </c>
      <c r="U5" t="s">
        <v>334</v>
      </c>
      <c r="V5" t="s">
        <v>412</v>
      </c>
    </row>
    <row r="6" spans="1:22" x14ac:dyDescent="0.3">
      <c r="A6">
        <v>5</v>
      </c>
      <c r="B6" t="s">
        <v>5</v>
      </c>
      <c r="D6" t="s">
        <v>105</v>
      </c>
      <c r="E6" t="s">
        <v>106</v>
      </c>
      <c r="F6" t="s">
        <v>103</v>
      </c>
      <c r="G6" s="30">
        <v>12000</v>
      </c>
      <c r="H6">
        <f ca="1"/>
        <v>12000</v>
      </c>
      <c r="I6" s="8"/>
      <c r="J6" s="23"/>
      <c r="L6">
        <f ca="1"/>
        <v>12000</v>
      </c>
      <c r="P6" t="s">
        <v>356</v>
      </c>
      <c r="Q6" t="s">
        <v>68</v>
      </c>
      <c r="R6" t="s">
        <v>175</v>
      </c>
      <c r="S6" t="s">
        <v>182</v>
      </c>
      <c r="T6" t="s">
        <v>388</v>
      </c>
      <c r="U6" t="s">
        <v>406</v>
      </c>
      <c r="V6" t="s">
        <v>413</v>
      </c>
    </row>
    <row r="7" spans="1:22" x14ac:dyDescent="0.3">
      <c r="A7">
        <v>6</v>
      </c>
      <c r="B7" t="s">
        <v>6</v>
      </c>
      <c r="C7" t="s">
        <v>115</v>
      </c>
      <c r="D7" t="s">
        <v>116</v>
      </c>
      <c r="E7" t="s">
        <v>117</v>
      </c>
      <c r="F7" t="s">
        <v>107</v>
      </c>
      <c r="G7" s="30">
        <v>6400</v>
      </c>
      <c r="H7">
        <f ca="1"/>
        <v>6400</v>
      </c>
      <c r="I7" s="8"/>
      <c r="L7">
        <f ca="1"/>
        <v>6400</v>
      </c>
      <c r="P7" t="s">
        <v>357</v>
      </c>
      <c r="Q7" t="s">
        <v>72</v>
      </c>
      <c r="R7" t="s">
        <v>369</v>
      </c>
      <c r="S7" t="s">
        <v>183</v>
      </c>
      <c r="T7" t="s">
        <v>389</v>
      </c>
      <c r="U7" t="s">
        <v>407</v>
      </c>
      <c r="V7" t="s">
        <v>414</v>
      </c>
    </row>
    <row r="8" spans="1:22" x14ac:dyDescent="0.3">
      <c r="A8">
        <v>7</v>
      </c>
      <c r="B8" t="s">
        <v>7</v>
      </c>
      <c r="C8" t="s">
        <v>118</v>
      </c>
      <c r="D8" t="s">
        <v>119</v>
      </c>
      <c r="E8" t="s">
        <v>117</v>
      </c>
      <c r="F8" t="s">
        <v>110</v>
      </c>
      <c r="G8" s="30">
        <v>4500</v>
      </c>
      <c r="H8">
        <f ca="1"/>
        <v>4500</v>
      </c>
      <c r="J8" s="23"/>
      <c r="L8">
        <f ca="1"/>
        <v>4500</v>
      </c>
      <c r="P8" t="s">
        <v>358</v>
      </c>
      <c r="Q8" t="s">
        <v>94</v>
      </c>
      <c r="R8" t="s">
        <v>370</v>
      </c>
      <c r="S8" t="s">
        <v>185</v>
      </c>
      <c r="T8" t="s">
        <v>390</v>
      </c>
      <c r="U8" t="s">
        <v>408</v>
      </c>
      <c r="V8" t="s">
        <v>415</v>
      </c>
    </row>
    <row r="9" spans="1:22" ht="15" thickBot="1" x14ac:dyDescent="0.35">
      <c r="A9">
        <v>8</v>
      </c>
      <c r="B9" t="s">
        <v>8</v>
      </c>
      <c r="C9" t="s">
        <v>120</v>
      </c>
      <c r="D9" t="s">
        <v>119</v>
      </c>
      <c r="E9" t="s">
        <v>117</v>
      </c>
      <c r="F9" t="s">
        <v>114</v>
      </c>
      <c r="G9" s="30">
        <v>6250</v>
      </c>
      <c r="H9">
        <f ca="1"/>
        <v>6250</v>
      </c>
      <c r="L9">
        <f ca="1"/>
        <v>6250</v>
      </c>
      <c r="P9" t="s">
        <v>21</v>
      </c>
      <c r="Q9" t="s">
        <v>367</v>
      </c>
      <c r="R9" t="s">
        <v>371</v>
      </c>
      <c r="S9" t="s">
        <v>187</v>
      </c>
      <c r="T9" t="s">
        <v>178</v>
      </c>
      <c r="V9" t="s">
        <v>416</v>
      </c>
    </row>
    <row r="10" spans="1:22" ht="15" thickBot="1" x14ac:dyDescent="0.35">
      <c r="A10">
        <v>9</v>
      </c>
      <c r="B10" t="s">
        <v>9</v>
      </c>
      <c r="C10" t="s">
        <v>121</v>
      </c>
      <c r="D10" t="s">
        <v>101</v>
      </c>
      <c r="E10" t="s">
        <v>102</v>
      </c>
      <c r="F10" t="s">
        <v>103</v>
      </c>
      <c r="G10" s="30">
        <v>6250</v>
      </c>
      <c r="H10">
        <f ca="1"/>
        <v>6250</v>
      </c>
      <c r="I10" s="8"/>
      <c r="J10" s="35">
        <f>SUM(G2:G21)</f>
        <v>180075</v>
      </c>
      <c r="L10">
        <f ca="1"/>
        <v>6250</v>
      </c>
      <c r="P10" t="s">
        <v>359</v>
      </c>
      <c r="Q10" t="s">
        <v>368</v>
      </c>
      <c r="R10" t="s">
        <v>372</v>
      </c>
      <c r="T10" t="s">
        <v>177</v>
      </c>
      <c r="V10" t="s">
        <v>417</v>
      </c>
    </row>
    <row r="11" spans="1:22" ht="15" thickBot="1" x14ac:dyDescent="0.35">
      <c r="A11">
        <v>10</v>
      </c>
      <c r="B11" t="s">
        <v>10</v>
      </c>
      <c r="D11" t="s">
        <v>122</v>
      </c>
      <c r="E11" t="s">
        <v>113</v>
      </c>
      <c r="F11" t="s">
        <v>107</v>
      </c>
      <c r="G11" s="30">
        <v>8750</v>
      </c>
      <c r="H11">
        <f ca="1"/>
        <v>8750</v>
      </c>
      <c r="J11" s="35">
        <f>SUM(salary)</f>
        <v>180075</v>
      </c>
      <c r="L11">
        <f ca="1"/>
        <v>8750</v>
      </c>
      <c r="P11" t="s">
        <v>360</v>
      </c>
      <c r="Q11" t="s">
        <v>248</v>
      </c>
      <c r="R11" t="s">
        <v>373</v>
      </c>
      <c r="T11" t="s">
        <v>391</v>
      </c>
    </row>
    <row r="12" spans="1:22" x14ac:dyDescent="0.3">
      <c r="A12">
        <v>11</v>
      </c>
      <c r="B12" t="s">
        <v>123</v>
      </c>
      <c r="C12" t="s">
        <v>124</v>
      </c>
      <c r="D12" t="s">
        <v>122</v>
      </c>
      <c r="E12" t="s">
        <v>113</v>
      </c>
      <c r="F12" t="s">
        <v>110</v>
      </c>
      <c r="G12" s="30">
        <v>11250</v>
      </c>
      <c r="H12">
        <f ca="1"/>
        <v>11250</v>
      </c>
      <c r="I12" s="8"/>
      <c r="L12">
        <f ca="1"/>
        <v>11250</v>
      </c>
      <c r="P12" t="s">
        <v>361</v>
      </c>
      <c r="Q12" t="s">
        <v>376</v>
      </c>
      <c r="R12" t="s">
        <v>374</v>
      </c>
      <c r="T12" t="s">
        <v>392</v>
      </c>
    </row>
    <row r="13" spans="1:22" x14ac:dyDescent="0.3">
      <c r="A13">
        <v>12</v>
      </c>
      <c r="B13" t="s">
        <v>125</v>
      </c>
      <c r="C13" t="s">
        <v>126</v>
      </c>
      <c r="D13" t="s">
        <v>127</v>
      </c>
      <c r="E13" t="s">
        <v>113</v>
      </c>
      <c r="F13" t="s">
        <v>114</v>
      </c>
      <c r="G13" s="30">
        <v>10000</v>
      </c>
      <c r="H13">
        <f ca="1"/>
        <v>10000</v>
      </c>
      <c r="L13">
        <f ca="1"/>
        <v>10000</v>
      </c>
      <c r="P13" t="s">
        <v>362</v>
      </c>
      <c r="R13" t="s">
        <v>375</v>
      </c>
      <c r="T13" t="s">
        <v>393</v>
      </c>
    </row>
    <row r="14" spans="1:22" x14ac:dyDescent="0.3">
      <c r="A14">
        <v>13</v>
      </c>
      <c r="B14" t="s">
        <v>128</v>
      </c>
      <c r="C14" t="s">
        <v>104</v>
      </c>
      <c r="D14" t="s">
        <v>129</v>
      </c>
      <c r="E14" t="s">
        <v>113</v>
      </c>
      <c r="F14" t="s">
        <v>103</v>
      </c>
      <c r="G14" s="30">
        <v>16250</v>
      </c>
      <c r="H14">
        <f ca="1"/>
        <v>16250</v>
      </c>
      <c r="I14" s="8"/>
      <c r="J14" t="s">
        <v>530</v>
      </c>
      <c r="L14">
        <f ca="1"/>
        <v>16250</v>
      </c>
      <c r="P14" t="s">
        <v>363</v>
      </c>
      <c r="R14" t="s">
        <v>418</v>
      </c>
      <c r="T14" t="s">
        <v>394</v>
      </c>
    </row>
    <row r="15" spans="1:22" ht="15" thickBot="1" x14ac:dyDescent="0.35">
      <c r="A15">
        <v>14</v>
      </c>
      <c r="B15" t="s">
        <v>130</v>
      </c>
      <c r="C15" t="s">
        <v>108</v>
      </c>
      <c r="D15" t="s">
        <v>127</v>
      </c>
      <c r="E15" t="s">
        <v>113</v>
      </c>
      <c r="F15" t="s">
        <v>107</v>
      </c>
      <c r="G15" s="30">
        <v>6400</v>
      </c>
      <c r="H15">
        <f ca="1"/>
        <v>6400</v>
      </c>
      <c r="J15" s="23">
        <f>SUM(J14)</f>
        <v>0</v>
      </c>
      <c r="L15">
        <f ca="1"/>
        <v>6400</v>
      </c>
      <c r="P15" t="s">
        <v>93</v>
      </c>
      <c r="R15" t="s">
        <v>419</v>
      </c>
      <c r="T15" t="s">
        <v>379</v>
      </c>
    </row>
    <row r="16" spans="1:22" ht="15" thickBot="1" x14ac:dyDescent="0.35">
      <c r="A16">
        <v>15</v>
      </c>
      <c r="B16" t="s">
        <v>131</v>
      </c>
      <c r="C16" t="s">
        <v>132</v>
      </c>
      <c r="D16" t="s">
        <v>105</v>
      </c>
      <c r="E16" t="s">
        <v>106</v>
      </c>
      <c r="F16" t="s">
        <v>110</v>
      </c>
      <c r="G16" s="30">
        <v>4500</v>
      </c>
      <c r="H16">
        <f ca="1"/>
        <v>4500</v>
      </c>
      <c r="J16" s="35">
        <f ca="1">SUM(INDIRECT(J14))</f>
        <v>180075</v>
      </c>
      <c r="K16" t="str">
        <f ca="1">_xlfn.FORMULATEXT(J16)</f>
        <v>=SUM(INDIRECT(J14))</v>
      </c>
      <c r="L16">
        <f ca="1"/>
        <v>4500</v>
      </c>
      <c r="P16" t="s">
        <v>364</v>
      </c>
      <c r="R16" t="s">
        <v>420</v>
      </c>
      <c r="T16" t="s">
        <v>395</v>
      </c>
    </row>
    <row r="17" spans="1:20" x14ac:dyDescent="0.3">
      <c r="A17">
        <v>16</v>
      </c>
      <c r="B17" t="s">
        <v>133</v>
      </c>
      <c r="D17" t="s">
        <v>127</v>
      </c>
      <c r="E17" t="s">
        <v>113</v>
      </c>
      <c r="F17" t="s">
        <v>114</v>
      </c>
      <c r="G17" s="30">
        <v>6275</v>
      </c>
      <c r="H17">
        <f ca="1"/>
        <v>6275</v>
      </c>
      <c r="L17">
        <f ca="1"/>
        <v>6275</v>
      </c>
      <c r="P17" t="s">
        <v>377</v>
      </c>
      <c r="R17" t="s">
        <v>255</v>
      </c>
      <c r="T17" t="s">
        <v>396</v>
      </c>
    </row>
    <row r="18" spans="1:20" x14ac:dyDescent="0.3">
      <c r="A18">
        <v>17</v>
      </c>
      <c r="B18" t="s">
        <v>134</v>
      </c>
      <c r="C18" t="s">
        <v>135</v>
      </c>
      <c r="D18" t="s">
        <v>101</v>
      </c>
      <c r="E18" t="s">
        <v>102</v>
      </c>
      <c r="F18" t="s">
        <v>136</v>
      </c>
      <c r="G18" s="30">
        <v>6250</v>
      </c>
      <c r="H18">
        <f ca="1"/>
        <v>6250</v>
      </c>
      <c r="L18">
        <f ca="1"/>
        <v>6250</v>
      </c>
      <c r="P18" t="s">
        <v>378</v>
      </c>
      <c r="R18" t="s">
        <v>256</v>
      </c>
      <c r="T18" t="s">
        <v>397</v>
      </c>
    </row>
    <row r="19" spans="1:20" x14ac:dyDescent="0.3">
      <c r="A19">
        <v>18</v>
      </c>
      <c r="B19" t="s">
        <v>137</v>
      </c>
      <c r="C19" t="s">
        <v>138</v>
      </c>
      <c r="D19" t="s">
        <v>101</v>
      </c>
      <c r="E19" t="s">
        <v>102</v>
      </c>
      <c r="F19" t="s">
        <v>114</v>
      </c>
      <c r="G19" s="30">
        <v>8750</v>
      </c>
      <c r="H19">
        <f ca="1"/>
        <v>8750</v>
      </c>
      <c r="L19">
        <f ca="1"/>
        <v>8750</v>
      </c>
      <c r="T19" t="s">
        <v>398</v>
      </c>
    </row>
    <row r="20" spans="1:20" x14ac:dyDescent="0.3">
      <c r="A20">
        <v>19</v>
      </c>
      <c r="B20" t="s">
        <v>139</v>
      </c>
      <c r="C20" t="s">
        <v>140</v>
      </c>
      <c r="D20" t="s">
        <v>141</v>
      </c>
      <c r="E20" t="s">
        <v>102</v>
      </c>
      <c r="F20" t="s">
        <v>136</v>
      </c>
      <c r="G20" s="11">
        <v>11000</v>
      </c>
      <c r="H20">
        <f ca="1"/>
        <v>11000</v>
      </c>
      <c r="L20">
        <f ca="1"/>
        <v>11000</v>
      </c>
      <c r="T20" t="s">
        <v>399</v>
      </c>
    </row>
    <row r="21" spans="1:20" x14ac:dyDescent="0.3">
      <c r="A21">
        <v>20</v>
      </c>
      <c r="B21" t="s">
        <v>142</v>
      </c>
      <c r="C21" t="s">
        <v>143</v>
      </c>
      <c r="D21" t="s">
        <v>109</v>
      </c>
      <c r="E21" t="s">
        <v>106</v>
      </c>
      <c r="F21" t="s">
        <v>103</v>
      </c>
      <c r="G21" s="11">
        <v>10000</v>
      </c>
      <c r="H21">
        <f ca="1"/>
        <v>10000</v>
      </c>
      <c r="L21">
        <f ca="1"/>
        <v>10000</v>
      </c>
      <c r="T21" t="s">
        <v>400</v>
      </c>
    </row>
    <row r="22" spans="1:20" x14ac:dyDescent="0.3">
      <c r="T22" t="s">
        <v>401</v>
      </c>
    </row>
    <row r="23" spans="1:20" x14ac:dyDescent="0.3">
      <c r="T23" t="s">
        <v>402</v>
      </c>
    </row>
    <row r="25" spans="1:20" x14ac:dyDescent="0.3">
      <c r="B25" cm="1">
        <f t="array" aca="1" ref="B25:B44" ca="1">INDIRECT(J14)</f>
        <v>10000</v>
      </c>
      <c r="I25" cm="1">
        <f t="array" aca="1" ref="I25:I44" ca="1">INDIRECT(J14)</f>
        <v>10000</v>
      </c>
    </row>
    <row r="26" spans="1:20" x14ac:dyDescent="0.3">
      <c r="B26">
        <f ca="1"/>
        <v>12000</v>
      </c>
      <c r="I26">
        <f ca="1"/>
        <v>12000</v>
      </c>
    </row>
    <row r="27" spans="1:20" x14ac:dyDescent="0.3">
      <c r="B27">
        <f ca="1"/>
        <v>11250</v>
      </c>
      <c r="I27">
        <f ca="1"/>
        <v>11250</v>
      </c>
    </row>
    <row r="28" spans="1:20" x14ac:dyDescent="0.3">
      <c r="B28">
        <f ca="1"/>
        <v>12000</v>
      </c>
      <c r="I28">
        <f ca="1"/>
        <v>12000</v>
      </c>
    </row>
    <row r="29" spans="1:20" x14ac:dyDescent="0.3">
      <c r="B29">
        <f ca="1"/>
        <v>12000</v>
      </c>
      <c r="I29">
        <f ca="1"/>
        <v>12000</v>
      </c>
    </row>
    <row r="30" spans="1:20" x14ac:dyDescent="0.3">
      <c r="B30">
        <f ca="1"/>
        <v>6400</v>
      </c>
      <c r="I30">
        <f ca="1"/>
        <v>6400</v>
      </c>
    </row>
    <row r="31" spans="1:20" x14ac:dyDescent="0.3">
      <c r="B31">
        <f ca="1"/>
        <v>4500</v>
      </c>
      <c r="I31">
        <f ca="1"/>
        <v>4500</v>
      </c>
    </row>
    <row r="32" spans="1:20" x14ac:dyDescent="0.3">
      <c r="B32">
        <f ca="1"/>
        <v>6250</v>
      </c>
      <c r="I32">
        <f ca="1"/>
        <v>6250</v>
      </c>
    </row>
    <row r="33" spans="2:9" x14ac:dyDescent="0.3">
      <c r="B33">
        <f ca="1"/>
        <v>6250</v>
      </c>
      <c r="I33">
        <f ca="1"/>
        <v>6250</v>
      </c>
    </row>
    <row r="34" spans="2:9" x14ac:dyDescent="0.3">
      <c r="B34">
        <f ca="1"/>
        <v>8750</v>
      </c>
      <c r="I34">
        <f ca="1"/>
        <v>8750</v>
      </c>
    </row>
    <row r="35" spans="2:9" x14ac:dyDescent="0.3">
      <c r="B35">
        <f ca="1"/>
        <v>11250</v>
      </c>
      <c r="I35">
        <f ca="1"/>
        <v>11250</v>
      </c>
    </row>
    <row r="36" spans="2:9" x14ac:dyDescent="0.3">
      <c r="B36">
        <f ca="1"/>
        <v>10000</v>
      </c>
      <c r="I36">
        <f ca="1"/>
        <v>10000</v>
      </c>
    </row>
    <row r="37" spans="2:9" x14ac:dyDescent="0.3">
      <c r="B37">
        <f ca="1"/>
        <v>16250</v>
      </c>
      <c r="I37">
        <f ca="1"/>
        <v>16250</v>
      </c>
    </row>
    <row r="38" spans="2:9" x14ac:dyDescent="0.3">
      <c r="B38">
        <f ca="1"/>
        <v>6400</v>
      </c>
      <c r="I38">
        <f ca="1"/>
        <v>6400</v>
      </c>
    </row>
    <row r="39" spans="2:9" x14ac:dyDescent="0.3">
      <c r="B39">
        <f ca="1"/>
        <v>4500</v>
      </c>
      <c r="I39">
        <f ca="1"/>
        <v>4500</v>
      </c>
    </row>
    <row r="40" spans="2:9" x14ac:dyDescent="0.3">
      <c r="B40">
        <f ca="1"/>
        <v>6275</v>
      </c>
      <c r="I40">
        <f ca="1"/>
        <v>6275</v>
      </c>
    </row>
    <row r="41" spans="2:9" x14ac:dyDescent="0.3">
      <c r="B41">
        <f ca="1"/>
        <v>6250</v>
      </c>
      <c r="I41">
        <f ca="1"/>
        <v>6250</v>
      </c>
    </row>
    <row r="42" spans="2:9" x14ac:dyDescent="0.3">
      <c r="B42">
        <f ca="1"/>
        <v>8750</v>
      </c>
      <c r="I42">
        <f ca="1"/>
        <v>8750</v>
      </c>
    </row>
    <row r="43" spans="2:9" x14ac:dyDescent="0.3">
      <c r="B43">
        <f ca="1"/>
        <v>11000</v>
      </c>
      <c r="I43">
        <f ca="1"/>
        <v>11000</v>
      </c>
    </row>
    <row r="44" spans="2:9" x14ac:dyDescent="0.3">
      <c r="B44">
        <f ca="1"/>
        <v>10000</v>
      </c>
      <c r="I44">
        <f ca="1"/>
        <v>10000</v>
      </c>
    </row>
  </sheetData>
  <dataValidations count="3">
    <dataValidation type="custom" allowBlank="1" showInputMessage="1" showErrorMessage="1" sqref="B1:B21" xr:uid="{B4DABBF8-8D7D-4892-91AC-0DCDD1530953}">
      <formula1>ISTEXT(B1)</formula1>
    </dataValidation>
    <dataValidation type="custom" operator="greaterThanOrEqual" allowBlank="1" showInputMessage="1" showErrorMessage="1" sqref="G1" xr:uid="{9EC82E81-CD45-455C-9B09-7ACC3A411132}">
      <formula1>ISNUMBER(G2)</formula1>
    </dataValidation>
    <dataValidation type="custom" operator="greaterThanOrEqual" allowBlank="1" showInputMessage="1" showErrorMessage="1" sqref="G2:G21" xr:uid="{3FF176D8-D997-4864-86CA-C55DB6D69F2E}">
      <formula1>ISNUMBER(G2)</formula1>
    </dataValidation>
  </dataValidation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C632E-022D-4ED7-94DD-D4B0ACD7181D}">
  <dimension ref="A1:V31"/>
  <sheetViews>
    <sheetView zoomScale="120" zoomScaleNormal="120" workbookViewId="0">
      <selection activeCell="I9" sqref="I9"/>
    </sheetView>
  </sheetViews>
  <sheetFormatPr defaultRowHeight="14.4" x14ac:dyDescent="0.3"/>
  <cols>
    <col min="1" max="1" width="9.5546875" bestFit="1" customWidth="1"/>
    <col min="2" max="2" width="19.109375" customWidth="1"/>
    <col min="3" max="3" width="10.5546875" bestFit="1" customWidth="1"/>
    <col min="4" max="4" width="9.77734375" bestFit="1" customWidth="1"/>
    <col min="5" max="5" width="11" bestFit="1" customWidth="1"/>
    <col min="6" max="6" width="14.5546875" bestFit="1" customWidth="1"/>
    <col min="7" max="7" width="12.77734375" customWidth="1"/>
    <col min="9" max="9" width="18" style="23" customWidth="1"/>
    <col min="10" max="10" width="21.77734375" bestFit="1" customWidth="1"/>
    <col min="11" max="11" width="22.88671875" bestFit="1" customWidth="1"/>
    <col min="12" max="12" width="22.21875" customWidth="1"/>
    <col min="14" max="14" width="20.6640625" customWidth="1"/>
    <col min="16" max="16" width="13.6640625" bestFit="1" customWidth="1"/>
    <col min="17" max="17" width="16.44140625" customWidth="1"/>
    <col min="18" max="18" width="16.21875" customWidth="1"/>
    <col min="19" max="19" width="11.77734375" bestFit="1" customWidth="1"/>
    <col min="20" max="20" width="18.44140625" bestFit="1" customWidth="1"/>
    <col min="21" max="21" width="15.21875" customWidth="1"/>
    <col min="22" max="22" width="9.5546875" bestFit="1" customWidth="1"/>
  </cols>
  <sheetData>
    <row r="1" spans="1:22" x14ac:dyDescent="0.3">
      <c r="A1" s="1" t="s">
        <v>95</v>
      </c>
      <c r="B1" s="1" t="s">
        <v>0</v>
      </c>
      <c r="C1" s="1" t="s">
        <v>96</v>
      </c>
      <c r="D1" s="1" t="s">
        <v>97</v>
      </c>
      <c r="E1" s="1" t="s">
        <v>53</v>
      </c>
      <c r="F1" s="1" t="s">
        <v>98</v>
      </c>
      <c r="G1" s="2" t="s">
        <v>99</v>
      </c>
    </row>
    <row r="2" spans="1:22" x14ac:dyDescent="0.3">
      <c r="A2">
        <v>17</v>
      </c>
      <c r="B2" t="s">
        <v>134</v>
      </c>
      <c r="C2" t="s">
        <v>135</v>
      </c>
      <c r="D2" t="s">
        <v>101</v>
      </c>
      <c r="E2" t="s">
        <v>102</v>
      </c>
      <c r="F2" t="s">
        <v>136</v>
      </c>
      <c r="G2" s="30">
        <v>6250</v>
      </c>
      <c r="P2" s="1"/>
      <c r="Q2" s="1"/>
      <c r="R2" s="1"/>
      <c r="S2" s="1"/>
      <c r="T2" s="1"/>
      <c r="U2" s="1"/>
      <c r="V2" s="1"/>
    </row>
    <row r="3" spans="1:22" x14ac:dyDescent="0.3">
      <c r="A3">
        <v>19</v>
      </c>
      <c r="B3" t="s">
        <v>139</v>
      </c>
      <c r="C3" t="s">
        <v>140</v>
      </c>
      <c r="D3" t="s">
        <v>141</v>
      </c>
      <c r="E3" t="s">
        <v>102</v>
      </c>
      <c r="F3" t="s">
        <v>136</v>
      </c>
      <c r="G3" s="11">
        <v>11000</v>
      </c>
    </row>
    <row r="4" spans="1:22" x14ac:dyDescent="0.3">
      <c r="A4">
        <v>18</v>
      </c>
      <c r="B4" t="s">
        <v>137</v>
      </c>
      <c r="C4" t="s">
        <v>138</v>
      </c>
      <c r="D4" t="s">
        <v>101</v>
      </c>
      <c r="E4" t="s">
        <v>102</v>
      </c>
      <c r="F4" t="s">
        <v>114</v>
      </c>
      <c r="G4" s="30">
        <v>8750</v>
      </c>
    </row>
    <row r="5" spans="1:22" x14ac:dyDescent="0.3">
      <c r="A5">
        <v>1</v>
      </c>
      <c r="B5" t="s">
        <v>1</v>
      </c>
      <c r="C5" t="s">
        <v>100</v>
      </c>
      <c r="D5" t="s">
        <v>101</v>
      </c>
      <c r="E5" t="s">
        <v>102</v>
      </c>
      <c r="F5" t="s">
        <v>103</v>
      </c>
      <c r="G5" s="30">
        <v>10000</v>
      </c>
    </row>
    <row r="6" spans="1:22" x14ac:dyDescent="0.3">
      <c r="A6">
        <v>9</v>
      </c>
      <c r="B6" t="s">
        <v>9</v>
      </c>
      <c r="C6" t="s">
        <v>121</v>
      </c>
      <c r="D6" t="s">
        <v>101</v>
      </c>
      <c r="E6" t="s">
        <v>102</v>
      </c>
      <c r="F6" t="s">
        <v>103</v>
      </c>
      <c r="G6" s="30">
        <v>6250</v>
      </c>
    </row>
    <row r="7" spans="1:22" x14ac:dyDescent="0.3">
      <c r="A7">
        <v>10</v>
      </c>
      <c r="B7" t="s">
        <v>10</v>
      </c>
      <c r="D7" t="s">
        <v>122</v>
      </c>
      <c r="E7" t="s">
        <v>113</v>
      </c>
      <c r="F7" t="s">
        <v>107</v>
      </c>
      <c r="G7" s="30">
        <v>8750</v>
      </c>
    </row>
    <row r="8" spans="1:22" x14ac:dyDescent="0.3">
      <c r="A8">
        <v>14</v>
      </c>
      <c r="B8" t="s">
        <v>130</v>
      </c>
      <c r="C8" t="s">
        <v>108</v>
      </c>
      <c r="D8" t="s">
        <v>127</v>
      </c>
      <c r="E8" t="s">
        <v>113</v>
      </c>
      <c r="F8" t="s">
        <v>107</v>
      </c>
      <c r="G8" s="30">
        <v>6400</v>
      </c>
    </row>
    <row r="9" spans="1:22" x14ac:dyDescent="0.3">
      <c r="A9">
        <v>11</v>
      </c>
      <c r="B9" t="s">
        <v>123</v>
      </c>
      <c r="C9" t="s">
        <v>124</v>
      </c>
      <c r="D9" t="s">
        <v>122</v>
      </c>
      <c r="E9" t="s">
        <v>113</v>
      </c>
      <c r="F9" t="s">
        <v>110</v>
      </c>
      <c r="G9" s="30">
        <v>11250</v>
      </c>
    </row>
    <row r="10" spans="1:22" x14ac:dyDescent="0.3">
      <c r="A10">
        <v>4</v>
      </c>
      <c r="B10" t="s">
        <v>4</v>
      </c>
      <c r="C10" t="s">
        <v>111</v>
      </c>
      <c r="D10" t="s">
        <v>112</v>
      </c>
      <c r="E10" t="s">
        <v>113</v>
      </c>
      <c r="F10" t="s">
        <v>114</v>
      </c>
      <c r="G10" s="30">
        <v>12000</v>
      </c>
    </row>
    <row r="11" spans="1:22" x14ac:dyDescent="0.3">
      <c r="A11">
        <v>12</v>
      </c>
      <c r="B11" t="s">
        <v>125</v>
      </c>
      <c r="C11" t="s">
        <v>126</v>
      </c>
      <c r="D11" t="s">
        <v>127</v>
      </c>
      <c r="E11" t="s">
        <v>113</v>
      </c>
      <c r="F11" t="s">
        <v>114</v>
      </c>
      <c r="G11" s="30">
        <v>10000</v>
      </c>
    </row>
    <row r="12" spans="1:22" x14ac:dyDescent="0.3">
      <c r="A12">
        <v>16</v>
      </c>
      <c r="B12" t="s">
        <v>133</v>
      </c>
      <c r="D12" t="s">
        <v>127</v>
      </c>
      <c r="E12" t="s">
        <v>113</v>
      </c>
      <c r="F12" t="s">
        <v>114</v>
      </c>
      <c r="G12" s="30">
        <v>6275</v>
      </c>
    </row>
    <row r="13" spans="1:22" x14ac:dyDescent="0.3">
      <c r="A13">
        <v>13</v>
      </c>
      <c r="B13" t="s">
        <v>128</v>
      </c>
      <c r="C13" t="s">
        <v>104</v>
      </c>
      <c r="D13" t="s">
        <v>129</v>
      </c>
      <c r="E13" t="s">
        <v>113</v>
      </c>
      <c r="F13" t="s">
        <v>103</v>
      </c>
      <c r="G13" s="30">
        <v>16250</v>
      </c>
    </row>
    <row r="14" spans="1:22" x14ac:dyDescent="0.3">
      <c r="A14">
        <v>2</v>
      </c>
      <c r="B14" t="s">
        <v>2</v>
      </c>
      <c r="C14" t="s">
        <v>104</v>
      </c>
      <c r="D14" t="s">
        <v>105</v>
      </c>
      <c r="E14" t="s">
        <v>106</v>
      </c>
      <c r="F14" t="s">
        <v>107</v>
      </c>
      <c r="G14" s="30">
        <v>12000</v>
      </c>
    </row>
    <row r="15" spans="1:22" x14ac:dyDescent="0.3">
      <c r="A15">
        <v>3</v>
      </c>
      <c r="B15" t="s">
        <v>3</v>
      </c>
      <c r="C15" t="s">
        <v>108</v>
      </c>
      <c r="D15" t="s">
        <v>109</v>
      </c>
      <c r="E15" t="s">
        <v>106</v>
      </c>
      <c r="F15" t="s">
        <v>110</v>
      </c>
      <c r="G15" s="30">
        <v>11250</v>
      </c>
    </row>
    <row r="16" spans="1:22" x14ac:dyDescent="0.3">
      <c r="A16">
        <v>15</v>
      </c>
      <c r="B16" t="s">
        <v>131</v>
      </c>
      <c r="C16" t="s">
        <v>132</v>
      </c>
      <c r="D16" t="s">
        <v>105</v>
      </c>
      <c r="E16" t="s">
        <v>106</v>
      </c>
      <c r="F16" t="s">
        <v>110</v>
      </c>
      <c r="G16" s="30">
        <v>4500</v>
      </c>
      <c r="J16" s="23"/>
    </row>
    <row r="17" spans="1:10" x14ac:dyDescent="0.3">
      <c r="A17">
        <v>5</v>
      </c>
      <c r="B17" t="s">
        <v>5</v>
      </c>
      <c r="D17" t="s">
        <v>105</v>
      </c>
      <c r="E17" t="s">
        <v>106</v>
      </c>
      <c r="F17" t="s">
        <v>103</v>
      </c>
      <c r="G17" s="30">
        <v>12000</v>
      </c>
      <c r="J17" s="8"/>
    </row>
    <row r="18" spans="1:10" x14ac:dyDescent="0.3">
      <c r="A18">
        <v>20</v>
      </c>
      <c r="B18" t="s">
        <v>142</v>
      </c>
      <c r="C18" t="s">
        <v>143</v>
      </c>
      <c r="D18" t="s">
        <v>109</v>
      </c>
      <c r="E18" t="s">
        <v>106</v>
      </c>
      <c r="F18" t="s">
        <v>103</v>
      </c>
      <c r="G18" s="11">
        <v>10000</v>
      </c>
      <c r="J18" s="23"/>
    </row>
    <row r="19" spans="1:10" x14ac:dyDescent="0.3">
      <c r="A19">
        <v>6</v>
      </c>
      <c r="B19" t="s">
        <v>6</v>
      </c>
      <c r="C19" t="s">
        <v>115</v>
      </c>
      <c r="D19" t="s">
        <v>116</v>
      </c>
      <c r="E19" t="s">
        <v>117</v>
      </c>
      <c r="F19" t="s">
        <v>107</v>
      </c>
      <c r="G19" s="30">
        <v>6400</v>
      </c>
      <c r="J19" s="8"/>
    </row>
    <row r="20" spans="1:10" x14ac:dyDescent="0.3">
      <c r="A20">
        <v>7</v>
      </c>
      <c r="B20" t="s">
        <v>7</v>
      </c>
      <c r="C20" t="s">
        <v>118</v>
      </c>
      <c r="D20" t="s">
        <v>119</v>
      </c>
      <c r="E20" t="s">
        <v>117</v>
      </c>
      <c r="F20" t="s">
        <v>110</v>
      </c>
      <c r="G20" s="30">
        <v>4500</v>
      </c>
      <c r="J20" s="23"/>
    </row>
    <row r="21" spans="1:10" x14ac:dyDescent="0.3">
      <c r="A21">
        <v>8</v>
      </c>
      <c r="B21" t="s">
        <v>8</v>
      </c>
      <c r="C21" t="s">
        <v>120</v>
      </c>
      <c r="D21" t="s">
        <v>119</v>
      </c>
      <c r="E21" t="s">
        <v>117</v>
      </c>
      <c r="F21" t="s">
        <v>114</v>
      </c>
      <c r="G21" s="30">
        <v>6250</v>
      </c>
      <c r="J21" s="8"/>
    </row>
    <row r="22" spans="1:10" x14ac:dyDescent="0.3">
      <c r="J22" s="8"/>
    </row>
    <row r="23" spans="1:10" x14ac:dyDescent="0.3">
      <c r="J23" s="8"/>
    </row>
    <row r="24" spans="1:10" x14ac:dyDescent="0.3">
      <c r="J24" s="8"/>
    </row>
    <row r="26" spans="1:10" x14ac:dyDescent="0.3">
      <c r="J26" s="8"/>
    </row>
    <row r="30" spans="1:10" x14ac:dyDescent="0.3">
      <c r="J30" s="8"/>
    </row>
    <row r="31" spans="1:10" x14ac:dyDescent="0.3">
      <c r="J31" s="8"/>
    </row>
  </sheetData>
  <sortState xmlns:xlrd2="http://schemas.microsoft.com/office/spreadsheetml/2017/richdata2" ref="A2:G21">
    <sortCondition descending="1" ref="E1:E21"/>
  </sortState>
  <dataValidations count="3">
    <dataValidation type="custom" operator="greaterThanOrEqual" allowBlank="1" showInputMessage="1" showErrorMessage="1" sqref="G11 G16 G3:G4 G5 G7:G9 G2 G6 G10 G12:G15 G17 G18:G20 G21" xr:uid="{AC8DA6F7-159E-4EC5-9C58-7E8C54FF762E}">
      <formula1>ISNUMBER(G2)</formula1>
    </dataValidation>
    <dataValidation type="custom" operator="greaterThanOrEqual" allowBlank="1" showInputMessage="1" showErrorMessage="1" sqref="G1" xr:uid="{0C4FD797-6604-4C8D-9EF3-F814A168F5FB}">
      <formula1>ISNUMBER(G2)</formula1>
    </dataValidation>
    <dataValidation type="custom" allowBlank="1" showInputMessage="1" showErrorMessage="1" sqref="B11 B16 B3:B4 B5 B7:B9 B1:B2 B6 B10 B12:B15 B17 B18:B20 B21" xr:uid="{331A573B-DFA0-46B2-9080-74BF6216040E}">
      <formula1>ISTEXT(B1)</formula1>
    </dataValidation>
  </dataValidation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0CADE-F16B-4D20-A2BE-15E1031BE4DA}">
  <dimension ref="A1:G21"/>
  <sheetViews>
    <sheetView zoomScale="120" zoomScaleNormal="120" workbookViewId="0">
      <selection activeCell="O8" sqref="O8"/>
    </sheetView>
  </sheetViews>
  <sheetFormatPr defaultRowHeight="14.4" x14ac:dyDescent="0.3"/>
  <cols>
    <col min="1" max="1" width="9.5546875" bestFit="1" customWidth="1"/>
    <col min="2" max="2" width="14.88671875" bestFit="1" customWidth="1"/>
    <col min="3" max="3" width="10.5546875" bestFit="1" customWidth="1"/>
    <col min="4" max="4" width="9.77734375" bestFit="1" customWidth="1"/>
    <col min="5" max="5" width="6.77734375" bestFit="1" customWidth="1"/>
    <col min="6" max="6" width="11.109375" bestFit="1" customWidth="1"/>
    <col min="7" max="7" width="10.44140625" bestFit="1" customWidth="1"/>
    <col min="11" max="11" width="10.6640625" bestFit="1" customWidth="1"/>
  </cols>
  <sheetData>
    <row r="1" spans="1:7" x14ac:dyDescent="0.3">
      <c r="A1" s="1" t="s">
        <v>95</v>
      </c>
      <c r="B1" s="1" t="s">
        <v>0</v>
      </c>
      <c r="C1" s="1" t="s">
        <v>96</v>
      </c>
      <c r="D1" s="1" t="s">
        <v>97</v>
      </c>
      <c r="E1" s="1" t="s">
        <v>53</v>
      </c>
      <c r="F1" s="1" t="s">
        <v>98</v>
      </c>
      <c r="G1" s="2" t="s">
        <v>99</v>
      </c>
    </row>
    <row r="2" spans="1:7" x14ac:dyDescent="0.3">
      <c r="A2">
        <v>1</v>
      </c>
      <c r="B2" t="s">
        <v>1</v>
      </c>
      <c r="C2" t="s">
        <v>100</v>
      </c>
      <c r="D2" t="s">
        <v>101</v>
      </c>
      <c r="E2" t="s">
        <v>102</v>
      </c>
      <c r="F2" t="s">
        <v>103</v>
      </c>
      <c r="G2" s="11">
        <v>10000</v>
      </c>
    </row>
    <row r="3" spans="1:7" x14ac:dyDescent="0.3">
      <c r="A3">
        <v>2</v>
      </c>
      <c r="B3" t="s">
        <v>2</v>
      </c>
      <c r="C3" t="s">
        <v>104</v>
      </c>
      <c r="D3" t="s">
        <v>105</v>
      </c>
      <c r="E3" t="s">
        <v>106</v>
      </c>
      <c r="F3" t="s">
        <v>107</v>
      </c>
      <c r="G3" s="11">
        <v>12000</v>
      </c>
    </row>
    <row r="4" spans="1:7" x14ac:dyDescent="0.3">
      <c r="A4">
        <v>3</v>
      </c>
      <c r="B4" t="s">
        <v>3</v>
      </c>
      <c r="C4" t="s">
        <v>108</v>
      </c>
      <c r="D4" t="s">
        <v>109</v>
      </c>
      <c r="E4" t="s">
        <v>106</v>
      </c>
      <c r="F4" t="s">
        <v>110</v>
      </c>
      <c r="G4" s="11">
        <v>11250</v>
      </c>
    </row>
    <row r="5" spans="1:7" x14ac:dyDescent="0.3">
      <c r="A5">
        <v>4</v>
      </c>
      <c r="B5" t="s">
        <v>4</v>
      </c>
      <c r="C5" t="s">
        <v>111</v>
      </c>
      <c r="D5" t="s">
        <v>112</v>
      </c>
      <c r="E5" t="s">
        <v>113</v>
      </c>
      <c r="F5" t="s">
        <v>114</v>
      </c>
      <c r="G5" s="11">
        <v>12000</v>
      </c>
    </row>
    <row r="6" spans="1:7" x14ac:dyDescent="0.3">
      <c r="A6">
        <v>5</v>
      </c>
      <c r="B6" t="s">
        <v>5</v>
      </c>
      <c r="D6" t="s">
        <v>105</v>
      </c>
      <c r="E6" t="s">
        <v>106</v>
      </c>
      <c r="F6" t="s">
        <v>103</v>
      </c>
      <c r="G6" s="11">
        <v>12000</v>
      </c>
    </row>
    <row r="7" spans="1:7" x14ac:dyDescent="0.3">
      <c r="A7">
        <v>6</v>
      </c>
      <c r="B7" t="s">
        <v>6</v>
      </c>
      <c r="C7" t="s">
        <v>115</v>
      </c>
      <c r="D7" t="s">
        <v>116</v>
      </c>
      <c r="E7" t="s">
        <v>117</v>
      </c>
      <c r="F7" t="s">
        <v>107</v>
      </c>
      <c r="G7" s="11">
        <v>6400</v>
      </c>
    </row>
    <row r="8" spans="1:7" x14ac:dyDescent="0.3">
      <c r="A8">
        <v>7</v>
      </c>
      <c r="B8" t="s">
        <v>7</v>
      </c>
      <c r="C8" t="s">
        <v>118</v>
      </c>
      <c r="D8" t="s">
        <v>119</v>
      </c>
      <c r="E8" t="s">
        <v>117</v>
      </c>
      <c r="F8" t="s">
        <v>110</v>
      </c>
      <c r="G8" s="11">
        <v>4500</v>
      </c>
    </row>
    <row r="9" spans="1:7" x14ac:dyDescent="0.3">
      <c r="A9">
        <v>8</v>
      </c>
      <c r="B9" t="s">
        <v>8</v>
      </c>
      <c r="C9" t="s">
        <v>120</v>
      </c>
      <c r="D9" t="s">
        <v>119</v>
      </c>
      <c r="E9" t="s">
        <v>117</v>
      </c>
      <c r="F9" t="s">
        <v>114</v>
      </c>
      <c r="G9" s="11">
        <v>6250</v>
      </c>
    </row>
    <row r="10" spans="1:7" x14ac:dyDescent="0.3">
      <c r="A10">
        <v>9</v>
      </c>
      <c r="B10" t="s">
        <v>9</v>
      </c>
      <c r="C10" t="s">
        <v>121</v>
      </c>
      <c r="D10" t="s">
        <v>101</v>
      </c>
      <c r="E10" t="s">
        <v>102</v>
      </c>
      <c r="F10" t="s">
        <v>103</v>
      </c>
      <c r="G10" s="11">
        <v>6250</v>
      </c>
    </row>
    <row r="11" spans="1:7" x14ac:dyDescent="0.3">
      <c r="A11">
        <v>10</v>
      </c>
      <c r="B11" t="s">
        <v>10</v>
      </c>
      <c r="D11" t="s">
        <v>122</v>
      </c>
      <c r="E11" t="s">
        <v>113</v>
      </c>
      <c r="F11" t="s">
        <v>107</v>
      </c>
      <c r="G11" s="11">
        <v>8750</v>
      </c>
    </row>
    <row r="12" spans="1:7" x14ac:dyDescent="0.3">
      <c r="A12">
        <v>11</v>
      </c>
      <c r="B12" t="s">
        <v>123</v>
      </c>
      <c r="C12" t="s">
        <v>124</v>
      </c>
      <c r="D12" t="s">
        <v>122</v>
      </c>
      <c r="E12" t="s">
        <v>113</v>
      </c>
      <c r="F12" t="s">
        <v>110</v>
      </c>
      <c r="G12" s="11">
        <v>11250</v>
      </c>
    </row>
    <row r="13" spans="1:7" x14ac:dyDescent="0.3">
      <c r="A13">
        <v>12</v>
      </c>
      <c r="B13" t="s">
        <v>125</v>
      </c>
      <c r="C13" t="s">
        <v>126</v>
      </c>
      <c r="D13" t="s">
        <v>127</v>
      </c>
      <c r="E13" t="s">
        <v>113</v>
      </c>
      <c r="F13" t="s">
        <v>114</v>
      </c>
      <c r="G13" s="11">
        <v>10000</v>
      </c>
    </row>
    <row r="14" spans="1:7" x14ac:dyDescent="0.3">
      <c r="A14">
        <v>13</v>
      </c>
      <c r="B14" t="s">
        <v>128</v>
      </c>
      <c r="C14" t="s">
        <v>104</v>
      </c>
      <c r="D14" t="s">
        <v>129</v>
      </c>
      <c r="E14" t="s">
        <v>113</v>
      </c>
      <c r="F14" t="s">
        <v>103</v>
      </c>
      <c r="G14" s="11">
        <v>16250</v>
      </c>
    </row>
    <row r="15" spans="1:7" x14ac:dyDescent="0.3">
      <c r="A15">
        <v>14</v>
      </c>
      <c r="B15" t="s">
        <v>130</v>
      </c>
      <c r="C15" t="s">
        <v>108</v>
      </c>
      <c r="D15" t="s">
        <v>127</v>
      </c>
      <c r="E15" t="s">
        <v>113</v>
      </c>
      <c r="F15" t="s">
        <v>107</v>
      </c>
      <c r="G15" s="11">
        <v>6400</v>
      </c>
    </row>
    <row r="16" spans="1:7" x14ac:dyDescent="0.3">
      <c r="A16">
        <v>15</v>
      </c>
      <c r="B16" t="s">
        <v>131</v>
      </c>
      <c r="C16" t="s">
        <v>132</v>
      </c>
      <c r="D16" t="s">
        <v>105</v>
      </c>
      <c r="E16" t="s">
        <v>106</v>
      </c>
      <c r="F16" t="s">
        <v>110</v>
      </c>
      <c r="G16" s="11">
        <v>4500</v>
      </c>
    </row>
    <row r="17" spans="1:7" x14ac:dyDescent="0.3">
      <c r="A17">
        <v>16</v>
      </c>
      <c r="B17" t="s">
        <v>133</v>
      </c>
      <c r="D17" t="s">
        <v>127</v>
      </c>
      <c r="E17" t="s">
        <v>113</v>
      </c>
      <c r="F17" t="s">
        <v>114</v>
      </c>
      <c r="G17" s="11">
        <v>6275</v>
      </c>
    </row>
    <row r="18" spans="1:7" x14ac:dyDescent="0.3">
      <c r="A18">
        <v>17</v>
      </c>
      <c r="B18" t="s">
        <v>134</v>
      </c>
      <c r="C18" t="s">
        <v>135</v>
      </c>
      <c r="D18" t="s">
        <v>101</v>
      </c>
      <c r="E18" t="s">
        <v>102</v>
      </c>
      <c r="F18" t="s">
        <v>136</v>
      </c>
      <c r="G18" s="11">
        <v>6250</v>
      </c>
    </row>
    <row r="19" spans="1:7" x14ac:dyDescent="0.3">
      <c r="A19">
        <v>18</v>
      </c>
      <c r="B19" t="s">
        <v>137</v>
      </c>
      <c r="C19" t="s">
        <v>138</v>
      </c>
      <c r="D19" t="s">
        <v>101</v>
      </c>
      <c r="E19" t="s">
        <v>102</v>
      </c>
      <c r="F19" t="s">
        <v>114</v>
      </c>
      <c r="G19" s="11">
        <v>8750</v>
      </c>
    </row>
    <row r="20" spans="1:7" x14ac:dyDescent="0.3">
      <c r="A20">
        <v>19</v>
      </c>
      <c r="B20" t="s">
        <v>139</v>
      </c>
      <c r="C20" t="s">
        <v>140</v>
      </c>
      <c r="D20" t="s">
        <v>141</v>
      </c>
      <c r="E20" t="s">
        <v>102</v>
      </c>
      <c r="F20" t="s">
        <v>136</v>
      </c>
      <c r="G20" s="11">
        <v>11000</v>
      </c>
    </row>
    <row r="21" spans="1:7" x14ac:dyDescent="0.3">
      <c r="A21">
        <v>20</v>
      </c>
      <c r="B21" t="s">
        <v>142</v>
      </c>
      <c r="C21" t="s">
        <v>143</v>
      </c>
      <c r="D21" t="s">
        <v>109</v>
      </c>
      <c r="E21" t="s">
        <v>106</v>
      </c>
      <c r="F21" t="s">
        <v>103</v>
      </c>
      <c r="G21" s="11">
        <v>10000</v>
      </c>
    </row>
  </sheetData>
  <dataValidations disablePrompts="1" count="3">
    <dataValidation type="custom" allowBlank="1" showInputMessage="1" showErrorMessage="1" sqref="B1:B21" xr:uid="{B6391B29-71AB-4A7A-9B12-555EF1E1C289}">
      <formula1>ISTEXT(B1)</formula1>
    </dataValidation>
    <dataValidation type="custom" operator="greaterThanOrEqual" allowBlank="1" showInputMessage="1" showErrorMessage="1" sqref="G1" xr:uid="{92B626C1-01AC-4E24-8F14-324D06B97D64}">
      <formula1>ISNUMBER(G2)</formula1>
    </dataValidation>
    <dataValidation type="custom" operator="greaterThanOrEqual" allowBlank="1" showInputMessage="1" showErrorMessage="1" sqref="G2:G21" xr:uid="{DD622826-C46E-4459-BE8C-EDF7D011680E}">
      <formula1>ISNUMBER(G2)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7782D-56B9-44A4-8E8A-D5E0A1C215C0}">
  <dimension ref="A1:G21"/>
  <sheetViews>
    <sheetView zoomScale="107" zoomScaleNormal="107" workbookViewId="0"/>
  </sheetViews>
  <sheetFormatPr defaultRowHeight="14.4" x14ac:dyDescent="0.3"/>
  <cols>
    <col min="1" max="1" width="9.5546875" bestFit="1" customWidth="1"/>
    <col min="2" max="2" width="15" bestFit="1" customWidth="1"/>
    <col min="3" max="3" width="11.109375" bestFit="1" customWidth="1"/>
    <col min="4" max="4" width="10" bestFit="1" customWidth="1"/>
    <col min="5" max="5" width="6.77734375" bestFit="1" customWidth="1"/>
    <col min="6" max="6" width="11.44140625" bestFit="1" customWidth="1"/>
    <col min="7" max="7" width="10.6640625" bestFit="1" customWidth="1"/>
  </cols>
  <sheetData>
    <row r="1" spans="1:7" x14ac:dyDescent="0.3">
      <c r="A1" s="1" t="s">
        <v>95</v>
      </c>
      <c r="B1" s="1" t="s">
        <v>0</v>
      </c>
      <c r="C1" s="1" t="s">
        <v>96</v>
      </c>
      <c r="D1" s="1" t="s">
        <v>97</v>
      </c>
      <c r="E1" s="1" t="s">
        <v>53</v>
      </c>
      <c r="F1" s="1" t="s">
        <v>98</v>
      </c>
      <c r="G1" s="2" t="s">
        <v>99</v>
      </c>
    </row>
    <row r="2" spans="1:7" x14ac:dyDescent="0.3">
      <c r="A2">
        <v>1</v>
      </c>
      <c r="B2" t="s">
        <v>1</v>
      </c>
      <c r="C2" t="s">
        <v>100</v>
      </c>
      <c r="D2" t="s">
        <v>101</v>
      </c>
      <c r="E2" t="s">
        <v>102</v>
      </c>
      <c r="F2" t="s">
        <v>103</v>
      </c>
      <c r="G2" s="11">
        <v>10000</v>
      </c>
    </row>
    <row r="3" spans="1:7" x14ac:dyDescent="0.3">
      <c r="A3">
        <v>2</v>
      </c>
      <c r="B3" t="s">
        <v>2</v>
      </c>
      <c r="C3" t="s">
        <v>104</v>
      </c>
      <c r="D3" t="s">
        <v>105</v>
      </c>
      <c r="E3" t="s">
        <v>106</v>
      </c>
      <c r="F3" t="s">
        <v>107</v>
      </c>
      <c r="G3" s="11">
        <v>12000</v>
      </c>
    </row>
    <row r="4" spans="1:7" x14ac:dyDescent="0.3">
      <c r="A4">
        <v>3</v>
      </c>
      <c r="B4" t="s">
        <v>3</v>
      </c>
      <c r="C4" t="s">
        <v>108</v>
      </c>
      <c r="D4" t="s">
        <v>109</v>
      </c>
      <c r="E4" t="s">
        <v>106</v>
      </c>
      <c r="F4" t="s">
        <v>110</v>
      </c>
      <c r="G4" s="11">
        <v>11250</v>
      </c>
    </row>
    <row r="5" spans="1:7" x14ac:dyDescent="0.3">
      <c r="A5">
        <v>15</v>
      </c>
      <c r="B5" t="s">
        <v>131</v>
      </c>
      <c r="C5" t="s">
        <v>132</v>
      </c>
      <c r="D5" t="s">
        <v>105</v>
      </c>
      <c r="E5" t="s">
        <v>106</v>
      </c>
      <c r="F5" t="s">
        <v>110</v>
      </c>
      <c r="G5" s="11">
        <v>4500</v>
      </c>
    </row>
    <row r="6" spans="1:7" x14ac:dyDescent="0.3">
      <c r="A6">
        <v>16</v>
      </c>
      <c r="B6" t="s">
        <v>133</v>
      </c>
      <c r="D6" t="s">
        <v>127</v>
      </c>
      <c r="E6" t="s">
        <v>113</v>
      </c>
      <c r="F6" t="s">
        <v>114</v>
      </c>
      <c r="G6" s="11">
        <v>6275</v>
      </c>
    </row>
    <row r="7" spans="1:7" x14ac:dyDescent="0.3">
      <c r="A7">
        <v>17</v>
      </c>
      <c r="B7" t="s">
        <v>134</v>
      </c>
      <c r="C7" t="s">
        <v>135</v>
      </c>
      <c r="D7" t="s">
        <v>101</v>
      </c>
      <c r="E7" t="s">
        <v>102</v>
      </c>
      <c r="F7" t="s">
        <v>136</v>
      </c>
      <c r="G7" s="11">
        <v>6250</v>
      </c>
    </row>
    <row r="8" spans="1:7" x14ac:dyDescent="0.3">
      <c r="A8">
        <v>18</v>
      </c>
      <c r="B8" t="s">
        <v>137</v>
      </c>
      <c r="C8" t="s">
        <v>138</v>
      </c>
      <c r="D8" t="s">
        <v>101</v>
      </c>
      <c r="E8" t="s">
        <v>102</v>
      </c>
      <c r="F8" t="s">
        <v>114</v>
      </c>
      <c r="G8" s="11">
        <v>8750</v>
      </c>
    </row>
    <row r="9" spans="1:7" x14ac:dyDescent="0.3">
      <c r="A9">
        <v>19</v>
      </c>
      <c r="B9" t="s">
        <v>139</v>
      </c>
      <c r="C9" t="s">
        <v>140</v>
      </c>
      <c r="D9" t="s">
        <v>141</v>
      </c>
      <c r="E9" t="s">
        <v>102</v>
      </c>
      <c r="F9" t="s">
        <v>136</v>
      </c>
      <c r="G9" s="11">
        <v>11000</v>
      </c>
    </row>
    <row r="10" spans="1:7" x14ac:dyDescent="0.3">
      <c r="A10">
        <v>20</v>
      </c>
      <c r="B10" t="s">
        <v>142</v>
      </c>
      <c r="C10" t="s">
        <v>143</v>
      </c>
      <c r="D10" t="s">
        <v>109</v>
      </c>
      <c r="E10" t="s">
        <v>106</v>
      </c>
      <c r="F10" t="s">
        <v>103</v>
      </c>
      <c r="G10" s="11">
        <v>10000</v>
      </c>
    </row>
    <row r="11" spans="1:7" x14ac:dyDescent="0.3">
      <c r="G11" s="11"/>
    </row>
    <row r="12" spans="1:7" x14ac:dyDescent="0.3">
      <c r="G12" s="11"/>
    </row>
    <row r="13" spans="1:7" x14ac:dyDescent="0.3">
      <c r="G13" s="11"/>
    </row>
    <row r="14" spans="1:7" x14ac:dyDescent="0.3">
      <c r="G14" s="11"/>
    </row>
    <row r="15" spans="1:7" x14ac:dyDescent="0.3">
      <c r="G15" s="11"/>
    </row>
    <row r="16" spans="1:7" x14ac:dyDescent="0.3">
      <c r="G16" s="11"/>
    </row>
    <row r="17" spans="7:7" x14ac:dyDescent="0.3">
      <c r="G17" s="11"/>
    </row>
    <row r="18" spans="7:7" x14ac:dyDescent="0.3">
      <c r="G18" s="11"/>
    </row>
    <row r="19" spans="7:7" x14ac:dyDescent="0.3">
      <c r="G19" s="11"/>
    </row>
    <row r="20" spans="7:7" x14ac:dyDescent="0.3">
      <c r="G20" s="11"/>
    </row>
    <row r="21" spans="7:7" x14ac:dyDescent="0.3">
      <c r="G21" s="11"/>
    </row>
  </sheetData>
  <dataValidations count="3">
    <dataValidation type="custom" operator="greaterThanOrEqual" allowBlank="1" showInputMessage="1" showErrorMessage="1" sqref="G2:G21" xr:uid="{FB43FEA5-F4BE-474A-B43C-19B6E3BE748C}">
      <formula1>ISNUMBER(G2)</formula1>
    </dataValidation>
    <dataValidation type="custom" operator="greaterThanOrEqual" allowBlank="1" showInputMessage="1" showErrorMessage="1" sqref="G1" xr:uid="{7C956DF2-172D-480F-B793-C12D5F13B43E}">
      <formula1>ISNUMBER(G2)</formula1>
    </dataValidation>
    <dataValidation type="custom" allowBlank="1" showInputMessage="1" showErrorMessage="1" sqref="B1:B21" xr:uid="{821F533C-5C43-47E1-BFD5-5FFBA6F07EFE}">
      <formula1>ISTEXT(B1)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04A24-0FC3-44F8-8DFA-0624F372AE37}">
  <dimension ref="A1:H21"/>
  <sheetViews>
    <sheetView workbookViewId="0">
      <selection activeCell="J5" sqref="J5"/>
    </sheetView>
  </sheetViews>
  <sheetFormatPr defaultRowHeight="14.4" x14ac:dyDescent="0.3"/>
  <cols>
    <col min="7" max="8" width="10.44140625" bestFit="1" customWidth="1"/>
  </cols>
  <sheetData>
    <row r="1" spans="1:8" x14ac:dyDescent="0.3">
      <c r="A1" s="1"/>
      <c r="B1" s="1"/>
      <c r="C1" s="1"/>
      <c r="D1" s="1"/>
      <c r="E1" s="1"/>
      <c r="F1" s="1"/>
      <c r="G1" s="2"/>
    </row>
    <row r="2" spans="1:8" x14ac:dyDescent="0.3">
      <c r="B2" s="1" t="s">
        <v>95</v>
      </c>
      <c r="C2" s="1" t="s">
        <v>0</v>
      </c>
      <c r="D2" s="1" t="s">
        <v>96</v>
      </c>
      <c r="E2" s="1" t="s">
        <v>97</v>
      </c>
      <c r="F2" s="1" t="s">
        <v>53</v>
      </c>
      <c r="G2" s="1" t="s">
        <v>98</v>
      </c>
      <c r="H2" s="2" t="s">
        <v>99</v>
      </c>
    </row>
    <row r="3" spans="1:8" x14ac:dyDescent="0.3">
      <c r="B3">
        <v>1</v>
      </c>
      <c r="C3" t="s">
        <v>1</v>
      </c>
      <c r="D3" t="s">
        <v>100</v>
      </c>
      <c r="E3" t="s">
        <v>101</v>
      </c>
      <c r="F3" t="s">
        <v>102</v>
      </c>
      <c r="G3" t="s">
        <v>103</v>
      </c>
      <c r="H3" s="11">
        <v>10000</v>
      </c>
    </row>
    <row r="4" spans="1:8" x14ac:dyDescent="0.3">
      <c r="B4">
        <v>2</v>
      </c>
      <c r="C4" t="s">
        <v>2</v>
      </c>
      <c r="D4" t="s">
        <v>104</v>
      </c>
      <c r="E4" t="s">
        <v>105</v>
      </c>
      <c r="F4" t="s">
        <v>106</v>
      </c>
      <c r="G4" t="s">
        <v>107</v>
      </c>
      <c r="H4" s="11">
        <v>12000</v>
      </c>
    </row>
    <row r="5" spans="1:8" x14ac:dyDescent="0.3">
      <c r="B5">
        <v>3</v>
      </c>
      <c r="C5" t="s">
        <v>3</v>
      </c>
      <c r="D5" t="s">
        <v>108</v>
      </c>
      <c r="E5" t="s">
        <v>109</v>
      </c>
      <c r="F5" t="s">
        <v>106</v>
      </c>
      <c r="G5" t="s">
        <v>110</v>
      </c>
      <c r="H5" s="11">
        <v>11250</v>
      </c>
    </row>
    <row r="6" spans="1:8" x14ac:dyDescent="0.3">
      <c r="B6">
        <v>15</v>
      </c>
      <c r="C6" t="s">
        <v>131</v>
      </c>
      <c r="D6" t="s">
        <v>132</v>
      </c>
      <c r="E6" t="s">
        <v>105</v>
      </c>
      <c r="F6" t="s">
        <v>106</v>
      </c>
      <c r="G6" t="s">
        <v>110</v>
      </c>
      <c r="H6" s="11">
        <v>4500</v>
      </c>
    </row>
    <row r="7" spans="1:8" x14ac:dyDescent="0.3">
      <c r="B7">
        <v>16</v>
      </c>
      <c r="C7" t="s">
        <v>133</v>
      </c>
      <c r="E7" t="s">
        <v>127</v>
      </c>
      <c r="F7" t="s">
        <v>113</v>
      </c>
      <c r="G7" t="s">
        <v>114</v>
      </c>
      <c r="H7" s="11">
        <v>6275</v>
      </c>
    </row>
    <row r="8" spans="1:8" x14ac:dyDescent="0.3">
      <c r="B8">
        <v>17</v>
      </c>
      <c r="C8" t="s">
        <v>134</v>
      </c>
      <c r="D8" t="s">
        <v>135</v>
      </c>
      <c r="E8" t="s">
        <v>101</v>
      </c>
      <c r="F8" t="s">
        <v>102</v>
      </c>
      <c r="G8" t="s">
        <v>136</v>
      </c>
      <c r="H8" s="11">
        <v>6250</v>
      </c>
    </row>
    <row r="9" spans="1:8" x14ac:dyDescent="0.3">
      <c r="B9">
        <v>18</v>
      </c>
      <c r="C9" t="s">
        <v>137</v>
      </c>
      <c r="D9" t="s">
        <v>138</v>
      </c>
      <c r="E9" t="s">
        <v>101</v>
      </c>
      <c r="F9" t="s">
        <v>102</v>
      </c>
      <c r="G9" t="s">
        <v>114</v>
      </c>
      <c r="H9" s="11">
        <v>8750</v>
      </c>
    </row>
    <row r="10" spans="1:8" x14ac:dyDescent="0.3">
      <c r="B10">
        <v>19</v>
      </c>
      <c r="C10" t="s">
        <v>139</v>
      </c>
      <c r="D10" t="s">
        <v>140</v>
      </c>
      <c r="E10" t="s">
        <v>141</v>
      </c>
      <c r="F10" t="s">
        <v>102</v>
      </c>
      <c r="G10" t="s">
        <v>136</v>
      </c>
      <c r="H10" s="11">
        <v>11000</v>
      </c>
    </row>
    <row r="11" spans="1:8" x14ac:dyDescent="0.3">
      <c r="B11">
        <v>20</v>
      </c>
      <c r="C11" t="s">
        <v>142</v>
      </c>
      <c r="D11" t="s">
        <v>143</v>
      </c>
      <c r="E11" t="s">
        <v>109</v>
      </c>
      <c r="F11" t="s">
        <v>106</v>
      </c>
      <c r="G11" t="s">
        <v>103</v>
      </c>
      <c r="H11" s="11">
        <v>10000</v>
      </c>
    </row>
    <row r="12" spans="1:8" x14ac:dyDescent="0.3">
      <c r="G12" s="11"/>
    </row>
    <row r="13" spans="1:8" x14ac:dyDescent="0.3">
      <c r="G13" s="11"/>
    </row>
    <row r="14" spans="1:8" x14ac:dyDescent="0.3">
      <c r="G14" s="11"/>
    </row>
    <row r="15" spans="1:8" x14ac:dyDescent="0.3">
      <c r="G15" s="11"/>
    </row>
    <row r="16" spans="1:8" x14ac:dyDescent="0.3">
      <c r="G16" s="11"/>
    </row>
    <row r="17" spans="7:7" x14ac:dyDescent="0.3">
      <c r="G17" s="11"/>
    </row>
    <row r="18" spans="7:7" x14ac:dyDescent="0.3">
      <c r="G18" s="11"/>
    </row>
    <row r="19" spans="7:7" x14ac:dyDescent="0.3">
      <c r="G19" s="11"/>
    </row>
    <row r="20" spans="7:7" x14ac:dyDescent="0.3">
      <c r="G20" s="11"/>
    </row>
    <row r="21" spans="7:7" x14ac:dyDescent="0.3">
      <c r="G21" s="11"/>
    </row>
  </sheetData>
  <dataValidations count="3">
    <dataValidation type="custom" operator="greaterThanOrEqual" allowBlank="1" showInputMessage="1" showErrorMessage="1" sqref="H3:H11 G12:G21" xr:uid="{FC4AB8C6-300A-4954-9B00-3985ACFE3FB7}">
      <formula1>ISNUMBER(G3)</formula1>
    </dataValidation>
    <dataValidation type="custom" operator="greaterThanOrEqual" allowBlank="1" showInputMessage="1" showErrorMessage="1" sqref="G1 H2" xr:uid="{C80FBDF5-4DA5-465B-8DDB-DDEE14019713}">
      <formula1>ISNUMBER(G2)</formula1>
    </dataValidation>
    <dataValidation type="custom" allowBlank="1" showInputMessage="1" showErrorMessage="1" sqref="B1 C2:C11 B12:B21" xr:uid="{FB6661FA-FFBA-42BC-8AC8-6992D7DDE40F}">
      <formula1>ISTEXT(B1)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68162-BB38-4A7D-991B-F5FBE8AEC87C}">
  <dimension ref="B1:H18"/>
  <sheetViews>
    <sheetView tabSelected="1" zoomScale="130" zoomScaleNormal="130" workbookViewId="0">
      <selection activeCell="G4" sqref="G4"/>
    </sheetView>
  </sheetViews>
  <sheetFormatPr defaultRowHeight="14.4" x14ac:dyDescent="0.3"/>
  <cols>
    <col min="2" max="2" width="18.88671875" customWidth="1"/>
    <col min="4" max="4" width="10.33203125" bestFit="1" customWidth="1"/>
    <col min="7" max="7" width="15.44140625" bestFit="1" customWidth="1"/>
    <col min="8" max="8" width="14.5546875" customWidth="1"/>
    <col min="13" max="13" width="34.44140625" bestFit="1" customWidth="1"/>
  </cols>
  <sheetData>
    <row r="1" spans="2:8" x14ac:dyDescent="0.3">
      <c r="G1" t="str">
        <f ca="1">_xlfn.FORMULATEXT(G4)</f>
        <v>=INT(B4)</v>
      </c>
      <c r="H1" t="str">
        <f ca="1">_xlfn.FORMULATEXT(H4)</f>
        <v>=MOD(B4,1)</v>
      </c>
    </row>
    <row r="3" spans="2:8" x14ac:dyDescent="0.3">
      <c r="B3" t="s">
        <v>463</v>
      </c>
      <c r="D3" t="s">
        <v>464</v>
      </c>
      <c r="E3" t="s">
        <v>465</v>
      </c>
      <c r="G3" t="s">
        <v>464</v>
      </c>
      <c r="H3" t="s">
        <v>465</v>
      </c>
    </row>
    <row r="4" spans="2:8" x14ac:dyDescent="0.3">
      <c r="B4" s="24">
        <v>45867.931319444448</v>
      </c>
      <c r="D4" s="3">
        <v>45869</v>
      </c>
      <c r="E4" s="26">
        <v>0.93131944444444448</v>
      </c>
      <c r="G4" s="3">
        <f>INT(B4)</f>
        <v>45867</v>
      </c>
      <c r="H4" s="25">
        <f>MOD(B4,1)</f>
        <v>0.93131944444758119</v>
      </c>
    </row>
    <row r="5" spans="2:8" x14ac:dyDescent="0.3">
      <c r="B5" s="24">
        <v>45779.259215996884</v>
      </c>
      <c r="D5" s="3">
        <v>45779</v>
      </c>
      <c r="E5" s="26">
        <v>0.25921296296296298</v>
      </c>
      <c r="G5" s="3">
        <f t="shared" ref="G5:G18" si="0">INT(B5)</f>
        <v>45779</v>
      </c>
      <c r="H5" s="25">
        <f t="shared" ref="H5:H18" si="1">MOD(B5,1)</f>
        <v>0.25921599688444985</v>
      </c>
    </row>
    <row r="6" spans="2:8" x14ac:dyDescent="0.3">
      <c r="B6" s="24">
        <v>45929.131147756802</v>
      </c>
      <c r="D6" s="3">
        <v>45929</v>
      </c>
      <c r="E6" s="26">
        <v>0.13114583333333332</v>
      </c>
      <c r="G6" s="3">
        <f t="shared" si="0"/>
        <v>45929</v>
      </c>
      <c r="H6" s="25">
        <f t="shared" si="1"/>
        <v>0.1311477568015107</v>
      </c>
    </row>
    <row r="7" spans="2:8" x14ac:dyDescent="0.3">
      <c r="B7" s="24">
        <v>45779.554206888417</v>
      </c>
      <c r="D7" s="3">
        <v>45779</v>
      </c>
      <c r="E7" s="26">
        <v>0.55420138888888892</v>
      </c>
      <c r="G7" s="3">
        <f t="shared" si="0"/>
        <v>45779</v>
      </c>
      <c r="H7" s="25">
        <f t="shared" si="1"/>
        <v>0.55420688841695664</v>
      </c>
    </row>
    <row r="8" spans="2:8" x14ac:dyDescent="0.3">
      <c r="B8" s="24">
        <v>45844.514973847552</v>
      </c>
      <c r="D8" s="3">
        <v>45844</v>
      </c>
      <c r="E8" s="26">
        <v>0.51497685185185182</v>
      </c>
      <c r="G8" s="3">
        <f t="shared" si="0"/>
        <v>45844</v>
      </c>
      <c r="H8" s="25">
        <f t="shared" si="1"/>
        <v>0.51497384755202802</v>
      </c>
    </row>
    <row r="9" spans="2:8" x14ac:dyDescent="0.3">
      <c r="B9" s="24">
        <v>45913.66621477429</v>
      </c>
      <c r="D9" s="3">
        <v>45913</v>
      </c>
      <c r="E9" s="26">
        <v>0.66621527777777778</v>
      </c>
      <c r="G9" s="3">
        <f t="shared" si="0"/>
        <v>45913</v>
      </c>
      <c r="H9" s="25">
        <f t="shared" si="1"/>
        <v>0.66621477428998332</v>
      </c>
    </row>
    <row r="10" spans="2:8" x14ac:dyDescent="0.3">
      <c r="B10" s="24">
        <v>45902.525734273106</v>
      </c>
      <c r="D10" s="3">
        <v>45902</v>
      </c>
      <c r="E10" s="26">
        <v>0.52572916666666669</v>
      </c>
      <c r="G10" s="3">
        <f t="shared" si="0"/>
        <v>45902</v>
      </c>
      <c r="H10" s="25">
        <f t="shared" si="1"/>
        <v>0.52573427310562693</v>
      </c>
    </row>
    <row r="11" spans="2:8" x14ac:dyDescent="0.3">
      <c r="B11" s="24">
        <v>45814.936886350435</v>
      </c>
      <c r="D11" s="3">
        <v>45814</v>
      </c>
      <c r="E11" s="26">
        <v>0.93688657407407405</v>
      </c>
      <c r="G11" s="3">
        <f t="shared" si="0"/>
        <v>45814</v>
      </c>
      <c r="H11" s="25">
        <f t="shared" si="1"/>
        <v>0.93688635043508839</v>
      </c>
    </row>
    <row r="12" spans="2:8" x14ac:dyDescent="0.3">
      <c r="B12" s="24">
        <v>45808.107414811151</v>
      </c>
      <c r="D12" s="3">
        <v>45808</v>
      </c>
      <c r="E12" s="26">
        <v>0.10741898148148148</v>
      </c>
      <c r="G12" s="3">
        <f t="shared" si="0"/>
        <v>45808</v>
      </c>
      <c r="H12" s="25">
        <f t="shared" si="1"/>
        <v>0.10741481115110219</v>
      </c>
    </row>
    <row r="13" spans="2:8" x14ac:dyDescent="0.3">
      <c r="B13" s="24">
        <v>45703.739371151438</v>
      </c>
      <c r="D13" s="3">
        <v>45703</v>
      </c>
      <c r="E13" s="26">
        <v>0.739375</v>
      </c>
      <c r="G13" s="3">
        <f t="shared" si="0"/>
        <v>45703</v>
      </c>
      <c r="H13" s="25">
        <f t="shared" si="1"/>
        <v>0.73937115143780829</v>
      </c>
    </row>
    <row r="14" spans="2:8" x14ac:dyDescent="0.3">
      <c r="B14" s="24">
        <v>45945.288553346742</v>
      </c>
      <c r="D14" s="3">
        <v>45945</v>
      </c>
      <c r="E14" s="26">
        <v>0.28855324074074074</v>
      </c>
      <c r="G14" s="3">
        <f t="shared" si="0"/>
        <v>45945</v>
      </c>
      <c r="H14" s="25">
        <f t="shared" si="1"/>
        <v>0.2885533467415371</v>
      </c>
    </row>
    <row r="15" spans="2:8" x14ac:dyDescent="0.3">
      <c r="B15" s="24">
        <v>45897.143370174781</v>
      </c>
      <c r="D15" s="3">
        <v>45897</v>
      </c>
      <c r="E15" s="26">
        <v>0.14336805555555557</v>
      </c>
      <c r="G15" s="3">
        <f t="shared" si="0"/>
        <v>45897</v>
      </c>
      <c r="H15" s="25">
        <f t="shared" si="1"/>
        <v>0.14337017478101188</v>
      </c>
    </row>
    <row r="16" spans="2:8" x14ac:dyDescent="0.3">
      <c r="B16" s="24">
        <v>45813.901436728294</v>
      </c>
      <c r="D16" s="3">
        <v>45813</v>
      </c>
      <c r="E16" s="26">
        <v>0.90143518518518517</v>
      </c>
      <c r="G16" s="3">
        <f t="shared" si="0"/>
        <v>45813</v>
      </c>
      <c r="H16" s="25">
        <f t="shared" si="1"/>
        <v>0.90143672829435673</v>
      </c>
    </row>
    <row r="17" spans="2:8" x14ac:dyDescent="0.3">
      <c r="B17" s="24">
        <v>45721.324782170333</v>
      </c>
      <c r="D17" s="3">
        <v>45721</v>
      </c>
      <c r="E17" s="26">
        <v>0.32478009259259261</v>
      </c>
      <c r="G17" s="3">
        <f t="shared" si="0"/>
        <v>45721</v>
      </c>
      <c r="H17" s="25">
        <f t="shared" si="1"/>
        <v>0.3247821703334921</v>
      </c>
    </row>
    <row r="18" spans="2:8" x14ac:dyDescent="0.3">
      <c r="B18" s="24">
        <v>45759.824800144357</v>
      </c>
      <c r="D18" s="3">
        <v>45759</v>
      </c>
      <c r="E18" s="26">
        <v>0.82480324074074074</v>
      </c>
      <c r="G18" s="3">
        <f t="shared" si="0"/>
        <v>45759</v>
      </c>
      <c r="H18" s="25">
        <f t="shared" si="1"/>
        <v>0.82480014435714111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2</vt:i4>
      </vt:variant>
    </vt:vector>
  </HeadingPairs>
  <TitlesOfParts>
    <vt:vector size="26" baseType="lpstr">
      <vt:lpstr>Introduction</vt:lpstr>
      <vt:lpstr>Day-1</vt:lpstr>
      <vt:lpstr>Transpose</vt:lpstr>
      <vt:lpstr>Paste Link</vt:lpstr>
      <vt:lpstr>Skip Blank</vt:lpstr>
      <vt:lpstr>Paste Special Operations</vt:lpstr>
      <vt:lpstr>IFS Functions</vt:lpstr>
      <vt:lpstr>Database</vt:lpstr>
      <vt:lpstr>Math &amp; Trigo</vt:lpstr>
      <vt:lpstr>Referencing</vt:lpstr>
      <vt:lpstr>Mixed Referencing</vt:lpstr>
      <vt:lpstr>Naming Range</vt:lpstr>
      <vt:lpstr>Flash Fill</vt:lpstr>
      <vt:lpstr>Fill Series</vt:lpstr>
      <vt:lpstr>Date &amp; Time</vt:lpstr>
      <vt:lpstr>SUMPRODUCT</vt:lpstr>
      <vt:lpstr>Information</vt:lpstr>
      <vt:lpstr>Text To Column</vt:lpstr>
      <vt:lpstr>INDIRECT</vt:lpstr>
      <vt:lpstr>Subtotal</vt:lpstr>
      <vt:lpstr>Copy Visible Cells</vt:lpstr>
      <vt:lpstr>Sheet1</vt:lpstr>
      <vt:lpstr>Sheet2</vt:lpstr>
      <vt:lpstr>Seprate Date &amp; Time</vt:lpstr>
      <vt:lpstr>asha</vt:lpstr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Dharmendra Dubey</dc:creator>
  <cp:lastModifiedBy>rutvik bambhaniya</cp:lastModifiedBy>
  <cp:lastPrinted>2023-11-29T12:44:19Z</cp:lastPrinted>
  <dcterms:created xsi:type="dcterms:W3CDTF">2022-05-04T15:22:08Z</dcterms:created>
  <dcterms:modified xsi:type="dcterms:W3CDTF">2025-06-09T09:30:21Z</dcterms:modified>
</cp:coreProperties>
</file>