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XCELR NOTES\Data Analytics\Excel data\assignment\Completed Assignment\Resubmission\"/>
    </mc:Choice>
  </mc:AlternateContent>
  <bookViews>
    <workbookView xWindow="-120" yWindow="-120" windowWidth="20730" windowHeight="11160" activeTab="1"/>
  </bookViews>
  <sheets>
    <sheet name="Compare" sheetId="1" r:id="rId1"/>
    <sheet name="Brainstorm" sheetId="4" r:id="rId2"/>
    <sheet name="Vlookup Advanced" sheetId="2" r:id="rId3"/>
    <sheet name="Rank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4" l="1"/>
  <c r="D10" i="4"/>
  <c r="E11" i="4"/>
  <c r="E10" i="4"/>
  <c r="C10" i="2" l="1"/>
  <c r="D17" i="2" l="1"/>
  <c r="D18" i="2"/>
  <c r="D19" i="2"/>
  <c r="D20" i="2"/>
  <c r="D21" i="2"/>
  <c r="D22" i="2"/>
  <c r="D16" i="2"/>
  <c r="E7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H17" i="4"/>
  <c r="H16" i="4"/>
  <c r="D7" i="4"/>
  <c r="H14" i="4"/>
  <c r="H15" i="4"/>
  <c r="H18" i="4"/>
  <c r="H19" i="4"/>
  <c r="H20" i="4"/>
  <c r="H21" i="4"/>
  <c r="H22" i="4"/>
  <c r="H23" i="4"/>
  <c r="H24" i="4"/>
  <c r="H25" i="4"/>
  <c r="H26" i="4"/>
  <c r="H27" i="4"/>
  <c r="M16" i="4" a="1"/>
  <c r="M16" i="4" s="1"/>
  <c r="K16" i="4" a="1"/>
  <c r="K16" i="4" s="1"/>
  <c r="C29" i="2" a="1"/>
  <c r="C29" i="2" s="1"/>
  <c r="C30" i="2" a="1"/>
  <c r="C30" i="2" s="1"/>
  <c r="C31" i="2" a="1"/>
  <c r="C31" i="2" s="1"/>
  <c r="C32" i="2" a="1"/>
  <c r="C32" i="2"/>
  <c r="C28" i="2" a="1"/>
  <c r="C28" i="2" s="1"/>
  <c r="C7" i="2"/>
  <c r="C8" i="2"/>
  <c r="C9" i="2"/>
  <c r="C6" i="2"/>
  <c r="F6" i="1" a="1"/>
  <c r="F6" i="1" s="1"/>
  <c r="K7" i="5" a="1"/>
  <c r="K7" i="5" s="1"/>
  <c r="D5" i="5" a="1"/>
  <c r="D5" i="5" s="1"/>
  <c r="I17" i="4" l="1"/>
  <c r="I15" i="4"/>
  <c r="I14" i="4"/>
  <c r="I26" i="4"/>
  <c r="I22" i="4"/>
  <c r="I18" i="4"/>
  <c r="I25" i="4"/>
  <c r="I21" i="4"/>
  <c r="I24" i="4"/>
  <c r="I20" i="4"/>
  <c r="I16" i="4"/>
  <c r="I27" i="4"/>
  <c r="I23" i="4"/>
  <c r="I19" i="4"/>
  <c r="K16" i="5"/>
  <c r="K15" i="5"/>
  <c r="K14" i="5"/>
  <c r="K13" i="5"/>
  <c r="K12" i="5"/>
  <c r="K11" i="5"/>
  <c r="K10" i="5"/>
  <c r="K9" i="5"/>
  <c r="K8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M20" i="4"/>
  <c r="M19" i="4"/>
  <c r="M18" i="4"/>
  <c r="M17" i="4"/>
  <c r="K20" i="4"/>
  <c r="K19" i="4"/>
  <c r="K18" i="4"/>
  <c r="K17" i="4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<sst xmlns="http://schemas.openxmlformats.org/spreadsheetml/2006/main" count="216" uniqueCount="103">
  <si>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</si>
  <si>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</si>
  <si>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</si>
  <si>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</si>
  <si>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</si>
  <si>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</si>
  <si>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</si>
  <si>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</si>
  <si>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</si>
  <si>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</si>
  <si>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</si>
  <si>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</si>
  <si>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</si>
  <si>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</si>
  <si>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</si>
  <si>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</si>
  <si>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</si>
  <si>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</si>
  <si>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</si>
  <si>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</si>
  <si>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</si>
  <si>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</si>
  <si>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</si>
  <si>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</si>
  <si>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</si>
  <si>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</si>
  <si>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</si>
  <si>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</si>
  <si>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</si>
  <si>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</si>
  <si>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</si>
  <si>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</si>
  <si>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</si>
  <si>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</si>
  <si>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</si>
  <si>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</si>
  <si>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</si>
  <si>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</si>
  <si>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</si>
  <si>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</si>
  <si>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</si>
  <si>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</si>
  <si>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</si>
  <si>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</si>
  <si>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</si>
  <si>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</si>
  <si>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</si>
  <si>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</si>
  <si>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</si>
  <si>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</si>
  <si>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</si>
  <si>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</si>
  <si>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</si>
  <si>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</si>
  <si>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</si>
  <si>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</si>
  <si>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</si>
  <si>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</si>
  <si>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</si>
  <si>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</si>
  <si>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</si>
  <si>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</si>
  <si>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</si>
  <si>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</si>
  <si>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</si>
  <si>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</si>
  <si>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</si>
  <si>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</si>
  <si>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</si>
  <si>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</si>
  <si>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</si>
  <si>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</si>
  <si>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</si>
  <si>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</si>
  <si>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</si>
  <si>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</si>
  <si>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</si>
  <si>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</si>
  <si>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</si>
  <si>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</si>
  <si>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</si>
  <si>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</si>
  <si>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</si>
  <si>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</si>
  <si>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</si>
  <si>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</si>
  <si>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</si>
  <si>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</si>
  <si>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</si>
  <si>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</si>
  <si>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</si>
  <si>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</si>
  <si>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</si>
  <si>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</si>
  <si>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</si>
  <si>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</si>
  <si>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</si>
  <si>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</si>
  <si>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</si>
  <si>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</si>
  <si>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STATUS</t>
  </si>
  <si>
    <t>TEA of list1 (not in list 2)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</si>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</sst>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1" fillId="0" borderId="11" xfId="0" applyFont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398145</xdr:colOff>
      <xdr:row>3</xdr:row>
      <xdr:rowOff>104775</xdr:rowOff>
    </xdr:from>
    <xdr:to>
      <xdr:col>12</xdr:col>
      <xdr:colOff>520234</xdr:colOff>
      <xdr:row>9</xdr:row>
      <xdr:rowOff>122026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1770" y="733425"/>
          <a:ext cx="1950889" cy="127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H8" sqref="H8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  <col min="6" max="6" width="33" customWidth="1"/>
  </cols>
  <sheetData>
    <row r="1" spans="2:6" x14ac:dyDescent="0.25">
      <c r="B1" s="3" t="s">
        <v>39</v>
      </c>
    </row>
    <row r="3" spans="2:6" x14ac:dyDescent="0.25">
      <c r="B3" s="2" t="s">
        <v>38</v>
      </c>
      <c r="D3" s="2" t="s">
        <v>37</v>
      </c>
      <c r="F3" s="2" t="s">
        <v>100</v>
      </c>
    </row>
    <row r="4" spans="2:6" x14ac:dyDescent="0.25">
      <c r="F4" s="14"/>
    </row>
    <row r="5" spans="2:6" x14ac:dyDescent="0.25">
      <c r="B5" s="2" t="s">
        <v>36</v>
      </c>
      <c r="D5" s="2" t="s">
        <v>35</v>
      </c>
      <c r="F5" s="2" t="s">
        <v>101</v>
      </c>
    </row>
    <row r="6" spans="2:6" x14ac:dyDescent="0.25">
      <c r="B6" s="1" t="s">
        <v>34</v>
      </c>
      <c r="D6" s="1" t="s">
        <v>34</v>
      </c>
      <c r="F6" s="14" t="str" cm="1">
        <f t="array" ref="F6:F21">_xlfn._xlws.FILTER(B6:B36,ISNA(MATCH(B6:B36,$D$6:$D$24,0)))</f>
        <v>Catnip</v>
      </c>
    </row>
    <row r="7" spans="2:6" x14ac:dyDescent="0.25">
      <c r="B7" s="1" t="s">
        <v>33</v>
      </c>
      <c r="D7" s="1" t="s">
        <v>33</v>
      </c>
      <c r="F7" s="14" t="str">
        <v>Chamomile</v>
      </c>
    </row>
    <row r="8" spans="2:6" x14ac:dyDescent="0.25">
      <c r="B8" s="1" t="s">
        <v>32</v>
      </c>
      <c r="D8" s="1" t="s">
        <v>32</v>
      </c>
      <c r="F8" s="14" t="str">
        <v>Che dang</v>
      </c>
    </row>
    <row r="9" spans="2:6" x14ac:dyDescent="0.25">
      <c r="B9" s="1" t="s">
        <v>31</v>
      </c>
      <c r="D9" s="1" t="s">
        <v>31</v>
      </c>
      <c r="F9" s="14" t="str">
        <v>Chinese knotweed tea</v>
      </c>
    </row>
    <row r="10" spans="2:6" x14ac:dyDescent="0.25">
      <c r="B10" s="1" t="s">
        <v>30</v>
      </c>
      <c r="D10" s="1" t="s">
        <v>30</v>
      </c>
      <c r="F10" s="14" t="str">
        <v>Chrysanthemum tea</v>
      </c>
    </row>
    <row r="11" spans="2:6" x14ac:dyDescent="0.25">
      <c r="B11" s="1" t="s">
        <v>29</v>
      </c>
      <c r="D11" s="1" t="s">
        <v>29</v>
      </c>
      <c r="F11" s="14" t="str">
        <v>Scorched rice</v>
      </c>
    </row>
    <row r="12" spans="2:6" x14ac:dyDescent="0.25">
      <c r="B12" s="1" t="s">
        <v>28</v>
      </c>
      <c r="D12" s="1" t="s">
        <v>28</v>
      </c>
      <c r="F12" s="14" t="str">
        <v>Serendib (tea)</v>
      </c>
    </row>
    <row r="13" spans="2:6" x14ac:dyDescent="0.25">
      <c r="B13" s="1" t="s">
        <v>27</v>
      </c>
      <c r="D13" s="1" t="s">
        <v>27</v>
      </c>
      <c r="F13" s="14" t="str">
        <v>Skullcap</v>
      </c>
    </row>
    <row r="14" spans="2:6" x14ac:dyDescent="0.25">
      <c r="B14" s="1" t="s">
        <v>26</v>
      </c>
      <c r="D14" s="1" t="s">
        <v>26</v>
      </c>
      <c r="F14" s="14" t="str">
        <v>Sobacha</v>
      </c>
    </row>
    <row r="15" spans="2:6" x14ac:dyDescent="0.25">
      <c r="B15" s="1" t="s">
        <v>25</v>
      </c>
      <c r="D15" s="1" t="s">
        <v>9</v>
      </c>
      <c r="F15" s="14" t="str">
        <v>Spearmint</v>
      </c>
    </row>
    <row r="16" spans="2:6" x14ac:dyDescent="0.25">
      <c r="B16" s="1" t="s">
        <v>24</v>
      </c>
      <c r="D16" s="1" t="s">
        <v>8</v>
      </c>
      <c r="F16" s="14" t="str">
        <v>Spicebush </v>
      </c>
    </row>
    <row r="17" spans="2:6" x14ac:dyDescent="0.25">
      <c r="B17" s="1" t="s">
        <v>23</v>
      </c>
      <c r="D17" s="1" t="s">
        <v>7</v>
      </c>
      <c r="F17" s="14" t="str">
        <v>Spruce tea</v>
      </c>
    </row>
    <row r="18" spans="2:6" x14ac:dyDescent="0.25">
      <c r="B18" s="1" t="s">
        <v>22</v>
      </c>
      <c r="D18" s="1" t="s">
        <v>21</v>
      </c>
      <c r="F18" s="14" t="str">
        <v>Valerian</v>
      </c>
    </row>
    <row r="19" spans="2:6" x14ac:dyDescent="0.25">
      <c r="B19" s="1" t="s">
        <v>20</v>
      </c>
      <c r="D19" s="1" t="s">
        <v>19</v>
      </c>
      <c r="F19" s="14" t="str">
        <v>Wax gourd </v>
      </c>
    </row>
    <row r="20" spans="2:6" x14ac:dyDescent="0.25">
      <c r="B20" s="1" t="s">
        <v>18</v>
      </c>
      <c r="D20" s="1" t="s">
        <v>6</v>
      </c>
      <c r="F20" s="14" t="str">
        <v>Wong Lo Kat</v>
      </c>
    </row>
    <row r="21" spans="2:6" x14ac:dyDescent="0.25">
      <c r="B21" s="1" t="s">
        <v>17</v>
      </c>
      <c r="D21" s="1" t="s">
        <v>5</v>
      </c>
      <c r="F21" s="15" t="str">
        <v>Woodruff</v>
      </c>
    </row>
    <row r="22" spans="2:6" x14ac:dyDescent="0.25">
      <c r="B22" s="1" t="s">
        <v>16</v>
      </c>
      <c r="D22" s="1" t="s">
        <v>15</v>
      </c>
    </row>
    <row r="23" spans="2:6" x14ac:dyDescent="0.25">
      <c r="B23" s="1" t="s">
        <v>14</v>
      </c>
      <c r="D23" s="1" t="s">
        <v>3</v>
      </c>
    </row>
    <row r="24" spans="2:6" x14ac:dyDescent="0.25">
      <c r="B24" s="1" t="s">
        <v>13</v>
      </c>
      <c r="D24" s="1" t="s">
        <v>12</v>
      </c>
    </row>
    <row r="25" spans="2:6" x14ac:dyDescent="0.25">
      <c r="B25" s="1" t="s">
        <v>11</v>
      </c>
    </row>
    <row r="26" spans="2:6" x14ac:dyDescent="0.25">
      <c r="B26" s="1" t="s">
        <v>10</v>
      </c>
    </row>
    <row r="27" spans="2:6" x14ac:dyDescent="0.25">
      <c r="B27" s="1" t="s">
        <v>9</v>
      </c>
    </row>
    <row r="28" spans="2:6" x14ac:dyDescent="0.25">
      <c r="B28" s="1" t="s">
        <v>8</v>
      </c>
    </row>
    <row r="29" spans="2:6" x14ac:dyDescent="0.25">
      <c r="B29" s="1" t="s">
        <v>7</v>
      </c>
    </row>
    <row r="30" spans="2:6" x14ac:dyDescent="0.25">
      <c r="B30" s="1" t="s">
        <v>6</v>
      </c>
    </row>
    <row r="31" spans="2:6" x14ac:dyDescent="0.25">
      <c r="B31" s="1" t="s">
        <v>5</v>
      </c>
    </row>
    <row r="32" spans="2:6" x14ac:dyDescent="0.25">
      <c r="B32" s="1" t="s">
        <v>4</v>
      </c>
    </row>
    <row r="33" spans="2:2" x14ac:dyDescent="0.25">
      <c r="B33" s="1" t="s">
        <v>3</v>
      </c>
    </row>
    <row r="34" spans="2:2" x14ac:dyDescent="0.25">
      <c r="B34" s="1" t="s">
        <v>2</v>
      </c>
    </row>
    <row r="35" spans="2:2" x14ac:dyDescent="0.25">
      <c r="B35" s="1" t="s">
        <v>1</v>
      </c>
    </row>
    <row r="36" spans="2:2" x14ac:dyDescent="0.25">
      <c r="B3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abSelected="1" topLeftCell="A4" zoomScale="85" zoomScaleNormal="85" workbookViewId="0">
      <selection activeCell="E10" sqref="E10"/>
    </sheetView>
  </sheetViews>
  <sheetFormatPr defaultRowHeight="15" x14ac:dyDescent="0.25"/>
  <cols>
    <col min="2" max="2" width="18.42578125" customWidth="1"/>
    <col min="3" max="3" width="28.140625" customWidth="1"/>
    <col min="4" max="4" width="17" customWidth="1"/>
    <col min="5" max="5" width="19.28515625" bestFit="1" customWidth="1"/>
    <col min="6" max="6" width="20.7109375" customWidth="1"/>
    <col min="7" max="7" width="8.7109375" bestFit="1" customWidth="1"/>
    <col min="8" max="8" width="15.28515625" customWidth="1"/>
    <col min="9" max="9" width="20.140625" customWidth="1"/>
  </cols>
  <sheetData>
    <row r="2" spans="2:14" ht="15.75" x14ac:dyDescent="0.25">
      <c r="B2" s="11" t="s">
        <v>58</v>
      </c>
    </row>
    <row r="3" spans="2:14" ht="18.75" x14ac:dyDescent="0.3">
      <c r="B3" s="11" t="s">
        <v>59</v>
      </c>
      <c r="G3" s="12"/>
    </row>
    <row r="4" spans="2:14" ht="19.5" thickBot="1" x14ac:dyDescent="0.35">
      <c r="B4" s="11" t="s">
        <v>60</v>
      </c>
      <c r="G4" s="12"/>
    </row>
    <row r="5" spans="2:14" ht="19.5" thickBot="1" x14ac:dyDescent="0.35">
      <c r="G5" s="12"/>
      <c r="H5" s="17" t="s">
        <v>41</v>
      </c>
      <c r="I5" s="35" t="s">
        <v>69</v>
      </c>
    </row>
    <row r="6" spans="2:14" x14ac:dyDescent="0.25">
      <c r="B6" s="13" t="s">
        <v>61</v>
      </c>
      <c r="C6" s="13" t="s">
        <v>62</v>
      </c>
      <c r="D6" s="13" t="s">
        <v>63</v>
      </c>
      <c r="E6" s="13" t="s">
        <v>64</v>
      </c>
      <c r="F6" s="36"/>
      <c r="H6" s="33" t="s">
        <v>48</v>
      </c>
      <c r="I6" s="34">
        <v>10</v>
      </c>
    </row>
    <row r="7" spans="2:14" x14ac:dyDescent="0.25">
      <c r="B7" s="1" t="s">
        <v>73</v>
      </c>
      <c r="C7" s="1" t="s">
        <v>74</v>
      </c>
      <c r="D7" s="7">
        <f>SUMIFS(H14:H27,$B$14:$B$27,$B$7,$C$14:$C$27,$C$7)</f>
        <v>1750700</v>
      </c>
      <c r="E7" s="7">
        <f>COUNTIFS(B14:B27,$B$7,C14:C27,$C$7)</f>
        <v>2</v>
      </c>
      <c r="H7" s="29" t="s">
        <v>50</v>
      </c>
      <c r="I7" s="30">
        <v>120</v>
      </c>
    </row>
    <row r="8" spans="2:14" x14ac:dyDescent="0.25">
      <c r="H8" s="29" t="s">
        <v>44</v>
      </c>
      <c r="I8" s="30">
        <v>260</v>
      </c>
    </row>
    <row r="9" spans="2:14" x14ac:dyDescent="0.25">
      <c r="E9" s="13" t="s">
        <v>65</v>
      </c>
      <c r="H9" s="29" t="s">
        <v>55</v>
      </c>
      <c r="I9" s="30">
        <v>5</v>
      </c>
    </row>
    <row r="10" spans="2:14" ht="15.75" thickBot="1" x14ac:dyDescent="0.3">
      <c r="C10" s="13" t="s">
        <v>66</v>
      </c>
      <c r="D10" s="7">
        <f>MAX(I6:I10)</f>
        <v>260</v>
      </c>
      <c r="E10" s="7" t="e">
        <f ca="1">_xlfn.XLOOKUP(D10,$I$6:$I$10,$H$6:$H$10)</f>
        <v>#NAME?</v>
      </c>
      <c r="H10" s="31" t="s">
        <v>80</v>
      </c>
      <c r="I10" s="32">
        <v>250</v>
      </c>
    </row>
    <row r="11" spans="2:14" x14ac:dyDescent="0.25">
      <c r="C11" s="13" t="s">
        <v>67</v>
      </c>
      <c r="D11" s="7">
        <f>MIN(I6:I10)</f>
        <v>5</v>
      </c>
      <c r="E11" s="7" t="e">
        <f ca="1">_xlfn.XLOOKUP(D11,$I$6:$I$10,$H$6:$H$10)</f>
        <v>#NAME?</v>
      </c>
    </row>
    <row r="12" spans="2:14" ht="15.75" thickBot="1" x14ac:dyDescent="0.3"/>
    <row r="13" spans="2:14" ht="15.75" thickBot="1" x14ac:dyDescent="0.3">
      <c r="B13" s="17" t="s">
        <v>61</v>
      </c>
      <c r="C13" s="18" t="s">
        <v>68</v>
      </c>
      <c r="D13" s="18" t="s">
        <v>41</v>
      </c>
      <c r="E13" s="18" t="s">
        <v>42</v>
      </c>
      <c r="F13" s="19" t="s">
        <v>69</v>
      </c>
      <c r="G13" s="18" t="s">
        <v>70</v>
      </c>
      <c r="H13" s="19" t="s">
        <v>71</v>
      </c>
      <c r="I13" s="20" t="s">
        <v>72</v>
      </c>
    </row>
    <row r="14" spans="2:14" x14ac:dyDescent="0.25">
      <c r="B14" s="15" t="s">
        <v>73</v>
      </c>
      <c r="C14" s="15" t="s">
        <v>74</v>
      </c>
      <c r="D14" s="15" t="s">
        <v>48</v>
      </c>
      <c r="E14" s="15">
        <v>2851</v>
      </c>
      <c r="F14" s="16">
        <f>_xlfn.XLOOKUP(D14,$H$6:$H$10,$I$6:$I$10)</f>
        <v>10</v>
      </c>
      <c r="G14" s="15">
        <v>350</v>
      </c>
      <c r="H14" s="16">
        <f>G14*E14</f>
        <v>997850</v>
      </c>
      <c r="I14" s="16">
        <f>H14-(E14*F14)</f>
        <v>969340</v>
      </c>
    </row>
    <row r="15" spans="2:14" x14ac:dyDescent="0.25">
      <c r="B15" s="1" t="s">
        <v>73</v>
      </c>
      <c r="C15" s="1" t="s">
        <v>75</v>
      </c>
      <c r="D15" s="1" t="s">
        <v>48</v>
      </c>
      <c r="E15" s="1">
        <v>3495</v>
      </c>
      <c r="F15" s="16">
        <f t="shared" ref="F15:F27" si="0">_xlfn.XLOOKUP(D15,$H$6:$H$10,$I$6:$I$10)</f>
        <v>10</v>
      </c>
      <c r="G15" s="1">
        <v>300</v>
      </c>
      <c r="H15" s="16">
        <f t="shared" ref="H15:H27" si="1">G15*E15</f>
        <v>1048500</v>
      </c>
      <c r="I15" s="16">
        <f t="shared" ref="I15:I27" si="2">H15-(E15*F15)</f>
        <v>1013550</v>
      </c>
    </row>
    <row r="16" spans="2:14" x14ac:dyDescent="0.25">
      <c r="B16" s="1" t="s">
        <v>76</v>
      </c>
      <c r="C16" s="1" t="s">
        <v>77</v>
      </c>
      <c r="D16" s="1" t="s">
        <v>48</v>
      </c>
      <c r="E16" s="1">
        <v>2632</v>
      </c>
      <c r="F16" s="16">
        <f t="shared" si="0"/>
        <v>10</v>
      </c>
      <c r="G16" s="1">
        <v>350</v>
      </c>
      <c r="H16" s="16">
        <f>G16*E16</f>
        <v>921200</v>
      </c>
      <c r="I16" s="16">
        <f t="shared" si="2"/>
        <v>894880</v>
      </c>
      <c r="K16" s="21" t="str" cm="1">
        <f t="array" ref="K16:K20">_xlfn.UNIQUE(B14:B27)</f>
        <v>Government</v>
      </c>
      <c r="L16" s="22"/>
      <c r="M16" s="22" t="str" cm="1">
        <f t="array" ref="M16:M20">_xlfn.UNIQUE(C14:C27)</f>
        <v>Mexico</v>
      </c>
      <c r="N16" s="23"/>
    </row>
    <row r="17" spans="2:14" x14ac:dyDescent="0.25">
      <c r="B17" s="1" t="s">
        <v>76</v>
      </c>
      <c r="C17" s="1" t="s">
        <v>77</v>
      </c>
      <c r="D17" s="1" t="s">
        <v>50</v>
      </c>
      <c r="E17" s="1">
        <v>2632</v>
      </c>
      <c r="F17" s="16">
        <f t="shared" si="0"/>
        <v>120</v>
      </c>
      <c r="G17" s="1">
        <v>350</v>
      </c>
      <c r="H17" s="16">
        <f>G17*E17</f>
        <v>921200</v>
      </c>
      <c r="I17" s="16">
        <f t="shared" si="2"/>
        <v>605360</v>
      </c>
      <c r="K17" s="24" t="str">
        <v>Midmarket</v>
      </c>
      <c r="M17" t="str">
        <v>United States of America</v>
      </c>
      <c r="N17" s="25"/>
    </row>
    <row r="18" spans="2:14" x14ac:dyDescent="0.25">
      <c r="B18" s="1" t="s">
        <v>76</v>
      </c>
      <c r="C18" s="1" t="s">
        <v>75</v>
      </c>
      <c r="D18" s="1" t="s">
        <v>50</v>
      </c>
      <c r="E18" s="1">
        <v>2574</v>
      </c>
      <c r="F18" s="16">
        <f t="shared" si="0"/>
        <v>120</v>
      </c>
      <c r="G18" s="1">
        <v>300</v>
      </c>
      <c r="H18" s="16">
        <f t="shared" si="1"/>
        <v>772200</v>
      </c>
      <c r="I18" s="16">
        <f t="shared" si="2"/>
        <v>463320</v>
      </c>
      <c r="K18" s="24" t="str">
        <v>Channel Partners</v>
      </c>
      <c r="M18" t="str">
        <v>Canada</v>
      </c>
      <c r="N18" s="25"/>
    </row>
    <row r="19" spans="2:14" x14ac:dyDescent="0.25">
      <c r="B19" s="1" t="s">
        <v>73</v>
      </c>
      <c r="C19" s="1" t="s">
        <v>74</v>
      </c>
      <c r="D19" s="1" t="s">
        <v>48</v>
      </c>
      <c r="E19" s="1">
        <v>2151</v>
      </c>
      <c r="F19" s="16">
        <f t="shared" si="0"/>
        <v>10</v>
      </c>
      <c r="G19" s="1">
        <v>350</v>
      </c>
      <c r="H19" s="16">
        <f t="shared" si="1"/>
        <v>752850</v>
      </c>
      <c r="I19" s="16">
        <f t="shared" si="2"/>
        <v>731340</v>
      </c>
      <c r="K19" s="24" t="str">
        <v>Enterprise</v>
      </c>
      <c r="M19" t="str">
        <v>France</v>
      </c>
      <c r="N19" s="25"/>
    </row>
    <row r="20" spans="2:14" x14ac:dyDescent="0.25">
      <c r="B20" s="1" t="s">
        <v>76</v>
      </c>
      <c r="C20" s="1" t="s">
        <v>78</v>
      </c>
      <c r="D20" s="1" t="s">
        <v>44</v>
      </c>
      <c r="E20" s="1">
        <v>2475</v>
      </c>
      <c r="F20" s="16">
        <f t="shared" si="0"/>
        <v>260</v>
      </c>
      <c r="G20" s="1">
        <v>300</v>
      </c>
      <c r="H20" s="16">
        <f t="shared" si="1"/>
        <v>742500</v>
      </c>
      <c r="I20" s="16">
        <f t="shared" si="2"/>
        <v>99000</v>
      </c>
      <c r="K20" s="26" t="str">
        <v>Small Business</v>
      </c>
      <c r="L20" s="27"/>
      <c r="M20" s="27" t="str">
        <v>Germany</v>
      </c>
      <c r="N20" s="28"/>
    </row>
    <row r="21" spans="2:14" x14ac:dyDescent="0.25">
      <c r="B21" s="1" t="s">
        <v>79</v>
      </c>
      <c r="C21" s="1" t="s">
        <v>77</v>
      </c>
      <c r="D21" s="1" t="s">
        <v>55</v>
      </c>
      <c r="E21" s="1">
        <v>2227.5</v>
      </c>
      <c r="F21" s="16">
        <f t="shared" si="0"/>
        <v>5</v>
      </c>
      <c r="G21" s="1">
        <v>350</v>
      </c>
      <c r="H21" s="16">
        <f t="shared" si="1"/>
        <v>779625</v>
      </c>
      <c r="I21" s="16">
        <f t="shared" si="2"/>
        <v>768487.5</v>
      </c>
    </row>
    <row r="22" spans="2:14" x14ac:dyDescent="0.25">
      <c r="B22" s="1" t="s">
        <v>73</v>
      </c>
      <c r="C22" s="1" t="s">
        <v>75</v>
      </c>
      <c r="D22" s="1" t="s">
        <v>80</v>
      </c>
      <c r="E22" s="1">
        <v>2541</v>
      </c>
      <c r="F22" s="16">
        <f t="shared" si="0"/>
        <v>250</v>
      </c>
      <c r="G22" s="1">
        <v>300</v>
      </c>
      <c r="H22" s="16">
        <f t="shared" si="1"/>
        <v>762300</v>
      </c>
      <c r="I22" s="16">
        <f t="shared" si="2"/>
        <v>127050</v>
      </c>
    </row>
    <row r="23" spans="2:14" x14ac:dyDescent="0.25">
      <c r="B23" s="1" t="s">
        <v>79</v>
      </c>
      <c r="C23" s="1" t="s">
        <v>81</v>
      </c>
      <c r="D23" s="1" t="s">
        <v>50</v>
      </c>
      <c r="E23" s="1">
        <v>2536</v>
      </c>
      <c r="F23" s="16">
        <f t="shared" si="0"/>
        <v>120</v>
      </c>
      <c r="G23" s="1">
        <v>300</v>
      </c>
      <c r="H23" s="16">
        <f t="shared" si="1"/>
        <v>760800</v>
      </c>
      <c r="I23" s="16">
        <f t="shared" si="2"/>
        <v>456480</v>
      </c>
    </row>
    <row r="24" spans="2:14" x14ac:dyDescent="0.25">
      <c r="B24" s="1" t="s">
        <v>76</v>
      </c>
      <c r="C24" s="1" t="s">
        <v>75</v>
      </c>
      <c r="D24" s="1" t="s">
        <v>48</v>
      </c>
      <c r="E24" s="1">
        <v>2007</v>
      </c>
      <c r="F24" s="16">
        <f t="shared" si="0"/>
        <v>10</v>
      </c>
      <c r="G24" s="1">
        <v>350</v>
      </c>
      <c r="H24" s="16">
        <f t="shared" si="1"/>
        <v>702450</v>
      </c>
      <c r="I24" s="16">
        <f t="shared" si="2"/>
        <v>682380</v>
      </c>
    </row>
    <row r="25" spans="2:14" x14ac:dyDescent="0.25">
      <c r="B25" s="1" t="s">
        <v>82</v>
      </c>
      <c r="C25" s="1" t="s">
        <v>75</v>
      </c>
      <c r="D25" s="1" t="s">
        <v>50</v>
      </c>
      <c r="E25" s="1">
        <v>2460</v>
      </c>
      <c r="F25" s="16">
        <f t="shared" si="0"/>
        <v>120</v>
      </c>
      <c r="G25" s="1">
        <v>300</v>
      </c>
      <c r="H25" s="16">
        <f t="shared" si="1"/>
        <v>738000</v>
      </c>
      <c r="I25" s="16">
        <f t="shared" si="2"/>
        <v>442800</v>
      </c>
    </row>
    <row r="26" spans="2:14" x14ac:dyDescent="0.25">
      <c r="B26" s="1" t="s">
        <v>83</v>
      </c>
      <c r="C26" s="1" t="s">
        <v>77</v>
      </c>
      <c r="D26" s="1" t="s">
        <v>55</v>
      </c>
      <c r="E26" s="1">
        <v>3802.5</v>
      </c>
      <c r="F26" s="16">
        <f t="shared" si="0"/>
        <v>5</v>
      </c>
      <c r="G26" s="1">
        <v>300</v>
      </c>
      <c r="H26" s="16">
        <f t="shared" si="1"/>
        <v>1140750</v>
      </c>
      <c r="I26" s="16">
        <f t="shared" si="2"/>
        <v>1121737.5</v>
      </c>
      <c r="L26" t="s">
        <v>102</v>
      </c>
    </row>
    <row r="27" spans="2:14" x14ac:dyDescent="0.25">
      <c r="B27" s="1" t="s">
        <v>73</v>
      </c>
      <c r="C27" s="1" t="s">
        <v>77</v>
      </c>
      <c r="D27" s="1" t="s">
        <v>50</v>
      </c>
      <c r="E27" s="1">
        <v>3793.5</v>
      </c>
      <c r="F27" s="16">
        <f t="shared" si="0"/>
        <v>120</v>
      </c>
      <c r="G27" s="1">
        <v>300</v>
      </c>
      <c r="H27" s="16">
        <f t="shared" si="1"/>
        <v>1138050</v>
      </c>
      <c r="I27" s="16">
        <f t="shared" si="2"/>
        <v>682830</v>
      </c>
    </row>
  </sheetData>
  <dataValidations count="2">
    <dataValidation type="list" allowBlank="1" showInputMessage="1" showErrorMessage="1" sqref="B7">
      <formula1>$K$16:$K$20</formula1>
    </dataValidation>
    <dataValidation type="list" allowBlank="1" showInputMessage="1" showErrorMessage="1" sqref="C7">
      <formula1>$M$16:$M$20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topLeftCell="A19" zoomScale="115" zoomScaleNormal="115" workbookViewId="0">
      <selection activeCell="C28" sqref="C28"/>
    </sheetView>
  </sheetViews>
  <sheetFormatPr defaultRowHeight="15" x14ac:dyDescent="0.25"/>
  <cols>
    <col min="2" max="2" width="33.28515625" bestFit="1" customWidth="1"/>
    <col min="3" max="3" width="9.140625" bestFit="1" customWidth="1"/>
    <col min="5" max="5" width="4.42578125" customWidth="1"/>
    <col min="6" max="6" width="14.5703125" customWidth="1"/>
    <col min="7" max="7" width="9.42578125" bestFit="1" customWidth="1"/>
    <col min="8" max="8" width="11.42578125" customWidth="1"/>
    <col min="9" max="9" width="12.140625" customWidth="1"/>
  </cols>
  <sheetData>
    <row r="3" spans="2:13" x14ac:dyDescent="0.25">
      <c r="B3" s="4" t="s">
        <v>40</v>
      </c>
    </row>
    <row r="4" spans="2:13" x14ac:dyDescent="0.25">
      <c r="B4" s="4"/>
    </row>
    <row r="5" spans="2:13" x14ac:dyDescent="0.25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25">
      <c r="B6" s="1" t="s">
        <v>43</v>
      </c>
      <c r="C6" s="1">
        <f>VLOOKUP(LEFT(B6,FIND(" ",B6)-1),$F$6:$G$10,2)</f>
        <v>2574</v>
      </c>
      <c r="F6" s="1" t="s">
        <v>44</v>
      </c>
      <c r="G6" s="1">
        <v>2475</v>
      </c>
    </row>
    <row r="7" spans="2:13" x14ac:dyDescent="0.25">
      <c r="B7" s="1" t="s">
        <v>45</v>
      </c>
      <c r="C7" s="1">
        <f t="shared" ref="C7:C9" si="0">VLOOKUP(LEFT(B7,FIND(" ",B7)-1),$F$6:$G$10,2)</f>
        <v>2151</v>
      </c>
      <c r="F7" s="1" t="s">
        <v>55</v>
      </c>
      <c r="G7" s="1">
        <v>2227.5</v>
      </c>
    </row>
    <row r="8" spans="2:13" x14ac:dyDescent="0.25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25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2:13" x14ac:dyDescent="0.25">
      <c r="B10" s="1" t="s">
        <v>51</v>
      </c>
      <c r="C10" s="1">
        <f>VLOOKUP(LEFT(B10,FIND(" ",B10)-1),$F$6:$G$10,2)</f>
        <v>2541</v>
      </c>
      <c r="F10" s="1" t="s">
        <v>80</v>
      </c>
      <c r="G10" s="1">
        <v>2541</v>
      </c>
    </row>
    <row r="12" spans="2:13" s="6" customFormat="1" x14ac:dyDescent="0.25"/>
    <row r="13" spans="2:13" x14ac:dyDescent="0.25">
      <c r="B13" s="4" t="s">
        <v>52</v>
      </c>
    </row>
    <row r="14" spans="2:13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25">
      <c r="B15" s="5" t="s">
        <v>41</v>
      </c>
      <c r="C15" s="5" t="s">
        <v>53</v>
      </c>
      <c r="D15" s="5" t="s">
        <v>54</v>
      </c>
      <c r="F15" s="5" t="s">
        <v>53</v>
      </c>
      <c r="G15" s="5" t="s">
        <v>54</v>
      </c>
      <c r="I15" s="5" t="s">
        <v>53</v>
      </c>
      <c r="J15" s="5" t="s">
        <v>54</v>
      </c>
      <c r="L15" s="5" t="s">
        <v>53</v>
      </c>
      <c r="M15" s="5" t="s">
        <v>54</v>
      </c>
    </row>
    <row r="16" spans="2:13" x14ac:dyDescent="0.25">
      <c r="B16" s="1" t="s">
        <v>48</v>
      </c>
      <c r="C16" s="1">
        <v>1655.08</v>
      </c>
      <c r="D16" s="37">
        <f>IF($B16="paseo",VLOOKUP($C16,$F$16:$G20,2,TRUE),IF($B16="Amarilla",VLOOKUP($C16,$I$16:$J$20,2,TRUE),IF($B16="Montana",VLOOKUP($C16,$L$16:M20,2,TRUE))))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25">
      <c r="B17" s="1" t="s">
        <v>44</v>
      </c>
      <c r="C17" s="1">
        <v>1822.59</v>
      </c>
      <c r="D17" s="37">
        <f>IF($B17="paseo",VLOOKUP($C17,$F$16:$G21,2,TRUE),IF($B17="Amarilla",VLOOKUP($C17,$I$16:$J$20,2,TRUE),IF($B17="Montana",VLOOKUP($C17,$L$16:M21,2,TRUE))))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25">
      <c r="B18" s="1" t="s">
        <v>44</v>
      </c>
      <c r="C18" s="1">
        <v>1730.54</v>
      </c>
      <c r="D18" s="37">
        <f>IF($B18="paseo",VLOOKUP($C18,$F$16:$G22,2,TRUE),IF($B18="Amarilla",VLOOKUP($C18,$I$16:$J$20,2,TRUE),IF($B18="Montana",VLOOKUP($C18,$L$16:M22,2,TRUE))))</f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25">
      <c r="B19" s="1" t="s">
        <v>55</v>
      </c>
      <c r="C19" s="1">
        <v>1685.6</v>
      </c>
      <c r="D19" s="37">
        <f>IF($B19="paseo",VLOOKUP($C19,$F$16:$G23,2,TRUE),IF($B19="Amarilla",VLOOKUP($C19,$I$16:$J$20,2,TRUE),IF($B19="Montana",VLOOKUP($C19,$L$16:M23,2,TRUE))))</f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25">
      <c r="B20" s="1" t="s">
        <v>48</v>
      </c>
      <c r="C20" s="1">
        <v>1685.6</v>
      </c>
      <c r="D20" s="37">
        <f>IF($B20="paseo",VLOOKUP($C20,$F$16:$G24,2,TRUE),IF($B20="Amarilla",VLOOKUP($C20,$I$16:$J$20,2,TRUE),IF($B20="Montana",VLOOKUP($C20,$L$16:M24,2,TRUE))))</f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25">
      <c r="B21" s="1" t="s">
        <v>55</v>
      </c>
      <c r="C21" s="1">
        <v>1763.8600000000001</v>
      </c>
      <c r="D21" s="37">
        <f>IF($B21="paseo",VLOOKUP($C21,$F$16:$G25,2,TRUE),IF($B21="Amarilla",VLOOKUP($C21,$I$16:$J$20,2,TRUE),IF($B21="Montana",VLOOKUP($C21,$L$16:M25,2,TRUE))))</f>
        <v>7.0000000000000007E-2</v>
      </c>
    </row>
    <row r="22" spans="2:13" x14ac:dyDescent="0.25">
      <c r="B22" s="1" t="s">
        <v>48</v>
      </c>
      <c r="C22" s="1">
        <v>2293.1999999999998</v>
      </c>
      <c r="D22" s="37">
        <f>IF($B22="paseo",VLOOKUP($C22,$F$16:$G26,2,TRUE),IF($B22="Amarilla",VLOOKUP($C22,$I$16:$J$20,2,TRUE),IF($B22="Montana",VLOOKUP($C22,$L$16:M26,2,TRUE))))</f>
        <v>0.15</v>
      </c>
    </row>
    <row r="24" spans="2:13" s="6" customFormat="1" x14ac:dyDescent="0.25">
      <c r="F24" s="6" t="s">
        <v>102</v>
      </c>
    </row>
    <row r="25" spans="2:13" x14ac:dyDescent="0.25">
      <c r="B25" s="4" t="s">
        <v>56</v>
      </c>
    </row>
    <row r="27" spans="2:13" x14ac:dyDescent="0.25">
      <c r="B27" s="5" t="s">
        <v>41</v>
      </c>
      <c r="C27" s="5" t="s">
        <v>42</v>
      </c>
      <c r="H27" s="5" t="s">
        <v>41</v>
      </c>
      <c r="I27" s="5" t="s">
        <v>57</v>
      </c>
      <c r="J27" s="5" t="s">
        <v>42</v>
      </c>
    </row>
    <row r="28" spans="2:13" x14ac:dyDescent="0.25">
      <c r="B28" s="1" t="s">
        <v>43</v>
      </c>
      <c r="C28" s="1">
        <f t="array" ref="C28">VLOOKUP(LEFT(B28,FIND(" ",B28)-1)&amp;RIGHT(B28,3),CHOOSE({1,2},$H$28:$H$37&amp;$I$28:$I$37,$J$28:$J$37),2,0)</f>
        <v>2574</v>
      </c>
      <c r="H28" s="1" t="s">
        <v>48</v>
      </c>
      <c r="I28" s="10">
        <v>895</v>
      </c>
      <c r="J28" s="1">
        <v>2151</v>
      </c>
    </row>
    <row r="29" spans="2:13" x14ac:dyDescent="0.25">
      <c r="B29" s="1" t="s">
        <v>45</v>
      </c>
      <c r="C29" s="1">
        <f t="array" ref="C29">VLOOKUP(LEFT(B29,FIND(" ",B29)-1)&amp;RIGHT(B29,3),CHOOSE({1,2},$H$28:$H$37&amp;$I$28:$I$37,$J$28:$J$37),2,0)</f>
        <v>2151</v>
      </c>
      <c r="H29" s="1" t="s">
        <v>55</v>
      </c>
      <c r="I29" s="10">
        <v>125</v>
      </c>
      <c r="J29" s="1">
        <v>2227.5</v>
      </c>
    </row>
    <row r="30" spans="2:13" x14ac:dyDescent="0.25">
      <c r="B30" s="1" t="s">
        <v>47</v>
      </c>
      <c r="C30" s="1">
        <f t="array" ref="C30">VLOOKUP(LEFT(B30,FIND(" ",B30)-1)&amp;RIGHT(B30,3),CHOOSE({1,2},$H$28:$H$37&amp;$I$28:$I$37,$J$28:$J$37),2,0)</f>
        <v>2475</v>
      </c>
      <c r="H30" s="1" t="s">
        <v>44</v>
      </c>
      <c r="I30" s="10">
        <v>145</v>
      </c>
      <c r="J30" s="1">
        <v>2475</v>
      </c>
    </row>
    <row r="31" spans="2:13" x14ac:dyDescent="0.25">
      <c r="B31" s="1" t="s">
        <v>49</v>
      </c>
      <c r="C31" s="1">
        <f t="array" ref="C31">VLOOKUP(LEFT(B31,FIND(" ",B31)-1)&amp;RIGHT(B31,3),CHOOSE({1,2},$H$28:$H$37&amp;$I$28:$I$37,$J$28:$J$37),2,0)</f>
        <v>2227.5</v>
      </c>
      <c r="H31" s="1" t="s">
        <v>55</v>
      </c>
      <c r="I31" s="10">
        <v>848</v>
      </c>
      <c r="J31" s="10">
        <v>2537.25</v>
      </c>
    </row>
    <row r="32" spans="2:13" x14ac:dyDescent="0.25">
      <c r="B32" s="1" t="s">
        <v>51</v>
      </c>
      <c r="C32" s="1">
        <f t="array" ref="C32">VLOOKUP(LEFT(B32,FIND(" ",B32)-1)&amp;RIGHT(B32,3),CHOOSE({1,2},$H$28:$H$37&amp;$I$28:$I$37,$J$28:$J$37),2,0)</f>
        <v>2541</v>
      </c>
      <c r="H32" s="1" t="s">
        <v>80</v>
      </c>
      <c r="I32" s="10">
        <v>777</v>
      </c>
      <c r="J32" s="1">
        <v>2541</v>
      </c>
    </row>
    <row r="33" spans="8:10" x14ac:dyDescent="0.25">
      <c r="H33" s="1" t="s">
        <v>50</v>
      </c>
      <c r="I33" s="10">
        <v>235</v>
      </c>
      <c r="J33" s="1">
        <v>2574</v>
      </c>
    </row>
    <row r="34" spans="8:10" x14ac:dyDescent="0.25">
      <c r="H34" s="1" t="s">
        <v>48</v>
      </c>
      <c r="I34" s="10">
        <v>985</v>
      </c>
      <c r="J34" s="10">
        <v>2585.1</v>
      </c>
    </row>
    <row r="35" spans="8:10" x14ac:dyDescent="0.25">
      <c r="H35" s="1" t="s">
        <v>50</v>
      </c>
      <c r="I35" s="10">
        <v>1122</v>
      </c>
      <c r="J35" s="10">
        <v>2632.95</v>
      </c>
    </row>
    <row r="36" spans="8:10" x14ac:dyDescent="0.25">
      <c r="H36" s="1" t="s">
        <v>80</v>
      </c>
      <c r="I36" s="10">
        <v>1260</v>
      </c>
      <c r="J36" s="10">
        <v>2680.8</v>
      </c>
    </row>
    <row r="37" spans="8:10" x14ac:dyDescent="0.25">
      <c r="H37" s="1" t="s">
        <v>44</v>
      </c>
      <c r="I37" s="10">
        <v>1397</v>
      </c>
      <c r="J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zoomScale="115" zoomScaleNormal="115" workbookViewId="0">
      <selection activeCell="D5" sqref="D5"/>
    </sheetView>
  </sheetViews>
  <sheetFormatPr defaultRowHeight="15" x14ac:dyDescent="0.25"/>
  <cols>
    <col min="2" max="2" width="17.5703125" bestFit="1" customWidth="1"/>
    <col min="9" max="9" width="16.7109375" customWidth="1"/>
  </cols>
  <sheetData>
    <row r="2" spans="2:11" x14ac:dyDescent="0.25">
      <c r="B2" t="s">
        <v>86</v>
      </c>
      <c r="I2" t="s">
        <v>87</v>
      </c>
    </row>
    <row r="4" spans="2:11" x14ac:dyDescent="0.25">
      <c r="B4" s="13" t="s">
        <v>41</v>
      </c>
      <c r="C4" s="13" t="s">
        <v>84</v>
      </c>
      <c r="D4" s="13" t="s">
        <v>85</v>
      </c>
    </row>
    <row r="5" spans="2:11" x14ac:dyDescent="0.25">
      <c r="B5" s="1" t="s">
        <v>34</v>
      </c>
      <c r="C5" s="1">
        <v>2851</v>
      </c>
      <c r="D5" s="1" cm="1">
        <f t="array" ref="D5:D18">RANK(C5:C18,C5:C18,0)</f>
        <v>4</v>
      </c>
    </row>
    <row r="6" spans="2:11" x14ac:dyDescent="0.25">
      <c r="B6" s="1" t="s">
        <v>33</v>
      </c>
      <c r="C6" s="1">
        <v>3495</v>
      </c>
      <c r="D6" s="1">
        <v>3</v>
      </c>
      <c r="I6" s="13" t="s">
        <v>98</v>
      </c>
      <c r="J6" s="13" t="s">
        <v>99</v>
      </c>
      <c r="K6" s="13" t="s">
        <v>85</v>
      </c>
    </row>
    <row r="7" spans="2:11" x14ac:dyDescent="0.25">
      <c r="B7" s="1" t="s">
        <v>48</v>
      </c>
      <c r="C7" s="1">
        <v>2632</v>
      </c>
      <c r="D7" s="1">
        <v>6</v>
      </c>
      <c r="I7" s="1" t="s">
        <v>88</v>
      </c>
      <c r="J7" s="1">
        <v>1538</v>
      </c>
      <c r="K7" s="1" cm="1">
        <f t="array" ref="K7:K16">RANK(J7:J16,J7:J16,0)</f>
        <v>10</v>
      </c>
    </row>
    <row r="8" spans="2:11" x14ac:dyDescent="0.25">
      <c r="B8" s="1" t="s">
        <v>50</v>
      </c>
      <c r="C8" s="1">
        <v>2633</v>
      </c>
      <c r="D8" s="1">
        <v>5</v>
      </c>
      <c r="I8" s="1" t="s">
        <v>89</v>
      </c>
      <c r="J8" s="1">
        <v>6602</v>
      </c>
      <c r="K8" s="1">
        <v>1</v>
      </c>
    </row>
    <row r="9" spans="2:11" x14ac:dyDescent="0.25">
      <c r="B9" s="1" t="s">
        <v>20</v>
      </c>
      <c r="C9" s="1">
        <v>2574</v>
      </c>
      <c r="D9" s="1">
        <v>7</v>
      </c>
      <c r="I9" s="1" t="s">
        <v>90</v>
      </c>
      <c r="J9" s="1">
        <v>4831</v>
      </c>
      <c r="K9" s="1">
        <v>6</v>
      </c>
    </row>
    <row r="10" spans="2:11" x14ac:dyDescent="0.25">
      <c r="B10" s="1" t="s">
        <v>18</v>
      </c>
      <c r="C10" s="1">
        <v>2151</v>
      </c>
      <c r="D10" s="1">
        <v>13</v>
      </c>
      <c r="I10" s="1" t="s">
        <v>91</v>
      </c>
      <c r="J10" s="1">
        <v>5985</v>
      </c>
      <c r="K10" s="1">
        <v>2</v>
      </c>
    </row>
    <row r="11" spans="2:11" x14ac:dyDescent="0.25">
      <c r="B11" s="1" t="s">
        <v>44</v>
      </c>
      <c r="C11" s="1">
        <v>2475</v>
      </c>
      <c r="D11" s="1">
        <v>10</v>
      </c>
      <c r="I11" s="1" t="s">
        <v>92</v>
      </c>
      <c r="J11" s="1">
        <v>5444</v>
      </c>
      <c r="K11" s="1">
        <v>4</v>
      </c>
    </row>
    <row r="12" spans="2:11" x14ac:dyDescent="0.25">
      <c r="B12" s="1" t="s">
        <v>55</v>
      </c>
      <c r="C12" s="1">
        <v>2227.5</v>
      </c>
      <c r="D12" s="1">
        <v>12</v>
      </c>
      <c r="I12" s="1" t="s">
        <v>93</v>
      </c>
      <c r="J12" s="1">
        <v>5444</v>
      </c>
      <c r="K12" s="1">
        <v>4</v>
      </c>
    </row>
    <row r="13" spans="2:11" x14ac:dyDescent="0.25">
      <c r="B13" s="1" t="s">
        <v>80</v>
      </c>
      <c r="C13" s="1">
        <v>2541</v>
      </c>
      <c r="D13" s="1">
        <v>8</v>
      </c>
      <c r="I13" s="1" t="s">
        <v>94</v>
      </c>
      <c r="J13" s="1">
        <v>3412</v>
      </c>
      <c r="K13" s="1">
        <v>7</v>
      </c>
    </row>
    <row r="14" spans="2:11" x14ac:dyDescent="0.25">
      <c r="B14" s="1" t="s">
        <v>16</v>
      </c>
      <c r="C14" s="1">
        <v>2536</v>
      </c>
      <c r="D14" s="1">
        <v>9</v>
      </c>
      <c r="I14" s="1" t="s">
        <v>95</v>
      </c>
      <c r="J14" s="1">
        <v>5809</v>
      </c>
      <c r="K14" s="1">
        <v>3</v>
      </c>
    </row>
    <row r="15" spans="2:11" x14ac:dyDescent="0.25">
      <c r="B15" s="1" t="s">
        <v>14</v>
      </c>
      <c r="C15" s="1">
        <v>2007</v>
      </c>
      <c r="D15" s="1">
        <v>14</v>
      </c>
      <c r="I15" s="1" t="s">
        <v>96</v>
      </c>
      <c r="J15" s="1">
        <v>1711</v>
      </c>
      <c r="K15" s="1">
        <v>8</v>
      </c>
    </row>
    <row r="16" spans="2:11" x14ac:dyDescent="0.25">
      <c r="B16" s="1" t="s">
        <v>21</v>
      </c>
      <c r="C16" s="1">
        <v>2460</v>
      </c>
      <c r="D16" s="1">
        <v>11</v>
      </c>
      <c r="I16" s="1" t="s">
        <v>97</v>
      </c>
      <c r="J16" s="1">
        <v>1711</v>
      </c>
      <c r="K16" s="1">
        <v>8</v>
      </c>
    </row>
    <row r="17" spans="2:4" x14ac:dyDescent="0.25">
      <c r="B17" s="1" t="s">
        <v>19</v>
      </c>
      <c r="C17" s="1">
        <v>3802.5</v>
      </c>
      <c r="D17" s="1">
        <v>1</v>
      </c>
    </row>
    <row r="18" spans="2:4" x14ac:dyDescent="0.25">
      <c r="B18" s="1" t="s">
        <v>6</v>
      </c>
      <c r="C18" s="1">
        <v>3793.5</v>
      </c>
      <c r="D1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2022-07-27T07:17:57Z</dcterms:created>
  <dcterms:modified xsi:type="dcterms:W3CDTF">2023-03-02T18:20:36Z</dcterms:modified>
</cp:coreProperties>
</file>