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1" activeTab="89"/>
  </bookViews>
  <sheets>
    <sheet name="4X27" sheetId="96" r:id="rId1"/>
    <sheet name="3X20" sheetId="95" r:id="rId2"/>
    <sheet name="2X8" sheetId="94" r:id="rId3"/>
    <sheet name="3X19" sheetId="93" r:id="rId4"/>
    <sheet name="4X26" sheetId="92" r:id="rId5"/>
    <sheet name="3X18" sheetId="91" r:id="rId6"/>
    <sheet name="4X25" sheetId="90" r:id="rId7"/>
    <sheet name="5X19" sheetId="89" r:id="rId8"/>
    <sheet name="4X24" sheetId="88" r:id="rId9"/>
    <sheet name="3X17" sheetId="87" r:id="rId10"/>
    <sheet name="4X23" sheetId="86" r:id="rId11"/>
    <sheet name="5X18" sheetId="85" r:id="rId12"/>
    <sheet name="4X22" sheetId="84" r:id="rId13"/>
    <sheet name="5X17" sheetId="83" r:id="rId14"/>
    <sheet name="6X7" sheetId="82" r:id="rId15"/>
    <sheet name="5X16" sheetId="81" r:id="rId16"/>
    <sheet name="4X21" sheetId="80" r:id="rId17"/>
    <sheet name="3X16" sheetId="79" r:id="rId18"/>
    <sheet name="2X7" sheetId="78" r:id="rId19"/>
    <sheet name="X2" sheetId="77" r:id="rId20"/>
    <sheet name="2X6" sheetId="76" r:id="rId21"/>
    <sheet name="3X15" sheetId="75" r:id="rId22"/>
    <sheet name="2X5" sheetId="74" r:id="rId23"/>
    <sheet name="3X14" sheetId="73" r:id="rId24"/>
    <sheet name="4X20" sheetId="72" r:id="rId25"/>
    <sheet name="3X13" sheetId="71" r:id="rId26"/>
    <sheet name="2X4" sheetId="70" r:id="rId27"/>
    <sheet name="3X12" sheetId="69" r:id="rId28"/>
    <sheet name="4X19" sheetId="68" r:id="rId29"/>
    <sheet name="3X11" sheetId="67" r:id="rId30"/>
    <sheet name="4X18" sheetId="66" r:id="rId31"/>
    <sheet name="5X15" sheetId="65" r:id="rId32"/>
    <sheet name="4X17" sheetId="64" r:id="rId33"/>
    <sheet name="3X10" sheetId="63" r:id="rId34"/>
    <sheet name="2X3" sheetId="62" r:id="rId35"/>
    <sheet name="3X9" sheetId="61" r:id="rId36"/>
    <sheet name="4X16" sheetId="60" r:id="rId37"/>
    <sheet name="3X8" sheetId="59" r:id="rId38"/>
    <sheet name="4X15" sheetId="58" r:id="rId39"/>
    <sheet name="5X14" sheetId="57" r:id="rId40"/>
    <sheet name="4X14" sheetId="56" r:id="rId41"/>
    <sheet name="3X7" sheetId="55" r:id="rId42"/>
    <sheet name="4X13" sheetId="54" r:id="rId43"/>
    <sheet name="5X13" sheetId="53" r:id="rId44"/>
    <sheet name="4X12" sheetId="52" r:id="rId45"/>
    <sheet name="5X12" sheetId="51" r:id="rId46"/>
    <sheet name="6X6" sheetId="50" r:id="rId47"/>
    <sheet name="5X11" sheetId="49" r:id="rId48"/>
    <sheet name="4X11" sheetId="48" r:id="rId49"/>
    <sheet name="3X6" sheetId="47" r:id="rId50"/>
    <sheet name="2X2" sheetId="46" r:id="rId51"/>
    <sheet name="3X5" sheetId="45" r:id="rId52"/>
    <sheet name="4X10" sheetId="44" r:id="rId53"/>
    <sheet name="3X4" sheetId="43" r:id="rId54"/>
    <sheet name="4X9" sheetId="42" r:id="rId55"/>
    <sheet name="5X10" sheetId="41" r:id="rId56"/>
    <sheet name="4X8" sheetId="40" r:id="rId57"/>
    <sheet name="3X3" sheetId="39" r:id="rId58"/>
    <sheet name="4X7" sheetId="38" r:id="rId59"/>
    <sheet name="5X9" sheetId="37" r:id="rId60"/>
    <sheet name="4X6" sheetId="36" r:id="rId61"/>
    <sheet name="5X8" sheetId="35" r:id="rId62"/>
    <sheet name="6X5" sheetId="34" r:id="rId63"/>
    <sheet name="5X7" sheetId="33" r:id="rId64"/>
    <sheet name="4X5" sheetId="32" r:id="rId65"/>
    <sheet name="3X2" sheetId="31" r:id="rId66"/>
    <sheet name="4X4" sheetId="30" r:id="rId67"/>
    <sheet name="5X6" sheetId="29" r:id="rId68"/>
    <sheet name="4X3" sheetId="28" r:id="rId69"/>
    <sheet name="5X5" sheetId="27" r:id="rId70"/>
    <sheet name="6X4" sheetId="26" r:id="rId71"/>
    <sheet name="5X4" sheetId="25" r:id="rId72"/>
    <sheet name="4X2" sheetId="24" r:id="rId73"/>
    <sheet name="5X3" sheetId="23" r:id="rId74"/>
    <sheet name="6X3" sheetId="22" r:id="rId75"/>
    <sheet name="5X2" sheetId="21" r:id="rId76"/>
    <sheet name="6X2" sheetId="20" r:id="rId77"/>
    <sheet name="7X" sheetId="19" r:id="rId78"/>
    <sheet name="6X" sheetId="18" r:id="rId79"/>
    <sheet name="5X" sheetId="17" r:id="rId80"/>
    <sheet name="4X" sheetId="16" r:id="rId81"/>
    <sheet name="3X" sheetId="15" r:id="rId82"/>
    <sheet name="2X" sheetId="14" r:id="rId83"/>
    <sheet name="X1" sheetId="13" r:id="rId84"/>
    <sheet name="DCII" sheetId="12" r:id="rId85"/>
    <sheet name="MRData" sheetId="11" r:id="rId86"/>
    <sheet name="MRCopy" sheetId="10" r:id="rId87"/>
    <sheet name="nuSLRWS" sheetId="9" r:id="rId88"/>
    <sheet name="AllX" sheetId="8" r:id="rId89"/>
    <sheet name="BestSubsets" sheetId="7" r:id="rId90"/>
    <sheet name="Sheet1" sheetId="1" r:id="rId9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96" l="1"/>
  <c r="C17" i="96"/>
  <c r="B17" i="96"/>
  <c r="A21" i="96"/>
  <c r="A20" i="96"/>
  <c r="A19" i="96"/>
  <c r="A18" i="96"/>
  <c r="B19" i="96"/>
  <c r="C19" i="96"/>
  <c r="B20" i="96"/>
  <c r="C20" i="96"/>
  <c r="C21" i="96"/>
  <c r="B21" i="96"/>
  <c r="C18" i="96"/>
  <c r="G16" i="96"/>
  <c r="I16" i="96" s="1"/>
  <c r="F16" i="96"/>
  <c r="H16" i="96" s="1"/>
  <c r="C13" i="96"/>
  <c r="B13" i="96"/>
  <c r="L9" i="96" s="1"/>
  <c r="E12" i="96"/>
  <c r="C12" i="96"/>
  <c r="B7" i="96"/>
  <c r="B5" i="96"/>
  <c r="F93" i="7"/>
  <c r="E93" i="7"/>
  <c r="D93" i="7"/>
  <c r="F92" i="7"/>
  <c r="E92" i="7"/>
  <c r="D92" i="7"/>
  <c r="F91" i="7"/>
  <c r="E91" i="7"/>
  <c r="D91" i="7"/>
  <c r="F90" i="7"/>
  <c r="E90" i="7"/>
  <c r="D90" i="7"/>
  <c r="F89" i="7"/>
  <c r="E89" i="7"/>
  <c r="D89" i="7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B8" i="8"/>
  <c r="B6" i="7" s="1"/>
  <c r="B8" i="7" s="1"/>
  <c r="L2" i="8" a="1"/>
  <c r="L2" i="8" s="1"/>
  <c r="B24" i="8" s="1"/>
  <c r="A24" i="8"/>
  <c r="A23" i="8"/>
  <c r="A22" i="8"/>
  <c r="A21" i="8"/>
  <c r="A20" i="8"/>
  <c r="A19" i="8"/>
  <c r="A18" i="8"/>
  <c r="C19" i="10"/>
  <c r="B19" i="10"/>
  <c r="C18" i="10"/>
  <c r="B18" i="10"/>
  <c r="C17" i="10"/>
  <c r="B17" i="10"/>
  <c r="G16" i="10"/>
  <c r="I16" i="10" s="1"/>
  <c r="F16" i="10"/>
  <c r="H16" i="10" s="1"/>
  <c r="C13" i="10"/>
  <c r="B13" i="10"/>
  <c r="L9" i="10" s="1"/>
  <c r="E12" i="10"/>
  <c r="C12" i="10"/>
  <c r="B8" i="10"/>
  <c r="B14" i="10" s="1"/>
  <c r="B7" i="10"/>
  <c r="B5" i="10"/>
  <c r="C18" i="9"/>
  <c r="B18" i="9"/>
  <c r="C17" i="9"/>
  <c r="B17" i="9"/>
  <c r="G16" i="9"/>
  <c r="I16" i="9" s="1"/>
  <c r="F16" i="9"/>
  <c r="H16" i="9" s="1"/>
  <c r="C13" i="9"/>
  <c r="B13" i="9"/>
  <c r="B14" i="9" s="1"/>
  <c r="E12" i="9"/>
  <c r="D12" i="9"/>
  <c r="C12" i="9"/>
  <c r="C14" i="9" s="1"/>
  <c r="B4" i="9" s="1"/>
  <c r="B8" i="9"/>
  <c r="B7" i="9"/>
  <c r="B5" i="9"/>
  <c r="G16" i="8"/>
  <c r="I16" i="8" s="1"/>
  <c r="F16" i="8"/>
  <c r="H16" i="8" s="1"/>
  <c r="B8" i="96" l="1"/>
  <c r="B14" i="96" s="1"/>
  <c r="B6" i="96" s="1"/>
  <c r="C14" i="96"/>
  <c r="B4" i="96" s="1"/>
  <c r="L11" i="96"/>
  <c r="G18" i="96" s="1"/>
  <c r="I18" i="96" s="1"/>
  <c r="L13" i="96"/>
  <c r="L14" i="96"/>
  <c r="L12" i="96"/>
  <c r="G19" i="96" s="1"/>
  <c r="I19" i="96" s="1"/>
  <c r="D19" i="96"/>
  <c r="E19" i="96" s="1"/>
  <c r="D18" i="96"/>
  <c r="E18" i="96" s="1"/>
  <c r="D20" i="96"/>
  <c r="E20" i="96" s="1"/>
  <c r="D17" i="96"/>
  <c r="E17" i="96" s="1"/>
  <c r="D21" i="96"/>
  <c r="E21" i="96" s="1"/>
  <c r="L10" i="96"/>
  <c r="G17" i="96" s="1"/>
  <c r="I17" i="96" s="1"/>
  <c r="B12" i="96"/>
  <c r="D13" i="96"/>
  <c r="L9" i="9"/>
  <c r="L11" i="9" s="1"/>
  <c r="G18" i="9" s="1"/>
  <c r="I18" i="9" s="1"/>
  <c r="L11" i="10"/>
  <c r="F18" i="10" s="1"/>
  <c r="H18" i="10" s="1"/>
  <c r="B6" i="9"/>
  <c r="D17" i="9"/>
  <c r="E17" i="9" s="1"/>
  <c r="D13" i="10"/>
  <c r="D18" i="10"/>
  <c r="E18" i="10" s="1"/>
  <c r="D18" i="9"/>
  <c r="E18" i="9" s="1"/>
  <c r="D13" i="9"/>
  <c r="C14" i="10"/>
  <c r="B4" i="10" s="1"/>
  <c r="F12" i="9"/>
  <c r="L10" i="10"/>
  <c r="F17" i="10" s="1"/>
  <c r="H17" i="10" s="1"/>
  <c r="D17" i="10"/>
  <c r="E17" i="10" s="1"/>
  <c r="D19" i="10"/>
  <c r="E19" i="10" s="1"/>
  <c r="S6" i="8"/>
  <c r="S5" i="8"/>
  <c r="S4" i="8"/>
  <c r="S3" i="8"/>
  <c r="C17" i="8" s="1"/>
  <c r="S2" i="8"/>
  <c r="B17" i="8" s="1"/>
  <c r="R6" i="8"/>
  <c r="R5" i="8"/>
  <c r="N5" i="8"/>
  <c r="N4" i="8"/>
  <c r="R3" i="8"/>
  <c r="C18" i="8" s="1"/>
  <c r="N3" i="8"/>
  <c r="C22" i="8" s="1"/>
  <c r="N2" i="8"/>
  <c r="B22" i="8" s="1"/>
  <c r="Q6" i="8"/>
  <c r="M6" i="8"/>
  <c r="C13" i="8" s="1"/>
  <c r="Q5" i="8"/>
  <c r="M5" i="8"/>
  <c r="B13" i="8" s="1"/>
  <c r="L9" i="8" s="1"/>
  <c r="Q4" i="8"/>
  <c r="M4" i="8"/>
  <c r="B7" i="8" s="1"/>
  <c r="Q3" i="8"/>
  <c r="C19" i="8" s="1"/>
  <c r="M3" i="8"/>
  <c r="C23" i="8" s="1"/>
  <c r="Q2" i="8"/>
  <c r="B19" i="8" s="1"/>
  <c r="M2" i="8"/>
  <c r="B23" i="8" s="1"/>
  <c r="O6" i="8"/>
  <c r="O5" i="8"/>
  <c r="O4" i="8"/>
  <c r="O3" i="8"/>
  <c r="C21" i="8" s="1"/>
  <c r="O2" i="8"/>
  <c r="B21" i="8" s="1"/>
  <c r="N6" i="8"/>
  <c r="R4" i="8"/>
  <c r="R2" i="8"/>
  <c r="B18" i="8" s="1"/>
  <c r="P6" i="8"/>
  <c r="L6" i="8"/>
  <c r="C12" i="8" s="1"/>
  <c r="P5" i="8"/>
  <c r="L5" i="8"/>
  <c r="E12" i="8" s="1"/>
  <c r="P4" i="8"/>
  <c r="L4" i="8"/>
  <c r="B5" i="8" s="1"/>
  <c r="B4" i="7" s="1"/>
  <c r="B5" i="7" s="1"/>
  <c r="B26" i="7" s="1"/>
  <c r="P3" i="8"/>
  <c r="C20" i="8" s="1"/>
  <c r="L3" i="8"/>
  <c r="C24" i="8" s="1"/>
  <c r="D24" i="8" s="1"/>
  <c r="P2" i="8"/>
  <c r="B20" i="8" s="1"/>
  <c r="B14" i="8"/>
  <c r="B12" i="8" s="1"/>
  <c r="D12" i="8" s="1"/>
  <c r="B12" i="10"/>
  <c r="F12" i="10" s="1"/>
  <c r="L12" i="10"/>
  <c r="F19" i="10" s="1"/>
  <c r="H19" i="10" s="1"/>
  <c r="F18" i="96" l="1"/>
  <c r="H18" i="96" s="1"/>
  <c r="G20" i="96"/>
  <c r="I20" i="96" s="1"/>
  <c r="F19" i="96"/>
  <c r="H19" i="96" s="1"/>
  <c r="G21" i="96"/>
  <c r="I21" i="96" s="1"/>
  <c r="F20" i="96"/>
  <c r="H20" i="96" s="1"/>
  <c r="F21" i="96"/>
  <c r="H21" i="96" s="1"/>
  <c r="F12" i="96"/>
  <c r="D12" i="96"/>
  <c r="F17" i="96"/>
  <c r="H17" i="96" s="1"/>
  <c r="B93" i="7"/>
  <c r="L10" i="9"/>
  <c r="F17" i="9" s="1"/>
  <c r="H17" i="9" s="1"/>
  <c r="G18" i="10"/>
  <c r="I18" i="10" s="1"/>
  <c r="B92" i="7"/>
  <c r="F18" i="9"/>
  <c r="H18" i="9" s="1"/>
  <c r="G17" i="10"/>
  <c r="I17" i="10" s="1"/>
  <c r="G19" i="10"/>
  <c r="I19" i="10" s="1"/>
  <c r="E24" i="8"/>
  <c r="D13" i="8"/>
  <c r="D12" i="10"/>
  <c r="B6" i="10"/>
  <c r="C14" i="8"/>
  <c r="B4" i="8" s="1"/>
  <c r="B90" i="7"/>
  <c r="B68" i="7"/>
  <c r="B43" i="7"/>
  <c r="B19" i="7"/>
  <c r="B87" i="7"/>
  <c r="B63" i="7"/>
  <c r="B38" i="7"/>
  <c r="B15" i="7"/>
  <c r="B88" i="7"/>
  <c r="B65" i="7"/>
  <c r="B41" i="7"/>
  <c r="B16" i="7"/>
  <c r="B85" i="7"/>
  <c r="B58" i="7"/>
  <c r="B36" i="7"/>
  <c r="B13" i="7"/>
  <c r="B67" i="7"/>
  <c r="B84" i="7"/>
  <c r="B22" i="7"/>
  <c r="B54" i="7"/>
  <c r="B61" i="7"/>
  <c r="B21" i="7"/>
  <c r="B86" i="7"/>
  <c r="B62" i="7"/>
  <c r="B37" i="7"/>
  <c r="B14" i="7"/>
  <c r="B82" i="7"/>
  <c r="B55" i="7"/>
  <c r="B33" i="7"/>
  <c r="B83" i="7"/>
  <c r="B56" i="7"/>
  <c r="B34" i="7"/>
  <c r="B12" i="7"/>
  <c r="B78" i="7"/>
  <c r="B51" i="7"/>
  <c r="B30" i="7"/>
  <c r="B79" i="7"/>
  <c r="B59" i="7"/>
  <c r="B60" i="7"/>
  <c r="B40" i="7"/>
  <c r="B31" i="7"/>
  <c r="B57" i="7"/>
  <c r="B80" i="7"/>
  <c r="B52" i="7"/>
  <c r="B32" i="7"/>
  <c r="B76" i="7"/>
  <c r="B48" i="7"/>
  <c r="B28" i="7"/>
  <c r="B77" i="7"/>
  <c r="B50" i="7"/>
  <c r="B29" i="7"/>
  <c r="B72" i="7"/>
  <c r="B46" i="7"/>
  <c r="B24" i="7"/>
  <c r="B75" i="7"/>
  <c r="B39" i="7"/>
  <c r="B35" i="7"/>
  <c r="B64" i="7"/>
  <c r="B81" i="7"/>
  <c r="B53" i="7"/>
  <c r="B74" i="7"/>
  <c r="B47" i="7"/>
  <c r="B25" i="7"/>
  <c r="B91" i="7"/>
  <c r="B69" i="7"/>
  <c r="B44" i="7"/>
  <c r="B20" i="7"/>
  <c r="B70" i="7"/>
  <c r="B45" i="7"/>
  <c r="B23" i="7"/>
  <c r="B89" i="7"/>
  <c r="B66" i="7"/>
  <c r="B42" i="7"/>
  <c r="B18" i="7"/>
  <c r="B71" i="7"/>
  <c r="B17" i="7"/>
  <c r="B11" i="7"/>
  <c r="B27" i="7"/>
  <c r="B73" i="7"/>
  <c r="B49" i="7"/>
  <c r="L14" i="8"/>
  <c r="F21" i="8" s="1"/>
  <c r="H21" i="8" s="1"/>
  <c r="L16" i="8"/>
  <c r="F23" i="8" s="1"/>
  <c r="H23" i="8" s="1"/>
  <c r="L17" i="8"/>
  <c r="L11" i="8"/>
  <c r="F18" i="8" s="1"/>
  <c r="H18" i="8" s="1"/>
  <c r="L15" i="8"/>
  <c r="G22" i="8" s="1"/>
  <c r="I22" i="8" s="1"/>
  <c r="L12" i="8"/>
  <c r="F19" i="8" s="1"/>
  <c r="H19" i="8" s="1"/>
  <c r="L13" i="8"/>
  <c r="F20" i="8" s="1"/>
  <c r="H20" i="8" s="1"/>
  <c r="D22" i="8"/>
  <c r="E22" i="8" s="1"/>
  <c r="D17" i="8"/>
  <c r="E17" i="8" s="1"/>
  <c r="D20" i="8"/>
  <c r="E20" i="8" s="1"/>
  <c r="D21" i="8"/>
  <c r="E21" i="8" s="1"/>
  <c r="D19" i="8"/>
  <c r="E19" i="8" s="1"/>
  <c r="L10" i="8"/>
  <c r="F17" i="8" s="1"/>
  <c r="H17" i="8" s="1"/>
  <c r="D18" i="8"/>
  <c r="E18" i="8" s="1"/>
  <c r="D23" i="8"/>
  <c r="E23" i="8" s="1"/>
  <c r="F12" i="8"/>
  <c r="G17" i="9" l="1"/>
  <c r="I17" i="9" s="1"/>
  <c r="G20" i="8"/>
  <c r="I20" i="8" s="1"/>
  <c r="F22" i="8"/>
  <c r="H22" i="8" s="1"/>
  <c r="B6" i="8"/>
  <c r="G18" i="8"/>
  <c r="I18" i="8" s="1"/>
  <c r="G23" i="8"/>
  <c r="I23" i="8" s="1"/>
  <c r="G21" i="8"/>
  <c r="I21" i="8" s="1"/>
  <c r="G19" i="8"/>
  <c r="I19" i="8" s="1"/>
  <c r="G17" i="8"/>
  <c r="I17" i="8" s="1"/>
  <c r="F24" i="8"/>
  <c r="H24" i="8" s="1"/>
  <c r="G24" i="8"/>
  <c r="I24" i="8" s="1"/>
</calcChain>
</file>

<file path=xl/sharedStrings.xml><?xml version="1.0" encoding="utf-8"?>
<sst xmlns="http://schemas.openxmlformats.org/spreadsheetml/2006/main" count="4075" uniqueCount="171">
  <si>
    <t>PREC</t>
  </si>
  <si>
    <t>JANT</t>
  </si>
  <si>
    <t>JULT</t>
  </si>
  <si>
    <t>POPN</t>
  </si>
  <si>
    <t>EDUC</t>
  </si>
  <si>
    <t>HOUS</t>
  </si>
  <si>
    <t>DENS</t>
  </si>
  <si>
    <t>NONW</t>
  </si>
  <si>
    <t>WWDRK</t>
  </si>
  <si>
    <t>HC</t>
  </si>
  <si>
    <t>SO@</t>
  </si>
  <si>
    <t>HUMID</t>
  </si>
  <si>
    <t>MORT</t>
  </si>
  <si>
    <t>Intermediate Calculations</t>
  </si>
  <si>
    <r>
      <t>R</t>
    </r>
    <r>
      <rPr>
        <sz val="11"/>
        <rFont val="Calibri"/>
        <family val="2"/>
      </rPr>
      <t>2T</t>
    </r>
  </si>
  <si>
    <r>
      <t xml:space="preserve">1 - </t>
    </r>
    <r>
      <rPr>
        <i/>
        <sz val="11"/>
        <rFont val="Calibri"/>
        <family val="2"/>
      </rPr>
      <t>R</t>
    </r>
    <r>
      <rPr>
        <sz val="11"/>
        <rFont val="Calibri"/>
        <family val="2"/>
      </rPr>
      <t>2T</t>
    </r>
  </si>
  <si>
    <t>n</t>
  </si>
  <si>
    <t>T</t>
  </si>
  <si>
    <t>n - T</t>
  </si>
  <si>
    <t>Model</t>
  </si>
  <si>
    <t>Cp</t>
  </si>
  <si>
    <t>k+1</t>
  </si>
  <si>
    <t>R Square</t>
  </si>
  <si>
    <t>Adj. R Square</t>
  </si>
  <si>
    <t>Std. Error</t>
  </si>
  <si>
    <t>X1</t>
  </si>
  <si>
    <t>Calculations</t>
  </si>
  <si>
    <r>
      <rPr>
        <i/>
        <sz val="11"/>
        <rFont val="Calibri"/>
        <family val="2"/>
      </rPr>
      <t>b2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b1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b0 </t>
    </r>
    <r>
      <rPr>
        <sz val="11"/>
        <rFont val="Calibri"/>
        <family val="2"/>
      </rPr>
      <t>intercepts</t>
    </r>
  </si>
  <si>
    <t>Regression Statistics</t>
  </si>
  <si>
    <r>
      <t xml:space="preserve">b2, b1, b0 </t>
    </r>
    <r>
      <rPr>
        <sz val="11"/>
        <rFont val="Calibri"/>
        <family val="2"/>
      </rPr>
      <t>Standard Error</t>
    </r>
  </si>
  <si>
    <t>Multiple R</t>
  </si>
  <si>
    <t>R Square, Standard Error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</si>
  <si>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</si>
  <si>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</si>
  <si>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</si>
  <si>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</si>
  <si>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</si>
  <si>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</si>
  <si>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</si>
  <si>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t>ANOVA</t>
  </si>
  <si>
    <r>
      <t xml:space="preserve">Half Width </t>
    </r>
    <r>
      <rPr>
        <i/>
        <sz val="11"/>
        <rFont val="Calibri"/>
        <family val="2"/>
      </rPr>
      <t>b0</t>
    </r>
  </si>
  <si>
    <t>df</t>
  </si>
  <si>
    <t>SS</t>
  </si>
  <si>
    <t>MS</t>
  </si>
  <si>
    <t>F</t>
  </si>
  <si>
    <t>Significance F</t>
  </si>
  <si>
    <r>
      <t xml:space="preserve">Half Width </t>
    </r>
    <r>
      <rPr>
        <i/>
        <sz val="11"/>
        <rFont val="Calibri"/>
        <family val="2"/>
      </rPr>
      <t>b1</t>
    </r>
  </si>
  <si>
    <t>Regression</t>
  </si>
  <si>
    <r>
      <t xml:space="preserve">Half Width </t>
    </r>
    <r>
      <rPr>
        <i/>
        <sz val="11"/>
        <rFont val="Calibri"/>
        <family val="2"/>
      </rPr>
      <t>b2</t>
    </r>
  </si>
  <si>
    <t>Residual</t>
  </si>
  <si>
    <t>Total</t>
  </si>
  <si>
    <t>Coefficients</t>
  </si>
  <si>
    <t>t Stat</t>
  </si>
  <si>
    <t>P-value</t>
  </si>
  <si>
    <t>Intercept</t>
  </si>
  <si>
    <t>b1, b0 Coefficients</t>
  </si>
  <si>
    <t>b1, b0 Standard Error</t>
  </si>
  <si>
    <t>Best Subsets Analysis</t>
  </si>
  <si>
    <r>
      <t xml:space="preserve">Half Width </t>
    </r>
    <r>
      <rPr>
        <i/>
        <sz val="11"/>
        <rFont val="Calibri"/>
        <family val="2"/>
      </rPr>
      <t>b3</t>
    </r>
    <r>
      <rPr>
        <sz val="11"/>
        <color theme="1"/>
        <rFont val="Calibri"/>
        <family val="2"/>
        <scheme val="minor"/>
      </rPr>
      <t/>
    </r>
  </si>
  <si>
    <t>b7 through b0 intercepts</t>
  </si>
  <si>
    <t>b7 through b0 Standard Error</t>
  </si>
  <si>
    <r>
      <t xml:space="preserve">Half Width </t>
    </r>
    <r>
      <rPr>
        <i/>
        <sz val="11"/>
        <rFont val="Calibri"/>
        <family val="2"/>
      </rPr>
      <t>b4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</si>
  <si>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b5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</si>
  <si>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b6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</si>
  <si>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b7</t>
    </r>
    <r>
      <rPr>
        <sz val="11"/>
        <color theme="1"/>
        <rFont val="Calibri"/>
        <family val="2"/>
        <scheme val="minor"/>
      </rPr>
      <t/>
    </r>
  </si>
  <si>
    <t>PREC (X1)</t>
  </si>
  <si>
    <t>Lower 95%</t>
  </si>
  <si>
    <t>Upper 95%</t>
  </si>
  <si>
    <t>Note:</t>
  </si>
  <si>
    <t>This worksheet does not recalculate.</t>
  </si>
  <si>
    <t>If regression data changes, rerun procedure</t>
  </si>
  <si>
    <t>to create an updated version of this worksheet.</t>
  </si>
  <si>
    <t>X1 X2</t>
  </si>
  <si>
    <t>X1X2</t>
  </si>
  <si>
    <t>b3 through b0 intercepts</t>
  </si>
  <si>
    <t>b3 through b0 Standard Error</t>
  </si>
  <si>
    <t>X1X2X3</t>
  </si>
  <si>
    <t>b4 through b0 intercepts</t>
  </si>
  <si>
    <t>b4 through b0 Standard Error</t>
  </si>
  <si>
    <t>X1X2X3X4</t>
  </si>
  <si>
    <t>b5 through b0 intercepts</t>
  </si>
  <si>
    <t>b5 through b0 Standard Error</t>
  </si>
  <si>
    <t>X1X2X3X4X5</t>
  </si>
  <si>
    <t>b6 through b0 intercepts</t>
  </si>
  <si>
    <t>b6 through b0 Standard Error</t>
  </si>
  <si>
    <t>X1X2X3X4X5X6</t>
  </si>
  <si>
    <t>X1X2X3X4X5X6X7</t>
  </si>
  <si>
    <t>X1X2X3X4X5X7</t>
  </si>
  <si>
    <t>X1X2X3X4X6</t>
  </si>
  <si>
    <t>X1X2X3X4X6X7</t>
  </si>
  <si>
    <t>X1X2X3X4X7</t>
  </si>
  <si>
    <t>X1X2X3X5</t>
  </si>
  <si>
    <t>X1X2X3X5X6</t>
  </si>
  <si>
    <t>X1X2X3X5X6X7</t>
  </si>
  <si>
    <t>X1X2X3X5X7</t>
  </si>
  <si>
    <t>X1X2X3X6</t>
  </si>
  <si>
    <t>X1X2X3X6X7</t>
  </si>
  <si>
    <t>X1X2X3X7</t>
  </si>
  <si>
    <t>X1X2X4</t>
  </si>
  <si>
    <t>X1X2X4X5</t>
  </si>
  <si>
    <t>X1X2X4X5X6</t>
  </si>
  <si>
    <t>X1X2X4X5X6X7</t>
  </si>
  <si>
    <t>X1X2X4X5X7</t>
  </si>
  <si>
    <t>X1X2X4X6</t>
  </si>
  <si>
    <t>X1X2X4X6X7</t>
  </si>
  <si>
    <t>X1X2X4X7</t>
  </si>
  <si>
    <t>X1X2X5</t>
  </si>
  <si>
    <t>X1X2X5X6</t>
  </si>
  <si>
    <t>X1X2X5X6X7</t>
  </si>
  <si>
    <t>X1X2X5X7</t>
  </si>
  <si>
    <t>X1X2X6</t>
  </si>
  <si>
    <t>X1X2X6X7</t>
  </si>
  <si>
    <t>X1X2X7</t>
  </si>
  <si>
    <t>X1 X3</t>
  </si>
  <si>
    <t>X1X3</t>
  </si>
  <si>
    <t>X1X3X4</t>
  </si>
  <si>
    <t>X1X3X4X5</t>
  </si>
  <si>
    <t>X1X3X4X5X6</t>
  </si>
  <si>
    <t>X1X3X4X5X6X7</t>
  </si>
  <si>
    <t>X1X3X4X5X7</t>
  </si>
  <si>
    <t>X1X3X4X6</t>
  </si>
  <si>
    <t>X1X3X4X6X7</t>
  </si>
  <si>
    <t>X1X3X4X7</t>
  </si>
  <si>
    <t>X1X3X5</t>
  </si>
  <si>
    <t>X1X3X5X6</t>
  </si>
  <si>
    <t>X1X3X5X6X7</t>
  </si>
  <si>
    <t>X1X3X5X7</t>
  </si>
  <si>
    <t>X1X3X6</t>
  </si>
  <si>
    <t>X1X3X6X7</t>
  </si>
  <si>
    <t>X1X3X7</t>
  </si>
  <si>
    <t>X1 X4</t>
  </si>
  <si>
    <t>X1X4</t>
  </si>
  <si>
    <t>X1X4X5</t>
  </si>
  <si>
    <t>X1X4X5X6</t>
  </si>
  <si>
    <t>X1X4X5X6X7</t>
  </si>
  <si>
    <t>X1X4X5X7</t>
  </si>
  <si>
    <t>X1X4X6</t>
  </si>
  <si>
    <t>X1X4X6X7</t>
  </si>
  <si>
    <t>X1X4X7</t>
  </si>
  <si>
    <t>X1 X5</t>
  </si>
  <si>
    <t>X1X5</t>
  </si>
  <si>
    <t>X1X5X6</t>
  </si>
  <si>
    <t>X1X5X6X7</t>
  </si>
  <si>
    <t>X1X5X7</t>
  </si>
  <si>
    <t>X1 X6</t>
  </si>
  <si>
    <t>X1X6</t>
  </si>
  <si>
    <t>X1X6X7</t>
  </si>
  <si>
    <t>X1 X7</t>
  </si>
  <si>
    <t>X1X7</t>
  </si>
  <si>
    <t>JANT (X2)</t>
  </si>
  <si>
    <t>X2</t>
  </si>
  <si>
    <t>X2 X3</t>
  </si>
  <si>
    <t>X2X3</t>
  </si>
  <si>
    <t>X2X3X4</t>
  </si>
  <si>
    <t>X2X3X4X5</t>
  </si>
  <si>
    <t>X2X3X4X5X6</t>
  </si>
  <si>
    <t>X2X3X4X5X6X7</t>
  </si>
  <si>
    <t>X2X3X4X5X7</t>
  </si>
  <si>
    <t>X2X3X4X6</t>
  </si>
  <si>
    <t>X2X3X4X6X7</t>
  </si>
  <si>
    <t>X2X3X4X7</t>
  </si>
  <si>
    <t>X2X3X5</t>
  </si>
  <si>
    <t>X2X3X5X6</t>
  </si>
  <si>
    <t>X2X3X5X6X7</t>
  </si>
  <si>
    <t>X2X3X5X7</t>
  </si>
  <si>
    <t>X2X3X6</t>
  </si>
  <si>
    <t>X2X3X6X7</t>
  </si>
  <si>
    <t>X2X3X7</t>
  </si>
  <si>
    <t>X2 X4</t>
  </si>
  <si>
    <t>X2X4</t>
  </si>
  <si>
    <t>X2X4X5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</si>
</sst>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</cellStyleXfs>
  <cellXfs count="74">
    <xf numFmtId="0" fontId="0" fillId="0" borderId="0" xfId="0"/>
    <xf numFmtId="0" fontId="2" fillId="0" borderId="0" xfId="1"/>
    <xf numFmtId="0" fontId="4" fillId="0" borderId="0" xfId="2" applyFont="1"/>
    <xf numFmtId="0" fontId="4" fillId="0" borderId="0" xfId="2" applyFont="1" applyAlignment="1">
      <alignment horizontal="center"/>
    </xf>
    <xf numFmtId="0" fontId="5" fillId="0" borderId="0" xfId="2" applyFont="1"/>
    <xf numFmtId="0" fontId="5" fillId="0" borderId="1" xfId="2" applyFont="1" applyBorder="1" applyAlignment="1">
      <alignment horizontal="center"/>
    </xf>
    <xf numFmtId="0" fontId="6" fillId="0" borderId="1" xfId="2" applyFont="1" applyBorder="1"/>
    <xf numFmtId="0" fontId="5" fillId="0" borderId="1" xfId="2" applyFont="1" applyBorder="1"/>
    <xf numFmtId="0" fontId="5" fillId="0" borderId="0" xfId="2" applyFont="1" applyFill="1" applyBorder="1" applyAlignment="1"/>
    <xf numFmtId="0" fontId="5" fillId="0" borderId="0" xfId="2" applyFont="1" applyAlignment="1">
      <alignment horizontal="center"/>
    </xf>
    <xf numFmtId="0" fontId="4" fillId="0" borderId="2" xfId="2" applyFont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4" fillId="0" borderId="0" xfId="2" applyFont="1" applyAlignment="1">
      <alignment horizontal="right"/>
    </xf>
    <xf numFmtId="164" fontId="5" fillId="0" borderId="0" xfId="2" applyNumberFormat="1" applyFont="1" applyFill="1" applyBorder="1" applyAlignment="1"/>
    <xf numFmtId="164" fontId="5" fillId="0" borderId="0" xfId="2" applyNumberFormat="1" applyFont="1"/>
    <xf numFmtId="0" fontId="6" fillId="0" borderId="3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64" fontId="5" fillId="0" borderId="0" xfId="2" applyNumberFormat="1" applyFont="1" applyFill="1" applyBorder="1"/>
    <xf numFmtId="0" fontId="7" fillId="0" borderId="4" xfId="2" applyFont="1" applyFill="1" applyBorder="1" applyAlignment="1">
      <alignment horizontal="centerContinuous"/>
    </xf>
    <xf numFmtId="0" fontId="6" fillId="0" borderId="4" xfId="2" applyFont="1" applyFill="1" applyBorder="1" applyAlignment="1">
      <alignment horizontal="centerContinuous"/>
    </xf>
    <xf numFmtId="0" fontId="6" fillId="0" borderId="0" xfId="2" applyFont="1"/>
    <xf numFmtId="0" fontId="5" fillId="0" borderId="0" xfId="2" applyNumberFormat="1" applyFont="1" applyFill="1" applyBorder="1"/>
    <xf numFmtId="0" fontId="5" fillId="0" borderId="0" xfId="2" applyFont="1" applyFill="1"/>
    <xf numFmtId="164" fontId="5" fillId="0" borderId="0" xfId="2" applyNumberFormat="1" applyFont="1" applyFill="1"/>
    <xf numFmtId="0" fontId="5" fillId="0" borderId="5" xfId="2" applyFont="1" applyFill="1" applyBorder="1" applyAlignment="1"/>
    <xf numFmtId="9" fontId="5" fillId="0" borderId="0" xfId="3" applyFont="1" applyFill="1"/>
    <xf numFmtId="0" fontId="6" fillId="0" borderId="0" xfId="2" applyFont="1" applyFill="1"/>
    <xf numFmtId="0" fontId="6" fillId="0" borderId="4" xfId="2" applyFont="1" applyFill="1" applyBorder="1" applyAlignment="1">
      <alignment horizontal="center"/>
    </xf>
    <xf numFmtId="164" fontId="5" fillId="0" borderId="5" xfId="2" applyNumberFormat="1" applyFont="1" applyFill="1" applyBorder="1" applyAlignment="1"/>
    <xf numFmtId="0" fontId="4" fillId="0" borderId="0" xfId="4" applyFont="1"/>
    <xf numFmtId="0" fontId="6" fillId="0" borderId="3" xfId="4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6" fillId="0" borderId="0" xfId="4" applyFont="1" applyFill="1"/>
    <xf numFmtId="0" fontId="5" fillId="0" borderId="0" xfId="4" applyFont="1" applyFill="1"/>
    <xf numFmtId="0" fontId="5" fillId="0" borderId="0" xfId="4" applyFont="1"/>
    <xf numFmtId="164" fontId="5" fillId="0" borderId="6" xfId="4" applyNumberFormat="1" applyFont="1" applyFill="1" applyBorder="1"/>
    <xf numFmtId="164" fontId="5" fillId="0" borderId="7" xfId="4" applyNumberFormat="1" applyFont="1" applyFill="1" applyBorder="1"/>
    <xf numFmtId="0" fontId="4" fillId="0" borderId="0" xfId="4" applyFont="1" applyFill="1"/>
    <xf numFmtId="0" fontId="6" fillId="0" borderId="4" xfId="4" applyFont="1" applyFill="1" applyBorder="1" applyAlignment="1">
      <alignment horizontal="centerContinuous"/>
    </xf>
    <xf numFmtId="164" fontId="5" fillId="0" borderId="8" xfId="4" applyNumberFormat="1" applyFont="1" applyFill="1" applyBorder="1"/>
    <xf numFmtId="164" fontId="5" fillId="0" borderId="9" xfId="4" applyNumberFormat="1" applyFont="1" applyFill="1" applyBorder="1"/>
    <xf numFmtId="0" fontId="5" fillId="0" borderId="0" xfId="4" applyFont="1" applyFill="1" applyBorder="1" applyAlignment="1"/>
    <xf numFmtId="164" fontId="5" fillId="0" borderId="0" xfId="4" applyNumberFormat="1" applyFont="1" applyFill="1" applyBorder="1" applyAlignment="1"/>
    <xf numFmtId="165" fontId="4" fillId="0" borderId="0" xfId="4" applyNumberFormat="1" applyFont="1"/>
    <xf numFmtId="164" fontId="5" fillId="0" borderId="10" xfId="4" applyNumberFormat="1" applyFont="1" applyFill="1" applyBorder="1"/>
    <xf numFmtId="164" fontId="5" fillId="0" borderId="11" xfId="4" applyNumberFormat="1" applyFont="1" applyFill="1" applyBorder="1"/>
    <xf numFmtId="0" fontId="5" fillId="0" borderId="5" xfId="4" applyFont="1" applyFill="1" applyBorder="1" applyAlignment="1"/>
    <xf numFmtId="9" fontId="5" fillId="0" borderId="0" xfId="2" applyNumberFormat="1" applyFont="1" applyFill="1"/>
    <xf numFmtId="0" fontId="6" fillId="0" borderId="4" xfId="4" applyFont="1" applyFill="1" applyBorder="1" applyAlignment="1">
      <alignment horizontal="center"/>
    </xf>
    <xf numFmtId="1" fontId="5" fillId="0" borderId="5" xfId="4" applyNumberFormat="1" applyFont="1" applyFill="1" applyBorder="1" applyAlignment="1"/>
    <xf numFmtId="164" fontId="5" fillId="0" borderId="5" xfId="4" applyNumberFormat="1" applyFont="1" applyFill="1" applyBorder="1" applyAlignment="1"/>
    <xf numFmtId="0" fontId="7" fillId="0" borderId="0" xfId="4" applyFont="1" applyFill="1" applyBorder="1" applyAlignment="1">
      <alignment horizontal="center"/>
    </xf>
    <xf numFmtId="166" fontId="5" fillId="0" borderId="0" xfId="2" applyNumberFormat="1" applyFont="1" applyFill="1" applyBorder="1" applyAlignment="1"/>
    <xf numFmtId="166" fontId="4" fillId="0" borderId="0" xfId="4" applyNumberFormat="1" applyFont="1" applyFill="1" applyBorder="1" applyAlignment="1"/>
    <xf numFmtId="2" fontId="5" fillId="0" borderId="5" xfId="2" applyNumberFormat="1" applyFont="1" applyFill="1" applyBorder="1" applyAlignment="1"/>
    <xf numFmtId="166" fontId="5" fillId="0" borderId="5" xfId="2" applyNumberFormat="1" applyFont="1" applyFill="1" applyBorder="1" applyAlignment="1"/>
    <xf numFmtId="164" fontId="5" fillId="0" borderId="0" xfId="4" applyNumberFormat="1" applyFont="1"/>
    <xf numFmtId="0" fontId="5" fillId="0" borderId="0" xfId="2" applyFont="1" applyBorder="1"/>
    <xf numFmtId="164" fontId="5" fillId="0" borderId="8" xfId="2" applyNumberFormat="1" applyFont="1" applyFill="1" applyBorder="1"/>
    <xf numFmtId="164" fontId="5" fillId="0" borderId="6" xfId="2" applyNumberFormat="1" applyFont="1" applyFill="1" applyBorder="1"/>
    <xf numFmtId="164" fontId="5" fillId="0" borderId="12" xfId="2" applyNumberFormat="1" applyFont="1" applyFill="1" applyBorder="1"/>
    <xf numFmtId="0" fontId="5" fillId="0" borderId="12" xfId="2" applyFont="1" applyBorder="1"/>
    <xf numFmtId="0" fontId="5" fillId="0" borderId="10" xfId="2" applyNumberFormat="1" applyFont="1" applyFill="1" applyBorder="1"/>
    <xf numFmtId="0" fontId="5" fillId="0" borderId="5" xfId="2" applyNumberFormat="1" applyFont="1" applyFill="1" applyBorder="1"/>
    <xf numFmtId="164" fontId="5" fillId="0" borderId="5" xfId="2" applyNumberFormat="1" applyFont="1" applyFill="1" applyBorder="1"/>
    <xf numFmtId="0" fontId="5" fillId="0" borderId="5" xfId="2" applyFont="1" applyBorder="1"/>
    <xf numFmtId="0" fontId="5" fillId="0" borderId="7" xfId="2" applyFont="1" applyBorder="1"/>
    <xf numFmtId="0" fontId="5" fillId="0" borderId="9" xfId="2" applyFont="1" applyBorder="1"/>
    <xf numFmtId="0" fontId="5" fillId="0" borderId="11" xfId="2" applyFont="1" applyBorder="1"/>
    <xf numFmtId="164" fontId="5" fillId="0" borderId="7" xfId="2" applyNumberFormat="1" applyFont="1" applyFill="1" applyBorder="1"/>
    <xf numFmtId="164" fontId="5" fillId="0" borderId="9" xfId="2" applyNumberFormat="1" applyFont="1" applyFill="1" applyBorder="1"/>
    <xf numFmtId="164" fontId="5" fillId="0" borderId="11" xfId="2" applyNumberFormat="1" applyFont="1" applyFill="1" applyBorder="1"/>
    <xf numFmtId="0" fontId="5" fillId="2" borderId="0" xfId="2" applyFont="1" applyFill="1"/>
  </cellXfs>
  <cellStyles count="5">
    <cellStyle name="Hyperlink" xfId="1" builtinId="8"/>
    <cellStyle name="Normal" xfId="0" builtinId="0"/>
    <cellStyle name="Normal 2" xfId="2"/>
    <cellStyle name="Normal_ToolPakFree Simple Linear Regression" xfId="4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mailto:S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N33"/>
  <sheetViews>
    <sheetView workbookViewId="0">
      <selection activeCell="A2" sqref="A2"/>
    </sheetView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x14ac:dyDescent="0.25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K2" s="4" t="s">
        <v>77</v>
      </c>
      <c r="L2" s="18"/>
      <c r="M2" s="18"/>
      <c r="N2" s="18"/>
    </row>
    <row r="3" spans="1:14" ht="15" customHeight="1" x14ac:dyDescent="0.25">
      <c r="A3" s="19" t="s">
        <v>28</v>
      </c>
      <c r="B3" s="20"/>
      <c r="K3" s="21" t="s">
        <v>78</v>
      </c>
      <c r="L3" s="18"/>
      <c r="M3" s="18"/>
      <c r="N3" s="18"/>
    </row>
    <row r="4" spans="1:14" ht="15" customHeight="1" x14ac:dyDescent="0.25">
      <c r="A4" s="8" t="s">
        <v>30</v>
      </c>
      <c r="B4" s="14" t="e">
        <f>SQRT(C12/C14)</f>
        <v>#DIV/0!</v>
      </c>
      <c r="K4" s="4" t="s">
        <v>31</v>
      </c>
      <c r="L4" s="18"/>
      <c r="M4" s="18"/>
      <c r="N4" s="18"/>
    </row>
    <row r="5" spans="1:14" ht="15" customHeight="1" x14ac:dyDescent="0.25">
      <c r="A5" s="8" t="s">
        <v>22</v>
      </c>
      <c r="B5" s="14">
        <f>L4</f>
        <v>0</v>
      </c>
      <c r="K5" s="21" t="s">
        <v>32</v>
      </c>
      <c r="L5" s="18"/>
      <c r="M5" s="22"/>
      <c r="N5" s="18"/>
    </row>
    <row r="6" spans="1:14" ht="15" customHeight="1" x14ac:dyDescent="0.25">
      <c r="A6" s="8" t="s">
        <v>33</v>
      </c>
      <c r="B6" s="14" t="e">
        <f>1-(B14/B13)*(C13/C14)</f>
        <v>#DIV/0!</v>
      </c>
      <c r="K6" s="4" t="s">
        <v>34</v>
      </c>
      <c r="L6" s="22"/>
      <c r="M6" s="22"/>
      <c r="N6" s="18"/>
    </row>
    <row r="7" spans="1:14" ht="15" customHeight="1" x14ac:dyDescent="0.25">
      <c r="A7" s="8" t="s">
        <v>35</v>
      </c>
      <c r="B7" s="14">
        <f>M4</f>
        <v>0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f>COUNT(A:A)</f>
        <v>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 t="e">
        <f>_xlfn.T.INV.2T(1-L8, B13)</f>
        <v>#NUM!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 t="e">
        <f>L$9 * C17</f>
        <v>#NUM!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 t="e">
        <f t="shared" ref="L11:L14" si="0">L$9 * C18</f>
        <v>#NUM!</v>
      </c>
      <c r="M11" s="24"/>
      <c r="N11" s="15"/>
    </row>
    <row r="12" spans="1:14" ht="15" customHeight="1" x14ac:dyDescent="0.25">
      <c r="A12" s="8" t="s">
        <v>47</v>
      </c>
      <c r="B12" s="8">
        <f>B14-B13</f>
        <v>-1</v>
      </c>
      <c r="C12" s="14">
        <f>L6</f>
        <v>0</v>
      </c>
      <c r="D12" s="14">
        <f>C12/B12</f>
        <v>0</v>
      </c>
      <c r="E12" s="14">
        <f>L5</f>
        <v>0</v>
      </c>
      <c r="F12" s="14" t="e">
        <f>_xlfn.F.DIST.RT(E12, B12, B13)</f>
        <v>#NUM!</v>
      </c>
      <c r="K12" s="23" t="s">
        <v>48</v>
      </c>
      <c r="L12" s="24" t="e">
        <f t="shared" si="0"/>
        <v>#NUM!</v>
      </c>
    </row>
    <row r="13" spans="1:14" ht="15" customHeight="1" x14ac:dyDescent="0.25">
      <c r="A13" s="8" t="s">
        <v>49</v>
      </c>
      <c r="B13" s="8">
        <f>M5</f>
        <v>0</v>
      </c>
      <c r="C13" s="14">
        <f>M6</f>
        <v>0</v>
      </c>
      <c r="D13" s="14" t="e">
        <f>C13/B13</f>
        <v>#DIV/0!</v>
      </c>
      <c r="E13" s="14"/>
      <c r="F13" s="14"/>
      <c r="K13" s="23" t="s">
        <v>58</v>
      </c>
      <c r="L13" s="24" t="e">
        <f t="shared" si="0"/>
        <v>#NUM!</v>
      </c>
    </row>
    <row r="14" spans="1:14" ht="15" customHeight="1" thickBot="1" x14ac:dyDescent="0.3">
      <c r="A14" s="25" t="s">
        <v>50</v>
      </c>
      <c r="B14" s="25">
        <f>B8-1</f>
        <v>-1</v>
      </c>
      <c r="C14" s="29">
        <f>C12+C13</f>
        <v>0</v>
      </c>
      <c r="D14" s="29"/>
      <c r="E14" s="29"/>
      <c r="F14" s="29"/>
      <c r="K14" s="23" t="s">
        <v>61</v>
      </c>
      <c r="L14" s="24" t="e">
        <f t="shared" si="0"/>
        <v>#NUM!</v>
      </c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tr">
        <f>"Lower " &amp; TEXT(L8, "##%")</f>
        <v>Lower 95%</v>
      </c>
      <c r="G16" s="28" t="str">
        <f>"Upper " &amp; TEXT(L8, "##%")</f>
        <v>Upper 95%</v>
      </c>
      <c r="H16" s="28" t="str">
        <f t="shared" ref="H16:I21" si="1">F16</f>
        <v>Lower 95%</v>
      </c>
      <c r="I16" s="28" t="str">
        <f t="shared" si="1"/>
        <v>Upper 95%</v>
      </c>
    </row>
    <row r="17" spans="1:9" ht="15" customHeight="1" x14ac:dyDescent="0.25">
      <c r="A17" s="8" t="s">
        <v>54</v>
      </c>
      <c r="B17" s="14">
        <f>$P$2</f>
        <v>0</v>
      </c>
      <c r="C17" s="14">
        <f>$P$3</f>
        <v>0</v>
      </c>
      <c r="D17" s="14" t="e">
        <f>B17/C17</f>
        <v>#DIV/0!</v>
      </c>
      <c r="E17" s="14" t="e">
        <f>_xlfn.T.DIST.2T(ABS(D17), B$13)</f>
        <v>#DIV/0!</v>
      </c>
      <c r="F17" s="14" t="e">
        <f>B17-L10</f>
        <v>#NUM!</v>
      </c>
      <c r="G17" s="14" t="e">
        <f>B17+L10</f>
        <v>#NUM!</v>
      </c>
      <c r="H17" s="14" t="e">
        <f t="shared" si="1"/>
        <v>#NUM!</v>
      </c>
      <c r="I17" s="14" t="e">
        <f t="shared" si="1"/>
        <v>#NUM!</v>
      </c>
    </row>
    <row r="18" spans="1:9" ht="15" customHeight="1" x14ac:dyDescent="0.25">
      <c r="A18" s="8" t="str">
        <f>DCII!B1</f>
        <v>JANT</v>
      </c>
      <c r="B18" s="14">
        <f>$O$2</f>
        <v>0</v>
      </c>
      <c r="C18" s="14">
        <f>M3</f>
        <v>0</v>
      </c>
      <c r="D18" s="14" t="e">
        <f>B18/C18</f>
        <v>#DIV/0!</v>
      </c>
      <c r="E18" s="14" t="e">
        <f t="shared" ref="E18:E21" si="2">_xlfn.T.DIST.2T(ABS(D18), B$13)</f>
        <v>#DIV/0!</v>
      </c>
      <c r="F18" s="14" t="e">
        <f>B18-L11</f>
        <v>#NUM!</v>
      </c>
      <c r="G18" s="14" t="e">
        <f>B18+L11</f>
        <v>#NUM!</v>
      </c>
      <c r="H18" s="14" t="e">
        <f t="shared" si="1"/>
        <v>#NUM!</v>
      </c>
      <c r="I18" s="14" t="e">
        <f t="shared" si="1"/>
        <v>#NUM!</v>
      </c>
    </row>
    <row r="19" spans="1:9" ht="15" customHeight="1" x14ac:dyDescent="0.25">
      <c r="A19" s="8" t="str">
        <f>DCII!C1</f>
        <v>POPN</v>
      </c>
      <c r="B19" s="14">
        <f>M3</f>
        <v>0</v>
      </c>
      <c r="C19" s="14">
        <f>M4</f>
        <v>0</v>
      </c>
      <c r="D19" s="14" t="e">
        <f>B19/C19</f>
        <v>#DIV/0!</v>
      </c>
      <c r="E19" s="14" t="e">
        <f t="shared" ref="E19" si="3">_xlfn.T.DIST.2T(ABS(D19), B$13)</f>
        <v>#DIV/0!</v>
      </c>
      <c r="F19" s="14" t="e">
        <f>B19-L12</f>
        <v>#NUM!</v>
      </c>
      <c r="G19" s="14" t="e">
        <f>B19+L12</f>
        <v>#NUM!</v>
      </c>
      <c r="H19" s="14" t="e">
        <f t="shared" ref="H19" si="4">F19</f>
        <v>#NUM!</v>
      </c>
      <c r="I19" s="14" t="e">
        <f t="shared" ref="I19" si="5">G19</f>
        <v>#NUM!</v>
      </c>
    </row>
    <row r="20" spans="1:9" ht="15" customHeight="1" x14ac:dyDescent="0.25">
      <c r="A20" s="8" t="str">
        <f>DCII!D1</f>
        <v>EDUC</v>
      </c>
      <c r="B20" s="14">
        <f>M3</f>
        <v>0</v>
      </c>
      <c r="C20" s="14">
        <f>M4</f>
        <v>0</v>
      </c>
      <c r="D20" s="14" t="e">
        <f>B20/C20</f>
        <v>#DIV/0!</v>
      </c>
      <c r="E20" s="14" t="e">
        <f t="shared" ref="E20" si="6">_xlfn.T.DIST.2T(ABS(D20), B$13)</f>
        <v>#DIV/0!</v>
      </c>
      <c r="F20" s="14" t="e">
        <f>B20-L12</f>
        <v>#NUM!</v>
      </c>
      <c r="G20" s="14" t="e">
        <f>B20+L12</f>
        <v>#NUM!</v>
      </c>
      <c r="H20" s="14" t="e">
        <f t="shared" ref="H20" si="7">F20</f>
        <v>#NUM!</v>
      </c>
      <c r="I20" s="14" t="e">
        <f t="shared" ref="I20" si="8">G20</f>
        <v>#NUM!</v>
      </c>
    </row>
    <row r="21" spans="1:9" ht="15" customHeight="1" thickBot="1" x14ac:dyDescent="0.3">
      <c r="A21" s="25" t="str">
        <f>DCII!E1</f>
        <v>HOUS</v>
      </c>
      <c r="B21" s="29">
        <f>L2</f>
        <v>0</v>
      </c>
      <c r="C21" s="29">
        <f>L3</f>
        <v>0</v>
      </c>
      <c r="D21" s="29" t="e">
        <f>B21/C21</f>
        <v>#DIV/0!</v>
      </c>
      <c r="E21" s="29" t="e">
        <f t="shared" si="2"/>
        <v>#DIV/0!</v>
      </c>
      <c r="F21" s="29" t="e">
        <f>B21-L12</f>
        <v>#NUM!</v>
      </c>
      <c r="G21" s="29" t="e">
        <f>B21+L12</f>
        <v>#NUM!</v>
      </c>
      <c r="H21" s="29" t="e">
        <f t="shared" si="1"/>
        <v>#NUM!</v>
      </c>
      <c r="I21" s="29" t="e">
        <f t="shared" si="1"/>
        <v>#NUM!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-32.431327987426286</v>
      </c>
      <c r="M2" s="61">
        <v>90.254476866011075</v>
      </c>
      <c r="N2" s="61">
        <v>0.38099188827810965</v>
      </c>
      <c r="O2" s="67">
        <v>988.77543101876836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9.0045019440692684</v>
      </c>
      <c r="M3" s="18">
        <v>57.159437008641746</v>
      </c>
      <c r="N3" s="18">
        <v>0.70317706538054869</v>
      </c>
      <c r="O3" s="68">
        <v>246.29483800557983</v>
      </c>
    </row>
    <row r="4" spans="1:15" ht="15" customHeight="1" x14ac:dyDescent="0.25">
      <c r="A4" s="8" t="s">
        <v>30</v>
      </c>
      <c r="B4" s="14">
        <v>0.54169913365817157</v>
      </c>
      <c r="D4" s="2" t="s">
        <v>69</v>
      </c>
      <c r="K4" s="4" t="s">
        <v>31</v>
      </c>
      <c r="L4" s="59">
        <v>0.29343795140601364</v>
      </c>
      <c r="M4" s="18">
        <v>53.671207469311199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0.29343795140601364</v>
      </c>
      <c r="D5" s="2" t="s">
        <v>70</v>
      </c>
      <c r="K5" s="21" t="s">
        <v>32</v>
      </c>
      <c r="L5" s="59">
        <v>7.7523388598998224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0.25558641308847863</v>
      </c>
      <c r="D6" s="2" t="s">
        <v>71</v>
      </c>
      <c r="K6" s="4" t="s">
        <v>34</v>
      </c>
      <c r="L6" s="63">
        <v>66994.127334758028</v>
      </c>
      <c r="M6" s="64">
        <v>161313.51662797539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53.671207469311199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493.3878483348181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1.408632929930268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66994.127334758028</v>
      </c>
      <c r="D12" s="14">
        <v>22331.375778252677</v>
      </c>
      <c r="E12" s="14">
        <v>7.7523388598998224</v>
      </c>
      <c r="F12" s="14">
        <v>2.0360479992312445E-4</v>
      </c>
      <c r="K12" s="23" t="s">
        <v>48</v>
      </c>
      <c r="L12" s="24">
        <v>114.50411168213118</v>
      </c>
    </row>
    <row r="13" spans="1:15" ht="15" customHeight="1" x14ac:dyDescent="0.25">
      <c r="A13" s="8" t="s">
        <v>49</v>
      </c>
      <c r="B13" s="8">
        <v>56</v>
      </c>
      <c r="C13" s="14">
        <v>161313.51662797539</v>
      </c>
      <c r="D13" s="14">
        <v>2880.5985112138465</v>
      </c>
      <c r="E13" s="14"/>
      <c r="F13" s="14"/>
      <c r="K13" s="23" t="s">
        <v>58</v>
      </c>
      <c r="L13" s="24">
        <v>18.038184947304387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988.77543101876836</v>
      </c>
      <c r="C17" s="14">
        <v>246.29483800557983</v>
      </c>
      <c r="D17" s="14">
        <v>4.0146007079383761</v>
      </c>
      <c r="E17" s="14">
        <v>1.7883809243022573E-4</v>
      </c>
      <c r="F17" s="14">
        <v>495.38758268395026</v>
      </c>
      <c r="G17" s="14">
        <v>1482.1632793535864</v>
      </c>
      <c r="H17" s="14">
        <v>495.38758268395026</v>
      </c>
      <c r="I17" s="14">
        <v>1482.1632793535864</v>
      </c>
    </row>
    <row r="18" spans="1:9" ht="15" customHeight="1" x14ac:dyDescent="0.25">
      <c r="A18" s="8" t="s">
        <v>1</v>
      </c>
      <c r="B18" s="14">
        <v>0.38099188827810965</v>
      </c>
      <c r="C18" s="14">
        <v>0.70317706538054869</v>
      </c>
      <c r="D18" s="14">
        <v>0.54181500938447513</v>
      </c>
      <c r="E18" s="14">
        <v>0.59009535397319879</v>
      </c>
      <c r="F18" s="14">
        <v>-1.0276410416521584</v>
      </c>
      <c r="G18" s="14">
        <v>1.7896248182083776</v>
      </c>
      <c r="H18" s="14">
        <v>-1.0276410416521584</v>
      </c>
      <c r="I18" s="14">
        <v>1.7896248182083776</v>
      </c>
    </row>
    <row r="19" spans="1:9" ht="15" customHeight="1" x14ac:dyDescent="0.25">
      <c r="A19" s="8" t="s">
        <v>3</v>
      </c>
      <c r="B19" s="14">
        <v>90.254476866011075</v>
      </c>
      <c r="C19" s="14">
        <v>57.159437008641746</v>
      </c>
      <c r="D19" s="14">
        <v>1.5789952034056214</v>
      </c>
      <c r="E19" s="14">
        <v>0.11996973281554338</v>
      </c>
      <c r="F19" s="14">
        <v>-24.249634816120107</v>
      </c>
      <c r="G19" s="14">
        <v>204.75858854814226</v>
      </c>
      <c r="H19" s="14">
        <v>-24.249634816120107</v>
      </c>
      <c r="I19" s="14">
        <v>204.75858854814226</v>
      </c>
    </row>
    <row r="20" spans="1:9" ht="15" customHeight="1" thickBot="1" x14ac:dyDescent="0.3">
      <c r="A20" s="25" t="s">
        <v>4</v>
      </c>
      <c r="B20" s="29">
        <v>-32.431327987426286</v>
      </c>
      <c r="C20" s="29">
        <v>9.0045019440692684</v>
      </c>
      <c r="D20" s="29">
        <v>-3.6016792698664339</v>
      </c>
      <c r="E20" s="29">
        <v>6.7178953171391292E-4</v>
      </c>
      <c r="F20" s="29">
        <v>-50.469512934730673</v>
      </c>
      <c r="G20" s="29">
        <v>-14.393143040121899</v>
      </c>
      <c r="H20" s="29">
        <v>-50.469512934730673</v>
      </c>
      <c r="I20" s="29">
        <v>-14.393143040121899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168</v>
      </c>
      <c r="K2" s="4" t="s">
        <v>27</v>
      </c>
      <c r="L2" s="60">
        <v>168.84046982191018</v>
      </c>
      <c r="M2" s="61">
        <v>0.28618058008489244</v>
      </c>
      <c r="N2" s="70">
        <v>379.67847017958536</v>
      </c>
    </row>
    <row r="3" spans="1:14" ht="15" customHeight="1" x14ac:dyDescent="0.25">
      <c r="A3" s="19" t="s">
        <v>28</v>
      </c>
      <c r="B3" s="20"/>
      <c r="D3" s="2" t="s">
        <v>68</v>
      </c>
      <c r="K3" s="21" t="s">
        <v>29</v>
      </c>
      <c r="L3" s="59">
        <v>58.115048336797834</v>
      </c>
      <c r="M3" s="18">
        <v>0.77296430204153721</v>
      </c>
      <c r="N3" s="71">
        <v>196.96553998877931</v>
      </c>
    </row>
    <row r="4" spans="1:14" ht="15" customHeight="1" x14ac:dyDescent="0.25">
      <c r="A4" s="8" t="s">
        <v>30</v>
      </c>
      <c r="B4" s="14">
        <v>0.36023148005138844</v>
      </c>
      <c r="D4" s="2" t="s">
        <v>69</v>
      </c>
      <c r="K4" s="4" t="s">
        <v>31</v>
      </c>
      <c r="L4" s="59">
        <v>0.12976671922001387</v>
      </c>
      <c r="M4" s="18">
        <v>59.03922425452518</v>
      </c>
      <c r="N4" s="71" t="e">
        <v>#N/A</v>
      </c>
    </row>
    <row r="5" spans="1:14" ht="15" customHeight="1" x14ac:dyDescent="0.25">
      <c r="A5" s="8" t="s">
        <v>22</v>
      </c>
      <c r="B5" s="14">
        <v>0.12976671922001387</v>
      </c>
      <c r="D5" s="2" t="s">
        <v>70</v>
      </c>
      <c r="K5" s="21" t="s">
        <v>32</v>
      </c>
      <c r="L5" s="59">
        <v>4.249839186172677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9.9232218140014372E-2</v>
      </c>
      <c r="D6" s="2" t="s">
        <v>71</v>
      </c>
      <c r="K6" s="4" t="s">
        <v>34</v>
      </c>
      <c r="L6" s="63">
        <v>29626.733929894923</v>
      </c>
      <c r="M6" s="64">
        <v>198680.9100328385</v>
      </c>
      <c r="N6" s="72" t="e">
        <v>#N/A</v>
      </c>
    </row>
    <row r="7" spans="1:14" ht="15" customHeight="1" x14ac:dyDescent="0.25">
      <c r="A7" s="8" t="s">
        <v>35</v>
      </c>
      <c r="B7" s="14">
        <v>59.03922425452518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394.41669049813208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1.5478343161031591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29626.733929894923</v>
      </c>
      <c r="D12" s="14">
        <v>14813.366964947461</v>
      </c>
      <c r="E12" s="14">
        <v>4.249839186172677</v>
      </c>
      <c r="F12" s="14">
        <v>1.9037815529608926E-2</v>
      </c>
      <c r="K12" s="23" t="s">
        <v>48</v>
      </c>
      <c r="L12" s="24">
        <v>116.37337695946492</v>
      </c>
    </row>
    <row r="13" spans="1:14" ht="15" customHeight="1" x14ac:dyDescent="0.25">
      <c r="A13" s="8" t="s">
        <v>49</v>
      </c>
      <c r="B13" s="8">
        <v>57</v>
      </c>
      <c r="C13" s="14">
        <v>198680.9100328385</v>
      </c>
      <c r="D13" s="14">
        <v>3485.6300005761141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379.67847017958536</v>
      </c>
      <c r="C17" s="14">
        <v>196.96553998877931</v>
      </c>
      <c r="D17" s="14">
        <v>1.9276390692565553</v>
      </c>
      <c r="E17" s="14">
        <v>5.8888108657423499E-2</v>
      </c>
      <c r="F17" s="14">
        <v>-14.738220318546723</v>
      </c>
      <c r="G17" s="14">
        <v>774.09516067771744</v>
      </c>
      <c r="H17" s="14">
        <v>-14.738220318546723</v>
      </c>
      <c r="I17" s="14">
        <v>774.09516067771744</v>
      </c>
    </row>
    <row r="18" spans="1:9" ht="15" customHeight="1" x14ac:dyDescent="0.25">
      <c r="A18" s="8" t="s">
        <v>1</v>
      </c>
      <c r="B18" s="14">
        <v>0.28618058008489244</v>
      </c>
      <c r="C18" s="14">
        <v>0.77296430204153721</v>
      </c>
      <c r="D18" s="14">
        <v>0.3702377707858413</v>
      </c>
      <c r="E18" s="14">
        <v>0.71257756407434125</v>
      </c>
      <c r="F18" s="14">
        <v>-1.2616537360182667</v>
      </c>
      <c r="G18" s="14">
        <v>1.8340148961880516</v>
      </c>
      <c r="H18" s="14">
        <v>-1.2616537360182667</v>
      </c>
      <c r="I18" s="14">
        <v>1.8340148961880516</v>
      </c>
    </row>
    <row r="19" spans="1:9" ht="15" customHeight="1" thickBot="1" x14ac:dyDescent="0.3">
      <c r="A19" s="25" t="s">
        <v>3</v>
      </c>
      <c r="B19" s="29">
        <v>168.84046982191018</v>
      </c>
      <c r="C19" s="29">
        <v>58.115048336797834</v>
      </c>
      <c r="D19" s="29">
        <v>2.9052796935385525</v>
      </c>
      <c r="E19" s="29">
        <v>5.2150387876543497E-3</v>
      </c>
      <c r="F19" s="29">
        <v>52.467092862445256</v>
      </c>
      <c r="G19" s="29">
        <v>285.21384678137508</v>
      </c>
      <c r="H19" s="29">
        <v>52.467092862445256</v>
      </c>
      <c r="I19" s="29">
        <v>285.21384678137508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1.1724174778970123E-2</v>
      </c>
      <c r="M2" s="61">
        <v>4.3720776567639152</v>
      </c>
      <c r="N2" s="61">
        <v>-0.72505902288278934</v>
      </c>
      <c r="O2" s="67">
        <v>593.47074290863122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5.2394857009679489E-3</v>
      </c>
      <c r="M3" s="18">
        <v>1.6964419870484952</v>
      </c>
      <c r="N3" s="18">
        <v>0.79714460014679833</v>
      </c>
      <c r="O3" s="68">
        <v>122.88760772634463</v>
      </c>
    </row>
    <row r="4" spans="1:15" ht="15" customHeight="1" x14ac:dyDescent="0.25">
      <c r="A4" s="8" t="s">
        <v>30</v>
      </c>
      <c r="B4" s="14">
        <v>0.41116510428023623</v>
      </c>
      <c r="D4" s="2" t="s">
        <v>69</v>
      </c>
      <c r="K4" s="4" t="s">
        <v>31</v>
      </c>
      <c r="L4" s="59">
        <v>0.16905674297777754</v>
      </c>
      <c r="M4" s="18">
        <v>58.203874637448756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0.16905674297777754</v>
      </c>
      <c r="D5" s="2" t="s">
        <v>70</v>
      </c>
      <c r="K5" s="21" t="s">
        <v>32</v>
      </c>
      <c r="L5" s="59">
        <v>3.7977633758379707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0.12454192563730127</v>
      </c>
      <c r="D6" s="2" t="s">
        <v>71</v>
      </c>
      <c r="K6" s="4" t="s">
        <v>34</v>
      </c>
      <c r="L6" s="63">
        <v>38596.946685269766</v>
      </c>
      <c r="M6" s="64">
        <v>189710.69727746365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58.203874637448756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246.17345963921801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1.5968725218237723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38596.946685269766</v>
      </c>
      <c r="D12" s="14">
        <v>12865.648895089922</v>
      </c>
      <c r="E12" s="14">
        <v>3.7977633758379707</v>
      </c>
      <c r="F12" s="14">
        <v>1.5025477298992781E-2</v>
      </c>
      <c r="K12" s="23" t="s">
        <v>48</v>
      </c>
      <c r="L12" s="24">
        <v>3.3983816656187411</v>
      </c>
    </row>
    <row r="13" spans="1:15" ht="15" customHeight="1" x14ac:dyDescent="0.25">
      <c r="A13" s="8" t="s">
        <v>49</v>
      </c>
      <c r="B13" s="8">
        <v>56</v>
      </c>
      <c r="C13" s="14">
        <v>189710.69727746365</v>
      </c>
      <c r="D13" s="14">
        <v>3387.6910228118509</v>
      </c>
      <c r="E13" s="14"/>
      <c r="F13" s="14"/>
      <c r="K13" s="23" t="s">
        <v>58</v>
      </c>
      <c r="L13" s="24">
        <v>1.0495951102000184E-2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593.47074290863122</v>
      </c>
      <c r="C17" s="14">
        <v>122.88760772634463</v>
      </c>
      <c r="D17" s="14">
        <v>4.8293782740910425</v>
      </c>
      <c r="E17" s="14">
        <v>1.0999114975789735E-5</v>
      </c>
      <c r="F17" s="14">
        <v>347.29728326941324</v>
      </c>
      <c r="G17" s="14">
        <v>839.6442025478492</v>
      </c>
      <c r="H17" s="14">
        <v>347.29728326941324</v>
      </c>
      <c r="I17" s="14">
        <v>839.6442025478492</v>
      </c>
    </row>
    <row r="18" spans="1:9" ht="15" customHeight="1" x14ac:dyDescent="0.25">
      <c r="A18" s="8" t="s">
        <v>1</v>
      </c>
      <c r="B18" s="14">
        <v>-0.72505902288278934</v>
      </c>
      <c r="C18" s="14">
        <v>0.79714460014679833</v>
      </c>
      <c r="D18" s="14">
        <v>-0.90957026209456349</v>
      </c>
      <c r="E18" s="14">
        <v>0.36694745773208248</v>
      </c>
      <c r="F18" s="14">
        <v>-2.3219315447065618</v>
      </c>
      <c r="G18" s="14">
        <v>0.87181349894098292</v>
      </c>
      <c r="H18" s="14">
        <v>-2.3219315447065618</v>
      </c>
      <c r="I18" s="14">
        <v>0.87181349894098292</v>
      </c>
    </row>
    <row r="19" spans="1:9" ht="15" customHeight="1" x14ac:dyDescent="0.25">
      <c r="A19" s="8" t="s">
        <v>2</v>
      </c>
      <c r="B19" s="14">
        <v>4.3720776567639152</v>
      </c>
      <c r="C19" s="14">
        <v>1.6964419870484952</v>
      </c>
      <c r="D19" s="14">
        <v>2.5772043430559899</v>
      </c>
      <c r="E19" s="14">
        <v>1.2621256663611035E-2</v>
      </c>
      <c r="F19" s="14">
        <v>0.97369599114517413</v>
      </c>
      <c r="G19" s="14">
        <v>7.7704593223826564</v>
      </c>
      <c r="H19" s="14">
        <v>0.97369599114517413</v>
      </c>
      <c r="I19" s="14">
        <v>7.7704593223826564</v>
      </c>
    </row>
    <row r="20" spans="1:9" ht="15" customHeight="1" thickBot="1" x14ac:dyDescent="0.3">
      <c r="A20" s="25" t="s">
        <v>6</v>
      </c>
      <c r="B20" s="29">
        <v>1.1724174778970123E-2</v>
      </c>
      <c r="C20" s="29">
        <v>5.2394857009679489E-3</v>
      </c>
      <c r="D20" s="29">
        <v>2.2376575580317328</v>
      </c>
      <c r="E20" s="29">
        <v>2.9239637107299842E-2</v>
      </c>
      <c r="F20" s="29">
        <v>1.2282236769699389E-3</v>
      </c>
      <c r="G20" s="29">
        <v>2.2220125880970307E-2</v>
      </c>
      <c r="H20" s="29">
        <v>1.2282236769699389E-3</v>
      </c>
      <c r="I20" s="29">
        <v>2.2220125880970307E-2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1.494810798404498E-2</v>
      </c>
      <c r="M2" s="61">
        <v>-5.2811644101641226</v>
      </c>
      <c r="N2" s="61">
        <v>1.679992851779075</v>
      </c>
      <c r="O2" s="62">
        <v>-0.20261962273383985</v>
      </c>
      <c r="P2" s="67">
        <v>1191.3216590069048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4.888797913946012E-3</v>
      </c>
      <c r="M3" s="18">
        <v>1.5382911552786682</v>
      </c>
      <c r="N3" s="18">
        <v>1.7401151460117379</v>
      </c>
      <c r="O3" s="58">
        <v>0.74563356041050333</v>
      </c>
      <c r="P3" s="68">
        <v>207.33448074043025</v>
      </c>
    </row>
    <row r="4" spans="1:16" ht="15" customHeight="1" x14ac:dyDescent="0.25">
      <c r="A4" s="8" t="s">
        <v>30</v>
      </c>
      <c r="B4" s="14">
        <v>0.56187287179943746</v>
      </c>
      <c r="D4" s="2" t="s">
        <v>69</v>
      </c>
      <c r="K4" s="4" t="s">
        <v>31</v>
      </c>
      <c r="L4" s="59">
        <v>0.31570112406414713</v>
      </c>
      <c r="M4" s="18">
        <v>53.296881050013589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0.31570112406414713</v>
      </c>
      <c r="D5" s="2" t="s">
        <v>70</v>
      </c>
      <c r="K5" s="21" t="s">
        <v>32</v>
      </c>
      <c r="L5" s="59">
        <v>6.3435592378335928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0.2659339330869942</v>
      </c>
      <c r="D6" s="2" t="s">
        <v>71</v>
      </c>
      <c r="K6" s="4" t="s">
        <v>34</v>
      </c>
      <c r="L6" s="63">
        <v>72076.979831472039</v>
      </c>
      <c r="M6" s="64">
        <v>156230.66413126138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53.296881050013589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415.50758452382303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1.4942830469859811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72076.979831472039</v>
      </c>
      <c r="D12" s="14">
        <v>18019.24495786801</v>
      </c>
      <c r="E12" s="14">
        <v>6.3435592378335928</v>
      </c>
      <c r="F12" s="14">
        <v>2.8524331982653881E-4</v>
      </c>
      <c r="K12" s="23" t="s">
        <v>48</v>
      </c>
      <c r="L12" s="24">
        <v>3.487268680687253</v>
      </c>
    </row>
    <row r="13" spans="1:16" ht="15" customHeight="1" x14ac:dyDescent="0.25">
      <c r="A13" s="8" t="s">
        <v>49</v>
      </c>
      <c r="B13" s="8">
        <v>55</v>
      </c>
      <c r="C13" s="14">
        <v>156230.66413126138</v>
      </c>
      <c r="D13" s="14">
        <v>2840.5575296592979</v>
      </c>
      <c r="E13" s="14"/>
      <c r="F13" s="14"/>
      <c r="K13" s="23" t="s">
        <v>58</v>
      </c>
      <c r="L13" s="24">
        <v>3.0828043649160479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9.7973699559983623E-3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1191.3216590069048</v>
      </c>
      <c r="C17" s="14">
        <v>207.33448074043025</v>
      </c>
      <c r="D17" s="14">
        <v>5.7458926019081442</v>
      </c>
      <c r="E17" s="14">
        <v>4.1250486386782234E-7</v>
      </c>
      <c r="F17" s="14">
        <v>775.81407448308187</v>
      </c>
      <c r="G17" s="14">
        <v>1606.8292435307278</v>
      </c>
      <c r="H17" s="14">
        <v>775.81407448308187</v>
      </c>
      <c r="I17" s="14">
        <v>1606.8292435307278</v>
      </c>
    </row>
    <row r="18" spans="1:9" ht="15" customHeight="1" x14ac:dyDescent="0.25">
      <c r="A18" s="8" t="s">
        <v>1</v>
      </c>
      <c r="B18" s="14">
        <v>-0.20261962273383985</v>
      </c>
      <c r="C18" s="14">
        <v>0.74563356041050333</v>
      </c>
      <c r="D18" s="14">
        <v>-0.27174155442022896</v>
      </c>
      <c r="E18" s="14">
        <v>0.78683819847122005</v>
      </c>
      <c r="F18" s="14">
        <v>-1.6969026697198211</v>
      </c>
      <c r="G18" s="14">
        <v>1.2916634242521412</v>
      </c>
      <c r="H18" s="14">
        <v>-1.6969026697198211</v>
      </c>
      <c r="I18" s="14">
        <v>1.2916634242521412</v>
      </c>
    </row>
    <row r="19" spans="1:9" ht="15" customHeight="1" x14ac:dyDescent="0.25">
      <c r="A19" s="8" t="s">
        <v>2</v>
      </c>
      <c r="B19" s="14">
        <v>1.679992851779075</v>
      </c>
      <c r="C19" s="14">
        <v>1.7401151460117379</v>
      </c>
      <c r="D19" s="14">
        <v>0.96544924376386221</v>
      </c>
      <c r="E19" s="14">
        <v>0.33854590912302818</v>
      </c>
      <c r="F19" s="14">
        <v>-1.8072758289081781</v>
      </c>
      <c r="G19" s="14">
        <v>5.1672615324663278</v>
      </c>
      <c r="H19" s="14">
        <v>-1.8072758289081781</v>
      </c>
      <c r="I19" s="14">
        <v>5.1672615324663278</v>
      </c>
    </row>
    <row r="20" spans="1:9" ht="15" customHeight="1" x14ac:dyDescent="0.25">
      <c r="A20" s="8" t="s">
        <v>5</v>
      </c>
      <c r="B20" s="14">
        <v>-5.2811644101641226</v>
      </c>
      <c r="C20" s="14">
        <v>1.5382911552786682</v>
      </c>
      <c r="D20" s="14">
        <v>-3.4331370833419479</v>
      </c>
      <c r="E20" s="14">
        <v>1.1406428251083236E-3</v>
      </c>
      <c r="F20" s="14">
        <v>-8.3639687750801706</v>
      </c>
      <c r="G20" s="14">
        <v>-2.1983600452480747</v>
      </c>
      <c r="H20" s="14">
        <v>-8.3639687750801706</v>
      </c>
      <c r="I20" s="14">
        <v>-2.1983600452480747</v>
      </c>
    </row>
    <row r="21" spans="1:9" ht="15" customHeight="1" thickBot="1" x14ac:dyDescent="0.3">
      <c r="A21" s="25" t="s">
        <v>6</v>
      </c>
      <c r="B21" s="29">
        <v>1.494810798404498E-2</v>
      </c>
      <c r="C21" s="29">
        <v>4.888797913946012E-3</v>
      </c>
      <c r="D21" s="29">
        <v>3.0576244400291763</v>
      </c>
      <c r="E21" s="29">
        <v>3.4413931139910389E-3</v>
      </c>
      <c r="F21" s="29">
        <v>5.1507380280466173E-3</v>
      </c>
      <c r="G21" s="29">
        <v>2.4745477940043344E-2</v>
      </c>
      <c r="H21" s="29">
        <v>5.1507380280466173E-3</v>
      </c>
      <c r="I21" s="29">
        <v>2.4745477940043344E-2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-4.37769076371832</v>
      </c>
      <c r="M2" s="61">
        <v>2.0089639236337495</v>
      </c>
      <c r="N2" s="61">
        <v>-0.47662385187755257</v>
      </c>
      <c r="O2" s="67">
        <v>1160.9340265902838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1.6182742719663687</v>
      </c>
      <c r="M3" s="18">
        <v>1.8617586571990479</v>
      </c>
      <c r="N3" s="18">
        <v>0.79349310420970509</v>
      </c>
      <c r="O3" s="68">
        <v>221.99804358969473</v>
      </c>
    </row>
    <row r="4" spans="1:15" ht="15" customHeight="1" x14ac:dyDescent="0.25">
      <c r="A4" s="8" t="s">
        <v>30</v>
      </c>
      <c r="B4" s="14">
        <v>0.44652202707328809</v>
      </c>
      <c r="D4" s="2" t="s">
        <v>69</v>
      </c>
      <c r="K4" s="4" t="s">
        <v>31</v>
      </c>
      <c r="L4" s="59">
        <v>0.19938192066163821</v>
      </c>
      <c r="M4" s="18">
        <v>57.131931809457825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0.19938192066163821</v>
      </c>
      <c r="D5" s="2" t="s">
        <v>70</v>
      </c>
      <c r="K5" s="21" t="s">
        <v>32</v>
      </c>
      <c r="L5" s="59">
        <v>4.6486532697666618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0.1564916664113688</v>
      </c>
      <c r="D6" s="2" t="s">
        <v>71</v>
      </c>
      <c r="K6" s="4" t="s">
        <v>34</v>
      </c>
      <c r="L6" s="63">
        <v>45520.416555023257</v>
      </c>
      <c r="M6" s="64">
        <v>182787.22740771016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57.131931809457825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444.71552042344143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1.5895576964778795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45520.416555023257</v>
      </c>
      <c r="D12" s="14">
        <v>15173.472185007753</v>
      </c>
      <c r="E12" s="14">
        <v>4.6486532697666618</v>
      </c>
      <c r="F12" s="14">
        <v>5.6886205207309255E-3</v>
      </c>
      <c r="K12" s="23" t="s">
        <v>48</v>
      </c>
      <c r="L12" s="24">
        <v>3.7295507507686709</v>
      </c>
    </row>
    <row r="13" spans="1:15" ht="15" customHeight="1" x14ac:dyDescent="0.25">
      <c r="A13" s="8" t="s">
        <v>49</v>
      </c>
      <c r="B13" s="8">
        <v>56</v>
      </c>
      <c r="C13" s="14">
        <v>182787.22740771016</v>
      </c>
      <c r="D13" s="14">
        <v>3264.0576322805387</v>
      </c>
      <c r="E13" s="14"/>
      <c r="F13" s="14"/>
      <c r="K13" s="23" t="s">
        <v>58</v>
      </c>
      <c r="L13" s="24">
        <v>3.2417929158669265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1160.9340265902838</v>
      </c>
      <c r="C17" s="14">
        <v>221.99804358969473</v>
      </c>
      <c r="D17" s="14">
        <v>5.2294786378206393</v>
      </c>
      <c r="E17" s="14">
        <v>2.6179960524957644E-6</v>
      </c>
      <c r="F17" s="14">
        <v>716.21850616684242</v>
      </c>
      <c r="G17" s="14">
        <v>1605.6495470137252</v>
      </c>
      <c r="H17" s="14">
        <v>716.21850616684242</v>
      </c>
      <c r="I17" s="14">
        <v>1605.6495470137252</v>
      </c>
    </row>
    <row r="18" spans="1:9" ht="15" customHeight="1" x14ac:dyDescent="0.25">
      <c r="A18" s="8" t="s">
        <v>1</v>
      </c>
      <c r="B18" s="14">
        <v>-0.47662385187755257</v>
      </c>
      <c r="C18" s="14">
        <v>0.79349310420970509</v>
      </c>
      <c r="D18" s="14">
        <v>-0.60066539879039704</v>
      </c>
      <c r="E18" s="14">
        <v>0.55048630110849706</v>
      </c>
      <c r="F18" s="14">
        <v>-2.066181548355432</v>
      </c>
      <c r="G18" s="14">
        <v>1.112933844600327</v>
      </c>
      <c r="H18" s="14">
        <v>-2.066181548355432</v>
      </c>
      <c r="I18" s="14">
        <v>1.112933844600327</v>
      </c>
    </row>
    <row r="19" spans="1:9" ht="15" customHeight="1" x14ac:dyDescent="0.25">
      <c r="A19" s="8" t="s">
        <v>2</v>
      </c>
      <c r="B19" s="14">
        <v>2.0089639236337495</v>
      </c>
      <c r="C19" s="14">
        <v>1.8617586571990479</v>
      </c>
      <c r="D19" s="14">
        <v>1.079067856548156</v>
      </c>
      <c r="E19" s="14">
        <v>0.28518338067392573</v>
      </c>
      <c r="F19" s="14">
        <v>-1.7205868271349214</v>
      </c>
      <c r="G19" s="14">
        <v>5.7385146744024205</v>
      </c>
      <c r="H19" s="14">
        <v>-1.7205868271349214</v>
      </c>
      <c r="I19" s="14">
        <v>5.7385146744024205</v>
      </c>
    </row>
    <row r="20" spans="1:9" ht="15" customHeight="1" thickBot="1" x14ac:dyDescent="0.3">
      <c r="A20" s="25" t="s">
        <v>5</v>
      </c>
      <c r="B20" s="29">
        <v>-4.37769076371832</v>
      </c>
      <c r="C20" s="29">
        <v>1.6182742719663687</v>
      </c>
      <c r="D20" s="29">
        <v>-2.7051599593182547</v>
      </c>
      <c r="E20" s="29">
        <v>9.02837366605686E-3</v>
      </c>
      <c r="F20" s="29">
        <v>-7.6194836795852465</v>
      </c>
      <c r="G20" s="29">
        <v>-1.1358978478513935</v>
      </c>
      <c r="H20" s="29">
        <v>-7.6194836795852465</v>
      </c>
      <c r="I20" s="29">
        <v>-1.1358978478513935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7.3805948245682937E-3</v>
      </c>
      <c r="M2" s="61">
        <v>-30.72048853537029</v>
      </c>
      <c r="N2" s="61">
        <v>2.6052490506767008</v>
      </c>
      <c r="O2" s="62">
        <v>-0.20367089977496439</v>
      </c>
      <c r="P2" s="67">
        <v>1061.470297339411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4.9633178404078328E-3</v>
      </c>
      <c r="M3" s="18">
        <v>8.9603306738583832</v>
      </c>
      <c r="N3" s="18">
        <v>1.6370202366809712</v>
      </c>
      <c r="O3" s="58">
        <v>0.74578330263435721</v>
      </c>
      <c r="P3" s="68">
        <v>176.92210659881681</v>
      </c>
    </row>
    <row r="4" spans="1:16" ht="15" customHeight="1" x14ac:dyDescent="0.25">
      <c r="A4" s="8" t="s">
        <v>30</v>
      </c>
      <c r="B4" s="14">
        <v>0.56158251266484727</v>
      </c>
      <c r="D4" s="2" t="s">
        <v>69</v>
      </c>
      <c r="K4" s="4" t="s">
        <v>31</v>
      </c>
      <c r="L4" s="59">
        <v>0.31537491853096333</v>
      </c>
      <c r="M4" s="18">
        <v>53.309582858140175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0.31537491853096333</v>
      </c>
      <c r="D5" s="2" t="s">
        <v>70</v>
      </c>
      <c r="K5" s="21" t="s">
        <v>32</v>
      </c>
      <c r="L5" s="59">
        <v>6.3339851944890606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0.26558400351503342</v>
      </c>
      <c r="D6" s="2" t="s">
        <v>71</v>
      </c>
      <c r="K6" s="4" t="s">
        <v>34</v>
      </c>
      <c r="L6" s="63">
        <v>72002.504614743229</v>
      </c>
      <c r="M6" s="64">
        <v>156305.13934799019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53.309582858140175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354.55982477788496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1.4945831371085336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72002.504614743229</v>
      </c>
      <c r="D12" s="14">
        <v>18000.626153685807</v>
      </c>
      <c r="E12" s="14">
        <v>6.3339851944890606</v>
      </c>
      <c r="F12" s="14">
        <v>2.8873858462862695E-4</v>
      </c>
      <c r="K12" s="23" t="s">
        <v>48</v>
      </c>
      <c r="L12" s="24">
        <v>3.2806618654592627</v>
      </c>
    </row>
    <row r="13" spans="1:16" ht="15" customHeight="1" x14ac:dyDescent="0.25">
      <c r="A13" s="8" t="s">
        <v>49</v>
      </c>
      <c r="B13" s="8">
        <v>55</v>
      </c>
      <c r="C13" s="14">
        <v>156305.13934799019</v>
      </c>
      <c r="D13" s="14">
        <v>2841.9116245089126</v>
      </c>
      <c r="E13" s="14"/>
      <c r="F13" s="14"/>
      <c r="K13" s="23" t="s">
        <v>58</v>
      </c>
      <c r="L13" s="24">
        <v>17.956903943491607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9.9467112258752651E-3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1061.470297339411</v>
      </c>
      <c r="C17" s="14">
        <v>176.92210659881681</v>
      </c>
      <c r="D17" s="14">
        <v>5.9996476288085852</v>
      </c>
      <c r="E17" s="14">
        <v>1.6109726053281741E-7</v>
      </c>
      <c r="F17" s="14">
        <v>706.91047256152603</v>
      </c>
      <c r="G17" s="14">
        <v>1416.0301221172958</v>
      </c>
      <c r="H17" s="14">
        <v>706.91047256152603</v>
      </c>
      <c r="I17" s="14">
        <v>1416.0301221172958</v>
      </c>
    </row>
    <row r="18" spans="1:9" ht="15" customHeight="1" x14ac:dyDescent="0.25">
      <c r="A18" s="8" t="s">
        <v>1</v>
      </c>
      <c r="B18" s="14">
        <v>-0.20367089977496439</v>
      </c>
      <c r="C18" s="14">
        <v>0.74578330263435721</v>
      </c>
      <c r="D18" s="14">
        <v>-0.27309662076843277</v>
      </c>
      <c r="E18" s="14">
        <v>0.78580179292565311</v>
      </c>
      <c r="F18" s="14">
        <v>-1.698254036883498</v>
      </c>
      <c r="G18" s="14">
        <v>1.2909122373335693</v>
      </c>
      <c r="H18" s="14">
        <v>-1.698254036883498</v>
      </c>
      <c r="I18" s="14">
        <v>1.2909122373335693</v>
      </c>
    </row>
    <row r="19" spans="1:9" ht="15" customHeight="1" x14ac:dyDescent="0.25">
      <c r="A19" s="8" t="s">
        <v>2</v>
      </c>
      <c r="B19" s="14">
        <v>2.6052490506767008</v>
      </c>
      <c r="C19" s="14">
        <v>1.6370202366809712</v>
      </c>
      <c r="D19" s="14">
        <v>1.591458060383417</v>
      </c>
      <c r="E19" s="14">
        <v>0.11723845531024088</v>
      </c>
      <c r="F19" s="14">
        <v>-0.67541281478256199</v>
      </c>
      <c r="G19" s="14">
        <v>5.8859109161359635</v>
      </c>
      <c r="H19" s="14">
        <v>-0.67541281478256199</v>
      </c>
      <c r="I19" s="14">
        <v>5.8859109161359635</v>
      </c>
    </row>
    <row r="20" spans="1:9" ht="15" customHeight="1" x14ac:dyDescent="0.25">
      <c r="A20" s="8" t="s">
        <v>4</v>
      </c>
      <c r="B20" s="14">
        <v>-30.72048853537029</v>
      </c>
      <c r="C20" s="14">
        <v>8.9603306738583832</v>
      </c>
      <c r="D20" s="14">
        <v>-3.4284994219015608</v>
      </c>
      <c r="E20" s="14">
        <v>1.1567883191633882E-3</v>
      </c>
      <c r="F20" s="14">
        <v>-48.677392478861897</v>
      </c>
      <c r="G20" s="14">
        <v>-12.763584591878683</v>
      </c>
      <c r="H20" s="14">
        <v>-48.677392478861897</v>
      </c>
      <c r="I20" s="14">
        <v>-12.763584591878683</v>
      </c>
    </row>
    <row r="21" spans="1:9" ht="15" customHeight="1" thickBot="1" x14ac:dyDescent="0.3">
      <c r="A21" s="25" t="s">
        <v>6</v>
      </c>
      <c r="B21" s="29">
        <v>7.3805948245682937E-3</v>
      </c>
      <c r="C21" s="29">
        <v>4.9633178404078328E-3</v>
      </c>
      <c r="D21" s="29">
        <v>1.4870284478823212</v>
      </c>
      <c r="E21" s="29">
        <v>0.14271805556434192</v>
      </c>
      <c r="F21" s="29">
        <v>-2.5661164013069714E-3</v>
      </c>
      <c r="G21" s="29">
        <v>1.732730605044356E-2</v>
      </c>
      <c r="H21" s="29">
        <v>-2.5661164013069714E-3</v>
      </c>
      <c r="I21" s="29">
        <v>1.732730605044356E-2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1.1018564458971255E-2</v>
      </c>
      <c r="M2" s="61">
        <v>-3.3668724683926312</v>
      </c>
      <c r="N2" s="61">
        <v>-19.527129119332095</v>
      </c>
      <c r="O2" s="62">
        <v>1.53274273846378</v>
      </c>
      <c r="P2" s="62">
        <v>-6.0576599381718312E-2</v>
      </c>
      <c r="Q2" s="67">
        <v>1272.0940299493832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5.2487718311876597E-3</v>
      </c>
      <c r="M3" s="18">
        <v>1.8350023916504665</v>
      </c>
      <c r="N3" s="18">
        <v>10.686085369783029</v>
      </c>
      <c r="O3" s="58">
        <v>1.7061551691979016</v>
      </c>
      <c r="P3" s="58">
        <v>0.73439135090706731</v>
      </c>
      <c r="Q3" s="68">
        <v>207.81654432439669</v>
      </c>
    </row>
    <row r="4" spans="1:17" ht="15" customHeight="1" x14ac:dyDescent="0.25">
      <c r="A4" s="8" t="s">
        <v>30</v>
      </c>
      <c r="B4" s="14">
        <v>0.59628150574648986</v>
      </c>
      <c r="D4" s="2" t="s">
        <v>69</v>
      </c>
      <c r="K4" s="4" t="s">
        <v>31</v>
      </c>
      <c r="L4" s="59">
        <v>0.35555163409530127</v>
      </c>
      <c r="M4" s="18">
        <v>52.198426270327367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0.35555163409530127</v>
      </c>
      <c r="D5" s="2" t="s">
        <v>70</v>
      </c>
      <c r="K5" s="21" t="s">
        <v>32</v>
      </c>
      <c r="L5" s="59">
        <v>5.9585187136576714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0.29588048910412557</v>
      </c>
      <c r="D6" s="2" t="s">
        <v>71</v>
      </c>
      <c r="K6" s="4" t="s">
        <v>34</v>
      </c>
      <c r="L6" s="63">
        <v>81175.155887398112</v>
      </c>
      <c r="M6" s="64">
        <v>147132.48807533531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52.198426270327367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416.64708545879836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1.4723660088580273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81175.155887398112</v>
      </c>
      <c r="D12" s="14">
        <v>16235.031177479623</v>
      </c>
      <c r="E12" s="14">
        <v>5.9585187136576714</v>
      </c>
      <c r="F12" s="14">
        <v>1.8564989930257547E-4</v>
      </c>
      <c r="K12" s="23" t="s">
        <v>48</v>
      </c>
      <c r="L12" s="24">
        <v>3.420635161159864</v>
      </c>
    </row>
    <row r="13" spans="1:17" ht="15" customHeight="1" x14ac:dyDescent="0.25">
      <c r="A13" s="8" t="s">
        <v>49</v>
      </c>
      <c r="B13" s="8">
        <v>54</v>
      </c>
      <c r="C13" s="14">
        <v>147132.48807533531</v>
      </c>
      <c r="D13" s="14">
        <v>2724.6757050988022</v>
      </c>
      <c r="E13" s="14"/>
      <c r="F13" s="14"/>
      <c r="K13" s="23" t="s">
        <v>58</v>
      </c>
      <c r="L13" s="24">
        <v>21.424311229687419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3.6789582887955707</v>
      </c>
    </row>
    <row r="15" spans="1:17" ht="15" customHeight="1" thickBot="1" x14ac:dyDescent="0.3">
      <c r="K15" s="23" t="s">
        <v>62</v>
      </c>
      <c r="L15" s="24">
        <v>1.0523153932773043E-2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1272.0940299493832</v>
      </c>
      <c r="C17" s="14">
        <v>207.81654432439669</v>
      </c>
      <c r="D17" s="14">
        <v>6.1212356027038668</v>
      </c>
      <c r="E17" s="14">
        <v>1.0892876439737647E-7</v>
      </c>
      <c r="F17" s="14">
        <v>855.44694449058488</v>
      </c>
      <c r="G17" s="14">
        <v>1688.7411154081815</v>
      </c>
      <c r="H17" s="14">
        <v>855.44694449058488</v>
      </c>
      <c r="I17" s="14">
        <v>1688.7411154081815</v>
      </c>
    </row>
    <row r="18" spans="1:9" ht="15" customHeight="1" x14ac:dyDescent="0.25">
      <c r="A18" s="8" t="s">
        <v>1</v>
      </c>
      <c r="B18" s="14">
        <v>-6.0576599381718312E-2</v>
      </c>
      <c r="C18" s="14">
        <v>0.73439135090706731</v>
      </c>
      <c r="D18" s="14">
        <v>-8.2485447720617153E-2</v>
      </c>
      <c r="E18" s="14">
        <v>0.93456568785429284</v>
      </c>
      <c r="F18" s="14">
        <v>-1.5329426082397455</v>
      </c>
      <c r="G18" s="14">
        <v>1.411789409476309</v>
      </c>
      <c r="H18" s="14">
        <v>-1.5329426082397455</v>
      </c>
      <c r="I18" s="14">
        <v>1.411789409476309</v>
      </c>
    </row>
    <row r="19" spans="1:9" ht="15" customHeight="1" x14ac:dyDescent="0.25">
      <c r="A19" s="8" t="s">
        <v>2</v>
      </c>
      <c r="B19" s="14">
        <v>1.53274273846378</v>
      </c>
      <c r="C19" s="14">
        <v>1.7061551691979016</v>
      </c>
      <c r="D19" s="14">
        <v>0.89836069200221313</v>
      </c>
      <c r="E19" s="14">
        <v>0.37298158662973735</v>
      </c>
      <c r="F19" s="14">
        <v>-1.887892422696084</v>
      </c>
      <c r="G19" s="14">
        <v>4.9533778996236437</v>
      </c>
      <c r="H19" s="14">
        <v>-1.887892422696084</v>
      </c>
      <c r="I19" s="14">
        <v>4.9533778996236437</v>
      </c>
    </row>
    <row r="20" spans="1:9" ht="15" customHeight="1" x14ac:dyDescent="0.25">
      <c r="A20" s="8" t="s">
        <v>4</v>
      </c>
      <c r="B20" s="14">
        <v>-19.527129119332095</v>
      </c>
      <c r="C20" s="14">
        <v>10.686085369783029</v>
      </c>
      <c r="D20" s="14">
        <v>-1.827341673177048</v>
      </c>
      <c r="E20" s="14">
        <v>7.3176336825473087E-2</v>
      </c>
      <c r="F20" s="14">
        <v>-40.951440349019514</v>
      </c>
      <c r="G20" s="14">
        <v>1.8971821103553239</v>
      </c>
      <c r="H20" s="14">
        <v>-40.951440349019514</v>
      </c>
      <c r="I20" s="14">
        <v>1.8971821103553239</v>
      </c>
    </row>
    <row r="21" spans="1:9" ht="15" customHeight="1" x14ac:dyDescent="0.25">
      <c r="A21" s="8" t="s">
        <v>5</v>
      </c>
      <c r="B21" s="14">
        <v>-3.3668724683926312</v>
      </c>
      <c r="C21" s="14">
        <v>1.8350023916504665</v>
      </c>
      <c r="D21" s="14">
        <v>-1.834805493285677</v>
      </c>
      <c r="E21" s="14">
        <v>7.204533624653392E-2</v>
      </c>
      <c r="F21" s="14">
        <v>-7.0458307571882024</v>
      </c>
      <c r="G21" s="14">
        <v>0.31208582040293953</v>
      </c>
      <c r="H21" s="14">
        <v>-7.0458307571882024</v>
      </c>
      <c r="I21" s="14">
        <v>0.31208582040293953</v>
      </c>
    </row>
    <row r="22" spans="1:9" ht="15" customHeight="1" thickBot="1" x14ac:dyDescent="0.3">
      <c r="A22" s="25" t="s">
        <v>6</v>
      </c>
      <c r="B22" s="29">
        <v>1.1018564458971255E-2</v>
      </c>
      <c r="C22" s="29">
        <v>5.2487718311876597E-3</v>
      </c>
      <c r="D22" s="29">
        <v>2.0992652783076005</v>
      </c>
      <c r="E22" s="29">
        <v>4.048296602628397E-2</v>
      </c>
      <c r="F22" s="29">
        <v>4.9541052619821169E-4</v>
      </c>
      <c r="G22" s="29">
        <v>2.1541718391744298E-2</v>
      </c>
      <c r="H22" s="29">
        <v>4.9541052619821169E-4</v>
      </c>
      <c r="I22" s="29">
        <v>2.1541718391744298E-2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-1.9116972124696201</v>
      </c>
      <c r="M2" s="61">
        <v>-28.717871925612513</v>
      </c>
      <c r="N2" s="61">
        <v>1.6652257610270207</v>
      </c>
      <c r="O2" s="62">
        <v>-0.16179414313472862</v>
      </c>
      <c r="P2" s="67">
        <v>1291.4712246696101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1.7508701615735862</v>
      </c>
      <c r="M3" s="18">
        <v>10.045450865918003</v>
      </c>
      <c r="N3" s="18">
        <v>1.7570010079302665</v>
      </c>
      <c r="O3" s="58">
        <v>0.75516232995360266</v>
      </c>
      <c r="P3" s="68">
        <v>213.94497570351331</v>
      </c>
    </row>
    <row r="4" spans="1:16" ht="15" customHeight="1" x14ac:dyDescent="0.25">
      <c r="A4" s="8" t="s">
        <v>30</v>
      </c>
      <c r="B4" s="14">
        <v>0.55041666470583051</v>
      </c>
      <c r="D4" s="2" t="s">
        <v>69</v>
      </c>
      <c r="K4" s="4" t="s">
        <v>31</v>
      </c>
      <c r="L4" s="59">
        <v>0.30295850478589065</v>
      </c>
      <c r="M4" s="18">
        <v>53.790824076669132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0.30295850478589065</v>
      </c>
      <c r="D5" s="2" t="s">
        <v>70</v>
      </c>
      <c r="K5" s="21" t="s">
        <v>32</v>
      </c>
      <c r="L5" s="59">
        <v>5.9762287746247162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0.25226457786122825</v>
      </c>
      <c r="D6" s="2" t="s">
        <v>71</v>
      </c>
      <c r="K6" s="4" t="s">
        <v>34</v>
      </c>
      <c r="L6" s="63">
        <v>69167.742446139193</v>
      </c>
      <c r="M6" s="64">
        <v>159139.90151659423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53.790824076669132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428.75531246954881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1.5133791278799937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69167.742446139193</v>
      </c>
      <c r="D12" s="14">
        <v>17291.935611534798</v>
      </c>
      <c r="E12" s="14">
        <v>5.9762287746247162</v>
      </c>
      <c r="F12" s="14">
        <v>4.5662248144003482E-4</v>
      </c>
      <c r="K12" s="23" t="s">
        <v>48</v>
      </c>
      <c r="L12" s="24">
        <v>3.5211087041764211</v>
      </c>
    </row>
    <row r="13" spans="1:16" ht="15" customHeight="1" x14ac:dyDescent="0.25">
      <c r="A13" s="8" t="s">
        <v>49</v>
      </c>
      <c r="B13" s="8">
        <v>55</v>
      </c>
      <c r="C13" s="14">
        <v>159139.90151659423</v>
      </c>
      <c r="D13" s="14">
        <v>2893.4527548471679</v>
      </c>
      <c r="E13" s="14"/>
      <c r="F13" s="14"/>
      <c r="K13" s="23" t="s">
        <v>58</v>
      </c>
      <c r="L13" s="24">
        <v>20.131533403630403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3.5088222135181688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1291.4712246696101</v>
      </c>
      <c r="C17" s="14">
        <v>213.94497570351331</v>
      </c>
      <c r="D17" s="14">
        <v>6.036464377921833</v>
      </c>
      <c r="E17" s="14">
        <v>1.4047307582678505E-7</v>
      </c>
      <c r="F17" s="14">
        <v>862.71591220006133</v>
      </c>
      <c r="G17" s="14">
        <v>1720.2265371391591</v>
      </c>
      <c r="H17" s="14">
        <v>862.71591220006133</v>
      </c>
      <c r="I17" s="14">
        <v>1720.2265371391591</v>
      </c>
    </row>
    <row r="18" spans="1:9" ht="15" customHeight="1" x14ac:dyDescent="0.25">
      <c r="A18" s="8" t="s">
        <v>1</v>
      </c>
      <c r="B18" s="14">
        <v>-0.16179414313472862</v>
      </c>
      <c r="C18" s="14">
        <v>0.75516232995360266</v>
      </c>
      <c r="D18" s="14">
        <v>-0.21425081299363713</v>
      </c>
      <c r="E18" s="14">
        <v>0.83114382901490824</v>
      </c>
      <c r="F18" s="14">
        <v>-1.6751732710147222</v>
      </c>
      <c r="G18" s="14">
        <v>1.3515849847452652</v>
      </c>
      <c r="H18" s="14">
        <v>-1.6751732710147222</v>
      </c>
      <c r="I18" s="14">
        <v>1.3515849847452652</v>
      </c>
    </row>
    <row r="19" spans="1:9" ht="15" customHeight="1" x14ac:dyDescent="0.25">
      <c r="A19" s="8" t="s">
        <v>2</v>
      </c>
      <c r="B19" s="14">
        <v>1.6652257610270207</v>
      </c>
      <c r="C19" s="14">
        <v>1.7570010079302665</v>
      </c>
      <c r="D19" s="14">
        <v>0.94776596798236545</v>
      </c>
      <c r="E19" s="14">
        <v>0.34739440161792856</v>
      </c>
      <c r="F19" s="14">
        <v>-1.8558829431494004</v>
      </c>
      <c r="G19" s="14">
        <v>5.1863344652034415</v>
      </c>
      <c r="H19" s="14">
        <v>-1.8558829431494004</v>
      </c>
      <c r="I19" s="14">
        <v>5.1863344652034415</v>
      </c>
    </row>
    <row r="20" spans="1:9" ht="15" customHeight="1" x14ac:dyDescent="0.25">
      <c r="A20" s="8" t="s">
        <v>4</v>
      </c>
      <c r="B20" s="14">
        <v>-28.717871925612513</v>
      </c>
      <c r="C20" s="14">
        <v>10.045450865918003</v>
      </c>
      <c r="D20" s="14">
        <v>-2.8587937275215705</v>
      </c>
      <c r="E20" s="14">
        <v>5.9960235380800064E-3</v>
      </c>
      <c r="F20" s="14">
        <v>-48.849405329242913</v>
      </c>
      <c r="G20" s="14">
        <v>-8.5863385219821104</v>
      </c>
      <c r="H20" s="14">
        <v>-48.849405329242913</v>
      </c>
      <c r="I20" s="14">
        <v>-8.5863385219821104</v>
      </c>
    </row>
    <row r="21" spans="1:9" ht="15" customHeight="1" thickBot="1" x14ac:dyDescent="0.3">
      <c r="A21" s="25" t="s">
        <v>5</v>
      </c>
      <c r="B21" s="29">
        <v>-1.9116972124696201</v>
      </c>
      <c r="C21" s="29">
        <v>1.7508701615735862</v>
      </c>
      <c r="D21" s="29">
        <v>-1.0918554981549811</v>
      </c>
      <c r="E21" s="29">
        <v>0.27965650561402178</v>
      </c>
      <c r="F21" s="29">
        <v>-5.4205194259877887</v>
      </c>
      <c r="G21" s="29">
        <v>1.5971250010485487</v>
      </c>
      <c r="H21" s="29">
        <v>-5.4205194259877887</v>
      </c>
      <c r="I21" s="29">
        <v>1.5971250010485487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-34.121553804249672</v>
      </c>
      <c r="M2" s="61">
        <v>2.3465839474810304</v>
      </c>
      <c r="N2" s="61">
        <v>-0.23443305560231897</v>
      </c>
      <c r="O2" s="67">
        <v>1147.7363810018919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8.7567049236100178</v>
      </c>
      <c r="M3" s="18">
        <v>1.6452618583003615</v>
      </c>
      <c r="N3" s="18">
        <v>0.75351556908735118</v>
      </c>
      <c r="O3" s="68">
        <v>168.93855703180736</v>
      </c>
    </row>
    <row r="4" spans="1:15" ht="15" customHeight="1" x14ac:dyDescent="0.25">
      <c r="A4" s="8" t="s">
        <v>30</v>
      </c>
      <c r="B4" s="14">
        <v>0.5365163869370686</v>
      </c>
      <c r="D4" s="2" t="s">
        <v>69</v>
      </c>
      <c r="K4" s="4" t="s">
        <v>31</v>
      </c>
      <c r="L4" s="59">
        <v>0.28784983345200627</v>
      </c>
      <c r="M4" s="18">
        <v>53.883029178330986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0.28784983345200627</v>
      </c>
      <c r="D5" s="2" t="s">
        <v>70</v>
      </c>
      <c r="K5" s="21" t="s">
        <v>32</v>
      </c>
      <c r="L5" s="59">
        <v>7.5450335385718166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0.24969893167264945</v>
      </c>
      <c r="D6" s="2" t="s">
        <v>71</v>
      </c>
      <c r="K6" s="4" t="s">
        <v>34</v>
      </c>
      <c r="L6" s="63">
        <v>65718.317290492763</v>
      </c>
      <c r="M6" s="64">
        <v>162589.32667224066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53.883029178330986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338.42459642952014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1.5094730702816093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65718.317290492763</v>
      </c>
      <c r="D12" s="14">
        <v>21906.105763497588</v>
      </c>
      <c r="E12" s="14">
        <v>7.5450335385718166</v>
      </c>
      <c r="F12" s="14">
        <v>2.5168155955841693E-4</v>
      </c>
      <c r="K12" s="23" t="s">
        <v>48</v>
      </c>
      <c r="L12" s="24">
        <v>3.295855547714603</v>
      </c>
    </row>
    <row r="13" spans="1:15" ht="15" customHeight="1" x14ac:dyDescent="0.25">
      <c r="A13" s="8" t="s">
        <v>49</v>
      </c>
      <c r="B13" s="8">
        <v>56</v>
      </c>
      <c r="C13" s="14">
        <v>162589.32667224066</v>
      </c>
      <c r="D13" s="14">
        <v>2903.3808334328687</v>
      </c>
      <c r="E13" s="14"/>
      <c r="F13" s="14"/>
      <c r="K13" s="23" t="s">
        <v>58</v>
      </c>
      <c r="L13" s="24">
        <v>17.541787865911239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1147.7363810018919</v>
      </c>
      <c r="C17" s="14">
        <v>168.93855703180736</v>
      </c>
      <c r="D17" s="14">
        <v>6.7938095433465717</v>
      </c>
      <c r="E17" s="14">
        <v>7.5797065956230431E-9</v>
      </c>
      <c r="F17" s="14">
        <v>809.31178457237183</v>
      </c>
      <c r="G17" s="14">
        <v>1486.160977431412</v>
      </c>
      <c r="H17" s="14">
        <v>809.31178457237183</v>
      </c>
      <c r="I17" s="14">
        <v>1486.160977431412</v>
      </c>
    </row>
    <row r="18" spans="1:9" ht="15" customHeight="1" x14ac:dyDescent="0.25">
      <c r="A18" s="8" t="s">
        <v>1</v>
      </c>
      <c r="B18" s="14">
        <v>-0.23443305560231897</v>
      </c>
      <c r="C18" s="14">
        <v>0.75351556908735118</v>
      </c>
      <c r="D18" s="14">
        <v>-0.31111906006966972</v>
      </c>
      <c r="E18" s="14">
        <v>0.75686531719455075</v>
      </c>
      <c r="F18" s="14">
        <v>-1.7439061258839281</v>
      </c>
      <c r="G18" s="14">
        <v>1.2750400146792904</v>
      </c>
      <c r="H18" s="14">
        <v>-1.7439061258839281</v>
      </c>
      <c r="I18" s="14">
        <v>1.2750400146792904</v>
      </c>
    </row>
    <row r="19" spans="1:9" ht="15" customHeight="1" x14ac:dyDescent="0.25">
      <c r="A19" s="8" t="s">
        <v>2</v>
      </c>
      <c r="B19" s="14">
        <v>2.3465839474810304</v>
      </c>
      <c r="C19" s="14">
        <v>1.6452618583003615</v>
      </c>
      <c r="D19" s="14">
        <v>1.4262677613551256</v>
      </c>
      <c r="E19" s="14">
        <v>0.15934239249701002</v>
      </c>
      <c r="F19" s="14">
        <v>-0.9492716002335726</v>
      </c>
      <c r="G19" s="14">
        <v>5.6424394951956334</v>
      </c>
      <c r="H19" s="14">
        <v>-0.9492716002335726</v>
      </c>
      <c r="I19" s="14">
        <v>5.6424394951956334</v>
      </c>
    </row>
    <row r="20" spans="1:9" ht="15" customHeight="1" thickBot="1" x14ac:dyDescent="0.3">
      <c r="A20" s="25" t="s">
        <v>4</v>
      </c>
      <c r="B20" s="29">
        <v>-34.121553804249672</v>
      </c>
      <c r="C20" s="29">
        <v>8.7567049236100178</v>
      </c>
      <c r="D20" s="29">
        <v>-3.8966202586375154</v>
      </c>
      <c r="E20" s="29">
        <v>2.6286728009605715E-4</v>
      </c>
      <c r="F20" s="29">
        <v>-51.663341670160911</v>
      </c>
      <c r="G20" s="29">
        <v>-16.579765938338433</v>
      </c>
      <c r="H20" s="29">
        <v>-51.663341670160911</v>
      </c>
      <c r="I20" s="29">
        <v>-16.579765938338433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1.4878108571326815E-2</v>
      </c>
      <c r="M2" s="61">
        <v>171.79559621397513</v>
      </c>
      <c r="N2" s="61">
        <v>2.5455630414555173</v>
      </c>
      <c r="O2" s="62">
        <v>9.4370806684658748E-2</v>
      </c>
      <c r="P2" s="67">
        <v>129.02886613748137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5.0421982548129133E-3</v>
      </c>
      <c r="M3" s="18">
        <v>59.218208544968931</v>
      </c>
      <c r="N3" s="18">
        <v>1.7139892377226729</v>
      </c>
      <c r="O3" s="58">
        <v>0.80056947465380557</v>
      </c>
      <c r="P3" s="68">
        <v>197.39651297109918</v>
      </c>
    </row>
    <row r="4" spans="1:16" ht="15" customHeight="1" x14ac:dyDescent="0.25">
      <c r="A4" s="8" t="s">
        <v>30</v>
      </c>
      <c r="B4" s="14">
        <v>0.52852035009584986</v>
      </c>
      <c r="D4" s="2" t="s">
        <v>69</v>
      </c>
      <c r="K4" s="4" t="s">
        <v>31</v>
      </c>
      <c r="L4" s="59">
        <v>0.27933376046543967</v>
      </c>
      <c r="M4" s="18">
        <v>54.694791381001195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0.27933376046543967</v>
      </c>
      <c r="D5" s="2" t="s">
        <v>70</v>
      </c>
      <c r="K5" s="21" t="s">
        <v>32</v>
      </c>
      <c r="L5" s="59">
        <v>5.3295672749709873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0.22692167031747168</v>
      </c>
      <c r="D6" s="2" t="s">
        <v>71</v>
      </c>
      <c r="K6" s="4" t="s">
        <v>34</v>
      </c>
      <c r="L6" s="63">
        <v>63774.032731115061</v>
      </c>
      <c r="M6" s="64">
        <v>164533.61123161836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54.694791381001195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395.59145205919947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1.6043770793404908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63774.032731115061</v>
      </c>
      <c r="D12" s="14">
        <v>15943.508182778765</v>
      </c>
      <c r="E12" s="14">
        <v>5.3295672749709873</v>
      </c>
      <c r="F12" s="14">
        <v>1.0624134881670922E-3</v>
      </c>
      <c r="K12" s="23" t="s">
        <v>48</v>
      </c>
      <c r="L12" s="24">
        <v>3.4349111904718614</v>
      </c>
    </row>
    <row r="13" spans="1:16" ht="15" customHeight="1" x14ac:dyDescent="0.25">
      <c r="A13" s="8" t="s">
        <v>49</v>
      </c>
      <c r="B13" s="8">
        <v>55</v>
      </c>
      <c r="C13" s="14">
        <v>164533.61123161836</v>
      </c>
      <c r="D13" s="14">
        <v>2991.5202042112428</v>
      </c>
      <c r="E13" s="14"/>
      <c r="F13" s="14"/>
      <c r="K13" s="23" t="s">
        <v>58</v>
      </c>
      <c r="L13" s="24">
        <v>118.67594191027368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1.0104791108867452E-2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129.02886613748137</v>
      </c>
      <c r="C17" s="14">
        <v>197.39651297109918</v>
      </c>
      <c r="D17" s="14">
        <v>0.653653219073695</v>
      </c>
      <c r="E17" s="14">
        <v>0.51605887619896351</v>
      </c>
      <c r="F17" s="14">
        <v>-266.5625859217181</v>
      </c>
      <c r="G17" s="14">
        <v>524.62031819668084</v>
      </c>
      <c r="H17" s="14">
        <v>-266.5625859217181</v>
      </c>
      <c r="I17" s="14">
        <v>524.62031819668084</v>
      </c>
    </row>
    <row r="18" spans="1:9" ht="15" customHeight="1" x14ac:dyDescent="0.25">
      <c r="A18" s="8" t="s">
        <v>1</v>
      </c>
      <c r="B18" s="14">
        <v>9.4370806684658748E-2</v>
      </c>
      <c r="C18" s="14">
        <v>0.80056947465380557</v>
      </c>
      <c r="D18" s="14">
        <v>0.1178795965527764</v>
      </c>
      <c r="E18" s="14">
        <v>0.90659250962405802</v>
      </c>
      <c r="F18" s="14">
        <v>-1.5100062726558321</v>
      </c>
      <c r="G18" s="14">
        <v>1.6987478860251495</v>
      </c>
      <c r="H18" s="14">
        <v>-1.5100062726558321</v>
      </c>
      <c r="I18" s="14">
        <v>1.6987478860251495</v>
      </c>
    </row>
    <row r="19" spans="1:9" ht="15" customHeight="1" x14ac:dyDescent="0.25">
      <c r="A19" s="8" t="s">
        <v>2</v>
      </c>
      <c r="B19" s="14">
        <v>2.5455630414555173</v>
      </c>
      <c r="C19" s="14">
        <v>1.7139892377226729</v>
      </c>
      <c r="D19" s="14">
        <v>1.4851686261681154</v>
      </c>
      <c r="E19" s="14">
        <v>0.14320862384749458</v>
      </c>
      <c r="F19" s="14">
        <v>-0.88934814901634418</v>
      </c>
      <c r="G19" s="14">
        <v>5.9804742319273787</v>
      </c>
      <c r="H19" s="14">
        <v>-0.88934814901634418</v>
      </c>
      <c r="I19" s="14">
        <v>5.9804742319273787</v>
      </c>
    </row>
    <row r="20" spans="1:9" ht="15" customHeight="1" x14ac:dyDescent="0.25">
      <c r="A20" s="8" t="s">
        <v>3</v>
      </c>
      <c r="B20" s="14">
        <v>171.79559621397513</v>
      </c>
      <c r="C20" s="14">
        <v>59.218208544968931</v>
      </c>
      <c r="D20" s="14">
        <v>2.9010603399715738</v>
      </c>
      <c r="E20" s="14">
        <v>5.3381229080434181E-3</v>
      </c>
      <c r="F20" s="14">
        <v>53.119654303701452</v>
      </c>
      <c r="G20" s="14">
        <v>290.47153812424881</v>
      </c>
      <c r="H20" s="14">
        <v>53.119654303701452</v>
      </c>
      <c r="I20" s="14">
        <v>290.47153812424881</v>
      </c>
    </row>
    <row r="21" spans="1:9" ht="15" customHeight="1" thickBot="1" x14ac:dyDescent="0.3">
      <c r="A21" s="25" t="s">
        <v>6</v>
      </c>
      <c r="B21" s="29">
        <v>1.4878108571326815E-2</v>
      </c>
      <c r="C21" s="29">
        <v>5.0421982548129133E-3</v>
      </c>
      <c r="D21" s="29">
        <v>2.9507186785297983</v>
      </c>
      <c r="E21" s="29">
        <v>4.6509377328283925E-3</v>
      </c>
      <c r="F21" s="29">
        <v>4.7733174624593634E-3</v>
      </c>
      <c r="G21" s="29">
        <v>2.4982899680194265E-2</v>
      </c>
      <c r="H21" s="29">
        <v>4.7733174624593634E-3</v>
      </c>
      <c r="I21" s="29">
        <v>2.4982899680194265E-2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1.6712785783553129E-2</v>
      </c>
      <c r="M2" s="61">
        <v>-4.3523575502605292</v>
      </c>
      <c r="N2" s="61">
        <v>127.00700559247083</v>
      </c>
      <c r="O2" s="62">
        <v>0.80312759280566326</v>
      </c>
      <c r="P2" s="62">
        <v>0.31129554152118066</v>
      </c>
      <c r="Q2" s="67">
        <v>742.81877704845783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4.7969321169372423E-3</v>
      </c>
      <c r="M3" s="18">
        <v>1.547261010341026</v>
      </c>
      <c r="N3" s="18">
        <v>58.041165999436359</v>
      </c>
      <c r="O3" s="58">
        <v>1.7301598468508343</v>
      </c>
      <c r="P3" s="58">
        <v>0.75848508761644384</v>
      </c>
      <c r="Q3" s="68">
        <v>286.75242622689706</v>
      </c>
    </row>
    <row r="4" spans="1:17" ht="15" customHeight="1" x14ac:dyDescent="0.25">
      <c r="A4" s="8" t="s">
        <v>30</v>
      </c>
      <c r="B4" s="14">
        <v>0.60945663609255463</v>
      </c>
      <c r="D4" s="2" t="s">
        <v>69</v>
      </c>
      <c r="K4" s="4" t="s">
        <v>31</v>
      </c>
      <c r="L4" s="59">
        <v>0.3714373912772525</v>
      </c>
      <c r="M4" s="18">
        <v>51.551062115106362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0.3714373912772525</v>
      </c>
      <c r="D5" s="2" t="s">
        <v>70</v>
      </c>
      <c r="K5" s="21" t="s">
        <v>32</v>
      </c>
      <c r="L5" s="59">
        <v>6.3820592732135761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0.31323714972884997</v>
      </c>
      <c r="D6" s="2" t="s">
        <v>71</v>
      </c>
      <c r="K6" s="4" t="s">
        <v>34</v>
      </c>
      <c r="L6" s="63">
        <v>84801.995682173467</v>
      </c>
      <c r="M6" s="64">
        <v>143505.64828055995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51.551062115106362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574.9040001799799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1.5206710425617125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84801.995682173467</v>
      </c>
      <c r="D12" s="14">
        <v>16960.399136434695</v>
      </c>
      <c r="E12" s="14">
        <v>6.3820592732135761</v>
      </c>
      <c r="F12" s="14">
        <v>1.0041539208370865E-4</v>
      </c>
      <c r="K12" s="23" t="s">
        <v>48</v>
      </c>
      <c r="L12" s="24">
        <v>3.4687616422058598</v>
      </c>
    </row>
    <row r="13" spans="1:17" ht="15" customHeight="1" x14ac:dyDescent="0.25">
      <c r="A13" s="8" t="s">
        <v>49</v>
      </c>
      <c r="B13" s="8">
        <v>54</v>
      </c>
      <c r="C13" s="14">
        <v>143505.64828055995</v>
      </c>
      <c r="D13" s="14">
        <v>2657.5120051955546</v>
      </c>
      <c r="E13" s="14"/>
      <c r="F13" s="14"/>
      <c r="K13" s="23" t="s">
        <v>58</v>
      </c>
      <c r="L13" s="24">
        <v>116.36553157455486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3.1020715530536513</v>
      </c>
    </row>
    <row r="15" spans="1:17" ht="15" customHeight="1" thickBot="1" x14ac:dyDescent="0.3">
      <c r="K15" s="23" t="s">
        <v>62</v>
      </c>
      <c r="L15" s="24">
        <v>9.6172698480915704E-3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742.81877704845783</v>
      </c>
      <c r="C17" s="14">
        <v>286.75242622689706</v>
      </c>
      <c r="D17" s="14">
        <v>2.5904533287564639</v>
      </c>
      <c r="E17" s="14">
        <v>1.2297983849437869E-2</v>
      </c>
      <c r="F17" s="14">
        <v>167.91477686847793</v>
      </c>
      <c r="G17" s="14">
        <v>1317.7227772284377</v>
      </c>
      <c r="H17" s="14">
        <v>167.91477686847793</v>
      </c>
      <c r="I17" s="14">
        <v>1317.7227772284377</v>
      </c>
    </row>
    <row r="18" spans="1:9" ht="15" customHeight="1" x14ac:dyDescent="0.25">
      <c r="A18" s="8" t="s">
        <v>1</v>
      </c>
      <c r="B18" s="14">
        <v>0.31129554152118066</v>
      </c>
      <c r="C18" s="14">
        <v>0.75848508761644384</v>
      </c>
      <c r="D18" s="14">
        <v>0.41041748427702618</v>
      </c>
      <c r="E18" s="14">
        <v>0.68312364830609851</v>
      </c>
      <c r="F18" s="14">
        <v>-1.2093755010405318</v>
      </c>
      <c r="G18" s="14">
        <v>1.8319665840828931</v>
      </c>
      <c r="H18" s="14">
        <v>-1.2093755010405318</v>
      </c>
      <c r="I18" s="14">
        <v>1.8319665840828931</v>
      </c>
    </row>
    <row r="19" spans="1:9" ht="15" customHeight="1" x14ac:dyDescent="0.25">
      <c r="A19" s="8" t="s">
        <v>2</v>
      </c>
      <c r="B19" s="14">
        <v>0.80312759280566326</v>
      </c>
      <c r="C19" s="14">
        <v>1.7301598468508343</v>
      </c>
      <c r="D19" s="14">
        <v>0.46419271275280316</v>
      </c>
      <c r="E19" s="14">
        <v>0.6443756931986151</v>
      </c>
      <c r="F19" s="14">
        <v>-2.6656340494001967</v>
      </c>
      <c r="G19" s="14">
        <v>4.271889235011523</v>
      </c>
      <c r="H19" s="14">
        <v>-2.6656340494001967</v>
      </c>
      <c r="I19" s="14">
        <v>4.271889235011523</v>
      </c>
    </row>
    <row r="20" spans="1:9" ht="15" customHeight="1" x14ac:dyDescent="0.25">
      <c r="A20" s="8" t="s">
        <v>3</v>
      </c>
      <c r="B20" s="14">
        <v>127.00700559247083</v>
      </c>
      <c r="C20" s="14">
        <v>58.041165999436359</v>
      </c>
      <c r="D20" s="14">
        <v>2.1882228484814417</v>
      </c>
      <c r="E20" s="14">
        <v>3.2999349495203327E-2</v>
      </c>
      <c r="F20" s="14">
        <v>10.641474017915968</v>
      </c>
      <c r="G20" s="14">
        <v>243.37253716702571</v>
      </c>
      <c r="H20" s="14">
        <v>10.641474017915968</v>
      </c>
      <c r="I20" s="14">
        <v>243.37253716702571</v>
      </c>
    </row>
    <row r="21" spans="1:9" ht="15" customHeight="1" x14ac:dyDescent="0.25">
      <c r="A21" s="8" t="s">
        <v>5</v>
      </c>
      <c r="B21" s="14">
        <v>-4.3523575502605292</v>
      </c>
      <c r="C21" s="14">
        <v>1.547261010341026</v>
      </c>
      <c r="D21" s="14">
        <v>-2.8129433374019048</v>
      </c>
      <c r="E21" s="14">
        <v>6.8316222106210144E-3</v>
      </c>
      <c r="F21" s="14">
        <v>-7.4544291033141805</v>
      </c>
      <c r="G21" s="14">
        <v>-1.2502859972068778</v>
      </c>
      <c r="H21" s="14">
        <v>-7.4544291033141805</v>
      </c>
      <c r="I21" s="14">
        <v>-1.2502859972068778</v>
      </c>
    </row>
    <row r="22" spans="1:9" ht="15" customHeight="1" thickBot="1" x14ac:dyDescent="0.3">
      <c r="A22" s="25" t="s">
        <v>6</v>
      </c>
      <c r="B22" s="29">
        <v>1.6712785783553129E-2</v>
      </c>
      <c r="C22" s="29">
        <v>4.7969321169372423E-3</v>
      </c>
      <c r="D22" s="29">
        <v>3.484057179909386</v>
      </c>
      <c r="E22" s="29">
        <v>9.8777404784104869E-4</v>
      </c>
      <c r="F22" s="29">
        <v>7.0955159354615591E-3</v>
      </c>
      <c r="G22" s="29">
        <v>2.63300556316447E-2</v>
      </c>
      <c r="H22" s="29">
        <v>7.0955159354615591E-3</v>
      </c>
      <c r="I22" s="29">
        <v>2.63300556316447E-2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-3.6193913201026571</v>
      </c>
      <c r="M2" s="61">
        <v>93.010701643997464</v>
      </c>
      <c r="N2" s="61">
        <v>1.3952523496792966</v>
      </c>
      <c r="O2" s="62">
        <v>-0.12395845642346713</v>
      </c>
      <c r="P2" s="67">
        <v>829.85597889647875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1.6809620436049981</v>
      </c>
      <c r="M3" s="18">
        <v>62.741774404758758</v>
      </c>
      <c r="N3" s="18">
        <v>1.8881092866967524</v>
      </c>
      <c r="O3" s="58">
        <v>0.82039156809333313</v>
      </c>
      <c r="P3" s="68">
        <v>313.25575879726864</v>
      </c>
    </row>
    <row r="4" spans="1:16" ht="15" customHeight="1" x14ac:dyDescent="0.25">
      <c r="A4" s="8" t="s">
        <v>30</v>
      </c>
      <c r="B4" s="14">
        <v>0.47973207862726253</v>
      </c>
      <c r="D4" s="2" t="s">
        <v>69</v>
      </c>
      <c r="K4" s="4" t="s">
        <v>31</v>
      </c>
      <c r="L4" s="59">
        <v>0.23014286726403402</v>
      </c>
      <c r="M4" s="18">
        <v>56.530646260213054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0.23014286726403402</v>
      </c>
      <c r="D5" s="2" t="s">
        <v>70</v>
      </c>
      <c r="K5" s="21" t="s">
        <v>32</v>
      </c>
      <c r="L5" s="59">
        <v>4.1104567202415829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0.17415325761050915</v>
      </c>
      <c r="D6" s="2" t="s">
        <v>71</v>
      </c>
      <c r="K6" s="4" t="s">
        <v>34</v>
      </c>
      <c r="L6" s="63">
        <v>52543.375799879694</v>
      </c>
      <c r="M6" s="64">
        <v>175764.26816285372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56.530646260213054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627.77856925294907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1.6441014422918461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52543.375799879694</v>
      </c>
      <c r="D12" s="14">
        <v>13135.843949969923</v>
      </c>
      <c r="E12" s="14">
        <v>4.1104567202415829</v>
      </c>
      <c r="F12" s="14">
        <v>5.5121280382416918E-3</v>
      </c>
      <c r="K12" s="23" t="s">
        <v>48</v>
      </c>
      <c r="L12" s="24">
        <v>3.7838555662844162</v>
      </c>
    </row>
    <row r="13" spans="1:16" ht="15" customHeight="1" x14ac:dyDescent="0.25">
      <c r="A13" s="8" t="s">
        <v>49</v>
      </c>
      <c r="B13" s="8">
        <v>55</v>
      </c>
      <c r="C13" s="14">
        <v>175764.26816285372</v>
      </c>
      <c r="D13" s="14">
        <v>3195.7139665973405</v>
      </c>
      <c r="E13" s="14"/>
      <c r="F13" s="14"/>
      <c r="K13" s="23" t="s">
        <v>58</v>
      </c>
      <c r="L13" s="24">
        <v>125.73732569016121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3.3687232143936576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829.85597889647875</v>
      </c>
      <c r="C17" s="14">
        <v>313.25575879726864</v>
      </c>
      <c r="D17" s="14">
        <v>2.6491323961055762</v>
      </c>
      <c r="E17" s="14">
        <v>1.0513346227028379E-2</v>
      </c>
      <c r="F17" s="14">
        <v>202.07740964352968</v>
      </c>
      <c r="G17" s="14">
        <v>1457.6345481494277</v>
      </c>
      <c r="H17" s="14">
        <v>202.07740964352968</v>
      </c>
      <c r="I17" s="14">
        <v>1457.6345481494277</v>
      </c>
    </row>
    <row r="18" spans="1:9" ht="15" customHeight="1" x14ac:dyDescent="0.25">
      <c r="A18" s="8" t="s">
        <v>1</v>
      </c>
      <c r="B18" s="14">
        <v>-0.12395845642346713</v>
      </c>
      <c r="C18" s="14">
        <v>0.82039156809333313</v>
      </c>
      <c r="D18" s="14">
        <v>-0.15109669729000044</v>
      </c>
      <c r="E18" s="14">
        <v>0.88045226875794724</v>
      </c>
      <c r="F18" s="14">
        <v>-1.7680598987153131</v>
      </c>
      <c r="G18" s="14">
        <v>1.520142985868379</v>
      </c>
      <c r="H18" s="14">
        <v>-1.7680598987153131</v>
      </c>
      <c r="I18" s="14">
        <v>1.520142985868379</v>
      </c>
    </row>
    <row r="19" spans="1:9" ht="15" customHeight="1" x14ac:dyDescent="0.25">
      <c r="A19" s="8" t="s">
        <v>2</v>
      </c>
      <c r="B19" s="14">
        <v>1.3952523496792966</v>
      </c>
      <c r="C19" s="14">
        <v>1.8881092866967524</v>
      </c>
      <c r="D19" s="14">
        <v>0.73896800334068102</v>
      </c>
      <c r="E19" s="14">
        <v>0.46306852174043245</v>
      </c>
      <c r="F19" s="14">
        <v>-2.3886032166051194</v>
      </c>
      <c r="G19" s="14">
        <v>5.179107915963713</v>
      </c>
      <c r="H19" s="14">
        <v>-2.3886032166051194</v>
      </c>
      <c r="I19" s="14">
        <v>5.179107915963713</v>
      </c>
    </row>
    <row r="20" spans="1:9" ht="15" customHeight="1" x14ac:dyDescent="0.25">
      <c r="A20" s="8" t="s">
        <v>3</v>
      </c>
      <c r="B20" s="14">
        <v>93.010701643997464</v>
      </c>
      <c r="C20" s="14">
        <v>62.741774404758758</v>
      </c>
      <c r="D20" s="14">
        <v>1.4824365827457839</v>
      </c>
      <c r="E20" s="14">
        <v>0.14393166881165226</v>
      </c>
      <c r="F20" s="14">
        <v>-32.726624046163749</v>
      </c>
      <c r="G20" s="14">
        <v>218.74802733415868</v>
      </c>
      <c r="H20" s="14">
        <v>-32.726624046163749</v>
      </c>
      <c r="I20" s="14">
        <v>218.74802733415868</v>
      </c>
    </row>
    <row r="21" spans="1:9" ht="15" customHeight="1" thickBot="1" x14ac:dyDescent="0.3">
      <c r="A21" s="25" t="s">
        <v>5</v>
      </c>
      <c r="B21" s="29">
        <v>-3.6193913201026571</v>
      </c>
      <c r="C21" s="29">
        <v>1.6809620436049981</v>
      </c>
      <c r="D21" s="29">
        <v>-2.1531665952078818</v>
      </c>
      <c r="E21" s="29">
        <v>3.5706780808139299E-2</v>
      </c>
      <c r="F21" s="29">
        <v>-6.9881145344963151</v>
      </c>
      <c r="G21" s="29">
        <v>-0.25066810570899944</v>
      </c>
      <c r="H21" s="29">
        <v>-6.9881145344963151</v>
      </c>
      <c r="I21" s="29">
        <v>-0.25066810570899944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1.039168757098867E-2</v>
      </c>
      <c r="M2" s="61">
        <v>-24.028776698527444</v>
      </c>
      <c r="N2" s="61">
        <v>112.47833312061495</v>
      </c>
      <c r="O2" s="62">
        <v>1.7942506687696331</v>
      </c>
      <c r="P2" s="62">
        <v>0.21925599484257419</v>
      </c>
      <c r="Q2" s="67">
        <v>655.4477163970887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5.1278758214188397E-3</v>
      </c>
      <c r="M3" s="18">
        <v>9.4976453641695233</v>
      </c>
      <c r="N3" s="18">
        <v>61.179579994033624</v>
      </c>
      <c r="O3" s="58">
        <v>1.6623074988268955</v>
      </c>
      <c r="P3" s="58">
        <v>0.76553299001262287</v>
      </c>
      <c r="Q3" s="68">
        <v>280.67000086694196</v>
      </c>
    </row>
    <row r="4" spans="1:17" ht="15" customHeight="1" x14ac:dyDescent="0.25">
      <c r="A4" s="8" t="s">
        <v>30</v>
      </c>
      <c r="B4" s="14">
        <v>0.59640911667105534</v>
      </c>
      <c r="D4" s="2" t="s">
        <v>69</v>
      </c>
      <c r="K4" s="4" t="s">
        <v>31</v>
      </c>
      <c r="L4" s="59">
        <v>0.35570383444834852</v>
      </c>
      <c r="M4" s="18">
        <v>52.19226201539572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0.35570383444834852</v>
      </c>
      <c r="D5" s="2" t="s">
        <v>70</v>
      </c>
      <c r="K5" s="21" t="s">
        <v>32</v>
      </c>
      <c r="L5" s="59">
        <v>5.9624775335314215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0.29604678208245494</v>
      </c>
      <c r="D6" s="2" t="s">
        <v>71</v>
      </c>
      <c r="K6" s="4" t="s">
        <v>34</v>
      </c>
      <c r="L6" s="63">
        <v>81209.904391412623</v>
      </c>
      <c r="M6" s="64">
        <v>147097.7395713208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52.19226201539572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562.70947155385613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1.5348012361009828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81209.904391412623</v>
      </c>
      <c r="D12" s="14">
        <v>16241.980878282524</v>
      </c>
      <c r="E12" s="14">
        <v>5.9624775335314215</v>
      </c>
      <c r="F12" s="14">
        <v>1.8457670051590154E-4</v>
      </c>
      <c r="K12" s="23" t="s">
        <v>48</v>
      </c>
      <c r="L12" s="24">
        <v>3.3327258749977369</v>
      </c>
    </row>
    <row r="13" spans="1:17" ht="15" customHeight="1" x14ac:dyDescent="0.25">
      <c r="A13" s="8" t="s">
        <v>49</v>
      </c>
      <c r="B13" s="8">
        <v>54</v>
      </c>
      <c r="C13" s="14">
        <v>147097.7395713208</v>
      </c>
      <c r="D13" s="14">
        <v>2724.0322142837185</v>
      </c>
      <c r="E13" s="14"/>
      <c r="F13" s="14"/>
      <c r="K13" s="23" t="s">
        <v>58</v>
      </c>
      <c r="L13" s="24">
        <v>122.65767279008247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19.041632477178801</v>
      </c>
    </row>
    <row r="15" spans="1:17" ht="15" customHeight="1" thickBot="1" x14ac:dyDescent="0.3">
      <c r="K15" s="23" t="s">
        <v>62</v>
      </c>
      <c r="L15" s="24">
        <v>1.0280772026762955E-2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655.4477163970887</v>
      </c>
      <c r="C17" s="14">
        <v>280.67000086694196</v>
      </c>
      <c r="D17" s="14">
        <v>2.335296662887099</v>
      </c>
      <c r="E17" s="14">
        <v>2.3273583260954814E-2</v>
      </c>
      <c r="F17" s="14">
        <v>92.738244843232565</v>
      </c>
      <c r="G17" s="14">
        <v>1218.1571879509447</v>
      </c>
      <c r="H17" s="14">
        <v>92.738244843232565</v>
      </c>
      <c r="I17" s="14">
        <v>1218.1571879509447</v>
      </c>
    </row>
    <row r="18" spans="1:9" ht="15" customHeight="1" x14ac:dyDescent="0.25">
      <c r="A18" s="8" t="s">
        <v>1</v>
      </c>
      <c r="B18" s="14">
        <v>0.21925599484257419</v>
      </c>
      <c r="C18" s="14">
        <v>0.76553299001262287</v>
      </c>
      <c r="D18" s="14">
        <v>0.28640959658571852</v>
      </c>
      <c r="E18" s="14">
        <v>0.77566041754776871</v>
      </c>
      <c r="F18" s="14">
        <v>-1.3155452412584085</v>
      </c>
      <c r="G18" s="14">
        <v>1.7540572309435571</v>
      </c>
      <c r="H18" s="14">
        <v>-1.3155452412584085</v>
      </c>
      <c r="I18" s="14">
        <v>1.7540572309435571</v>
      </c>
    </row>
    <row r="19" spans="1:9" ht="15" customHeight="1" x14ac:dyDescent="0.25">
      <c r="A19" s="8" t="s">
        <v>2</v>
      </c>
      <c r="B19" s="14">
        <v>1.7942506687696331</v>
      </c>
      <c r="C19" s="14">
        <v>1.6623074988268955</v>
      </c>
      <c r="D19" s="14">
        <v>1.0793735034197047</v>
      </c>
      <c r="E19" s="14">
        <v>0.285218887471958</v>
      </c>
      <c r="F19" s="14">
        <v>-1.5384752062281037</v>
      </c>
      <c r="G19" s="14">
        <v>5.1269765437673698</v>
      </c>
      <c r="H19" s="14">
        <v>-1.5384752062281037</v>
      </c>
      <c r="I19" s="14">
        <v>5.1269765437673698</v>
      </c>
    </row>
    <row r="20" spans="1:9" ht="15" customHeight="1" x14ac:dyDescent="0.25">
      <c r="A20" s="8" t="s">
        <v>3</v>
      </c>
      <c r="B20" s="14">
        <v>112.47833312061495</v>
      </c>
      <c r="C20" s="14">
        <v>61.179579994033624</v>
      </c>
      <c r="D20" s="14">
        <v>1.8384946926994938</v>
      </c>
      <c r="E20" s="14">
        <v>7.1491764748668696E-2</v>
      </c>
      <c r="F20" s="14">
        <v>-10.179339669467524</v>
      </c>
      <c r="G20" s="14">
        <v>235.13600591069741</v>
      </c>
      <c r="H20" s="14">
        <v>-10.179339669467524</v>
      </c>
      <c r="I20" s="14">
        <v>235.13600591069741</v>
      </c>
    </row>
    <row r="21" spans="1:9" ht="15" customHeight="1" x14ac:dyDescent="0.25">
      <c r="A21" s="8" t="s">
        <v>4</v>
      </c>
      <c r="B21" s="14">
        <v>-24.028776698527444</v>
      </c>
      <c r="C21" s="14">
        <v>9.4976453641695233</v>
      </c>
      <c r="D21" s="14">
        <v>-2.5299719853909841</v>
      </c>
      <c r="E21" s="14">
        <v>1.4356841131155939E-2</v>
      </c>
      <c r="F21" s="14">
        <v>-43.070409175706246</v>
      </c>
      <c r="G21" s="14">
        <v>-4.9871442213486432</v>
      </c>
      <c r="H21" s="14">
        <v>-43.070409175706246</v>
      </c>
      <c r="I21" s="14">
        <v>-4.9871442213486432</v>
      </c>
    </row>
    <row r="22" spans="1:9" ht="15" customHeight="1" thickBot="1" x14ac:dyDescent="0.3">
      <c r="A22" s="25" t="s">
        <v>6</v>
      </c>
      <c r="B22" s="29">
        <v>1.039168757098867E-2</v>
      </c>
      <c r="C22" s="29">
        <v>5.1278758214188397E-3</v>
      </c>
      <c r="D22" s="29">
        <v>2.026509208273569</v>
      </c>
      <c r="E22" s="29">
        <v>4.7663334325446866E-2</v>
      </c>
      <c r="F22" s="29">
        <v>1.1091554422571447E-4</v>
      </c>
      <c r="G22" s="29">
        <v>2.0672459597751623E-2</v>
      </c>
      <c r="H22" s="29">
        <v>1.1091554422571447E-4</v>
      </c>
      <c r="I22" s="29">
        <v>2.0672459597751623E-2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R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8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8" ht="15" customHeight="1" thickBot="1" x14ac:dyDescent="0.3">
      <c r="K2" s="4" t="s">
        <v>83</v>
      </c>
      <c r="L2" s="60">
        <v>1.357578281825174E-2</v>
      </c>
      <c r="M2" s="61">
        <v>-3.1366204409023233</v>
      </c>
      <c r="N2" s="61">
        <v>-14.056669480167047</v>
      </c>
      <c r="O2" s="62">
        <v>104.81753947927831</v>
      </c>
      <c r="P2" s="62">
        <v>0.85032673181819829</v>
      </c>
      <c r="Q2" s="62">
        <v>0.32375927858881731</v>
      </c>
      <c r="R2" s="67">
        <v>879.32123290160951</v>
      </c>
    </row>
    <row r="3" spans="1:18" ht="15" customHeight="1" x14ac:dyDescent="0.25">
      <c r="A3" s="19" t="s">
        <v>28</v>
      </c>
      <c r="B3" s="20"/>
      <c r="D3" s="2" t="s">
        <v>68</v>
      </c>
      <c r="K3" s="21" t="s">
        <v>84</v>
      </c>
      <c r="L3" s="59">
        <v>5.3583039521040311E-3</v>
      </c>
      <c r="M3" s="18">
        <v>1.8063299120184064</v>
      </c>
      <c r="N3" s="18">
        <v>10.951684881044265</v>
      </c>
      <c r="O3" s="58">
        <v>60.230742957088047</v>
      </c>
      <c r="P3" s="58">
        <v>1.7202736847552267</v>
      </c>
      <c r="Q3" s="58">
        <v>0.75404129603480841</v>
      </c>
      <c r="R3" s="68">
        <v>304.24200917370143</v>
      </c>
    </row>
    <row r="4" spans="1:18" ht="15" customHeight="1" x14ac:dyDescent="0.25">
      <c r="A4" s="8" t="s">
        <v>30</v>
      </c>
      <c r="B4" s="14">
        <v>0.62480893067418231</v>
      </c>
      <c r="D4" s="2" t="s">
        <v>69</v>
      </c>
      <c r="K4" s="4" t="s">
        <v>31</v>
      </c>
      <c r="L4" s="59">
        <v>0.39038619985021517</v>
      </c>
      <c r="M4" s="18">
        <v>51.244786285996661</v>
      </c>
      <c r="N4" s="18" t="e">
        <v>#N/A</v>
      </c>
      <c r="O4" s="58" t="e">
        <v>#N/A</v>
      </c>
      <c r="P4" s="58" t="e">
        <v>#N/A</v>
      </c>
      <c r="Q4" s="58" t="e">
        <v>#N/A</v>
      </c>
      <c r="R4" s="68" t="e">
        <v>#N/A</v>
      </c>
    </row>
    <row r="5" spans="1:18" ht="15" customHeight="1" x14ac:dyDescent="0.25">
      <c r="A5" s="8" t="s">
        <v>22</v>
      </c>
      <c r="B5" s="14">
        <v>0.39038619985021517</v>
      </c>
      <c r="D5" s="2" t="s">
        <v>70</v>
      </c>
      <c r="K5" s="21" t="s">
        <v>32</v>
      </c>
      <c r="L5" s="59">
        <v>5.6567148433367889</v>
      </c>
      <c r="M5" s="22">
        <v>53</v>
      </c>
      <c r="N5" s="18" t="e">
        <v>#N/A</v>
      </c>
      <c r="O5" s="58" t="e">
        <v>#N/A</v>
      </c>
      <c r="P5" s="58" t="e">
        <v>#N/A</v>
      </c>
      <c r="Q5" s="58" t="e">
        <v>#N/A</v>
      </c>
      <c r="R5" s="68" t="e">
        <v>#N/A</v>
      </c>
    </row>
    <row r="6" spans="1:18" ht="15" customHeight="1" thickBot="1" x14ac:dyDescent="0.3">
      <c r="A6" s="8" t="s">
        <v>33</v>
      </c>
      <c r="B6" s="14">
        <v>0.32137331681439052</v>
      </c>
      <c r="D6" s="2" t="s">
        <v>71</v>
      </c>
      <c r="K6" s="4" t="s">
        <v>34</v>
      </c>
      <c r="L6" s="63">
        <v>89128.153523367422</v>
      </c>
      <c r="M6" s="64">
        <v>139179.490439366</v>
      </c>
      <c r="N6" s="65" t="e">
        <v>#N/A</v>
      </c>
      <c r="O6" s="66" t="e">
        <v>#N/A</v>
      </c>
      <c r="P6" s="66" t="e">
        <v>#N/A</v>
      </c>
      <c r="Q6" s="66" t="e">
        <v>#N/A</v>
      </c>
      <c r="R6" s="69" t="e">
        <v>#N/A</v>
      </c>
    </row>
    <row r="7" spans="1:18" ht="15" customHeight="1" x14ac:dyDescent="0.25">
      <c r="A7" s="8" t="s">
        <v>35</v>
      </c>
      <c r="B7" s="14">
        <v>51.244786285996661</v>
      </c>
      <c r="K7" s="23"/>
      <c r="L7" s="24"/>
      <c r="M7" s="24"/>
      <c r="N7" s="15"/>
    </row>
    <row r="8" spans="1:18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8" ht="15" customHeight="1" x14ac:dyDescent="0.25">
      <c r="K9" s="27" t="s">
        <v>38</v>
      </c>
      <c r="L9" s="24">
        <v>2.0057459953178696</v>
      </c>
      <c r="M9" s="24"/>
      <c r="N9" s="15"/>
    </row>
    <row r="10" spans="1:18" ht="15" customHeight="1" thickBot="1" x14ac:dyDescent="0.3">
      <c r="A10" s="2" t="s">
        <v>39</v>
      </c>
      <c r="K10" s="23" t="s">
        <v>40</v>
      </c>
      <c r="L10" s="24">
        <v>610.23219150761417</v>
      </c>
      <c r="M10" s="24"/>
      <c r="N10" s="15"/>
    </row>
    <row r="11" spans="1:18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1.5124153098261131</v>
      </c>
      <c r="M11" s="24"/>
      <c r="N11" s="15"/>
    </row>
    <row r="12" spans="1:18" ht="15" customHeight="1" x14ac:dyDescent="0.25">
      <c r="A12" s="8" t="s">
        <v>47</v>
      </c>
      <c r="B12" s="8">
        <v>6</v>
      </c>
      <c r="C12" s="14">
        <v>89128.153523367422</v>
      </c>
      <c r="D12" s="14">
        <v>14854.692253894571</v>
      </c>
      <c r="E12" s="14">
        <v>5.6567148433367889</v>
      </c>
      <c r="F12" s="14">
        <v>1.3465590220913863E-4</v>
      </c>
      <c r="K12" s="23" t="s">
        <v>48</v>
      </c>
      <c r="L12" s="24">
        <v>3.4504320540485112</v>
      </c>
    </row>
    <row r="13" spans="1:18" ht="15" customHeight="1" x14ac:dyDescent="0.25">
      <c r="A13" s="8" t="s">
        <v>49</v>
      </c>
      <c r="B13" s="8">
        <v>53</v>
      </c>
      <c r="C13" s="14">
        <v>139179.490439366</v>
      </c>
      <c r="D13" s="14">
        <v>2626.0281214974716</v>
      </c>
      <c r="E13" s="14"/>
      <c r="F13" s="14"/>
      <c r="K13" s="23" t="s">
        <v>58</v>
      </c>
      <c r="L13" s="24">
        <v>120.80757148119933</v>
      </c>
    </row>
    <row r="14" spans="1:18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21.966298092137794</v>
      </c>
    </row>
    <row r="15" spans="1:18" ht="15" customHeight="1" thickBot="1" x14ac:dyDescent="0.3">
      <c r="K15" s="23" t="s">
        <v>62</v>
      </c>
      <c r="L15" s="24">
        <v>3.6230389872537985</v>
      </c>
    </row>
    <row r="16" spans="1:18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  <c r="K16" s="23" t="s">
        <v>63</v>
      </c>
      <c r="L16" s="24">
        <v>1.0747396693628574E-2</v>
      </c>
    </row>
    <row r="17" spans="1:9" ht="15" customHeight="1" x14ac:dyDescent="0.25">
      <c r="A17" s="8" t="s">
        <v>54</v>
      </c>
      <c r="B17" s="14">
        <v>879.32123290160951</v>
      </c>
      <c r="C17" s="14">
        <v>304.24200917370143</v>
      </c>
      <c r="D17" s="14">
        <v>2.890203214506045</v>
      </c>
      <c r="E17" s="14">
        <v>5.5682801284298354E-3</v>
      </c>
      <c r="F17" s="14">
        <v>269.08904139399533</v>
      </c>
      <c r="G17" s="14">
        <v>1489.5534244092237</v>
      </c>
      <c r="H17" s="14">
        <v>269.08904139399533</v>
      </c>
      <c r="I17" s="14">
        <v>1489.5534244092237</v>
      </c>
    </row>
    <row r="18" spans="1:9" ht="15" customHeight="1" x14ac:dyDescent="0.25">
      <c r="A18" s="8" t="s">
        <v>1</v>
      </c>
      <c r="B18" s="14">
        <v>0.32375927858881731</v>
      </c>
      <c r="C18" s="14">
        <v>0.75404129603480841</v>
      </c>
      <c r="D18" s="14">
        <v>0.42936544761054013</v>
      </c>
      <c r="E18" s="14">
        <v>0.66939775816625624</v>
      </c>
      <c r="F18" s="14">
        <v>-1.1886560312372958</v>
      </c>
      <c r="G18" s="14">
        <v>1.8361745884149303</v>
      </c>
      <c r="H18" s="14">
        <v>-1.1886560312372958</v>
      </c>
      <c r="I18" s="14">
        <v>1.8361745884149303</v>
      </c>
    </row>
    <row r="19" spans="1:9" ht="15" customHeight="1" x14ac:dyDescent="0.25">
      <c r="A19" s="8" t="s">
        <v>2</v>
      </c>
      <c r="B19" s="14">
        <v>0.85032673181819829</v>
      </c>
      <c r="C19" s="14">
        <v>1.7202736847552267</v>
      </c>
      <c r="D19" s="14">
        <v>0.49429735474863645</v>
      </c>
      <c r="E19" s="14">
        <v>0.6231388243645728</v>
      </c>
      <c r="F19" s="14">
        <v>-2.6001053222303128</v>
      </c>
      <c r="G19" s="14">
        <v>4.3007587858667096</v>
      </c>
      <c r="H19" s="14">
        <v>-2.6001053222303128</v>
      </c>
      <c r="I19" s="14">
        <v>4.3007587858667096</v>
      </c>
    </row>
    <row r="20" spans="1:9" ht="15" customHeight="1" x14ac:dyDescent="0.25">
      <c r="A20" s="8" t="s">
        <v>3</v>
      </c>
      <c r="B20" s="14">
        <v>104.81753947927831</v>
      </c>
      <c r="C20" s="14">
        <v>60.230742957088047</v>
      </c>
      <c r="D20" s="14">
        <v>1.740266420986315</v>
      </c>
      <c r="E20" s="14">
        <v>8.7616102225819018E-2</v>
      </c>
      <c r="F20" s="14">
        <v>-15.990032001921023</v>
      </c>
      <c r="G20" s="14">
        <v>225.62511096047763</v>
      </c>
      <c r="H20" s="14">
        <v>-15.990032001921023</v>
      </c>
      <c r="I20" s="14">
        <v>225.62511096047763</v>
      </c>
    </row>
    <row r="21" spans="1:9" ht="15" customHeight="1" x14ac:dyDescent="0.25">
      <c r="A21" s="8" t="s">
        <v>4</v>
      </c>
      <c r="B21" s="14">
        <v>-14.056669480167047</v>
      </c>
      <c r="C21" s="14">
        <v>10.951684881044265</v>
      </c>
      <c r="D21" s="14">
        <v>-1.2835166125439792</v>
      </c>
      <c r="E21" s="14">
        <v>0.20489475538455798</v>
      </c>
      <c r="F21" s="14">
        <v>-36.022967572304843</v>
      </c>
      <c r="G21" s="14">
        <v>7.9096286119707475</v>
      </c>
      <c r="H21" s="14">
        <v>-36.022967572304843</v>
      </c>
      <c r="I21" s="14">
        <v>7.9096286119707475</v>
      </c>
    </row>
    <row r="22" spans="1:9" ht="15" customHeight="1" x14ac:dyDescent="0.25">
      <c r="A22" s="8" t="s">
        <v>5</v>
      </c>
      <c r="B22" s="14">
        <v>-3.1366204409023233</v>
      </c>
      <c r="C22" s="14">
        <v>1.8063299120184064</v>
      </c>
      <c r="D22" s="14">
        <v>-1.7364604439271232</v>
      </c>
      <c r="E22" s="14">
        <v>8.8292408955856716E-2</v>
      </c>
      <c r="F22" s="14">
        <v>-6.7596594281561213</v>
      </c>
      <c r="G22" s="14">
        <v>0.48641854635147519</v>
      </c>
      <c r="H22" s="14">
        <v>-6.7596594281561213</v>
      </c>
      <c r="I22" s="14">
        <v>0.48641854635147519</v>
      </c>
    </row>
    <row r="23" spans="1:9" ht="15" customHeight="1" thickBot="1" x14ac:dyDescent="0.3">
      <c r="A23" s="25" t="s">
        <v>6</v>
      </c>
      <c r="B23" s="29">
        <v>1.357578281825174E-2</v>
      </c>
      <c r="C23" s="29">
        <v>5.3583039521040311E-3</v>
      </c>
      <c r="D23" s="29">
        <v>2.5335970000210559</v>
      </c>
      <c r="E23" s="29">
        <v>1.4282960349853267E-2</v>
      </c>
      <c r="F23" s="29">
        <v>2.8283861246231664E-3</v>
      </c>
      <c r="G23" s="29">
        <v>2.4323179511880316E-2</v>
      </c>
      <c r="H23" s="29">
        <v>2.8283861246231664E-3</v>
      </c>
      <c r="I23" s="29">
        <v>2.4323179511880316E-2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-1.5704882360930403</v>
      </c>
      <c r="M2" s="61">
        <v>-26.712905490030074</v>
      </c>
      <c r="N2" s="61">
        <v>62.968982789989155</v>
      </c>
      <c r="O2" s="62">
        <v>1.2737365748401277</v>
      </c>
      <c r="P2" s="62">
        <v>5.4982981644688587E-2</v>
      </c>
      <c r="Q2" s="67">
        <v>1058.2151775130874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1.7803975973430239</v>
      </c>
      <c r="M3" s="18">
        <v>10.223402041854273</v>
      </c>
      <c r="N3" s="18">
        <v>60.758500976262546</v>
      </c>
      <c r="O3" s="58">
        <v>1.7959933211151995</v>
      </c>
      <c r="P3" s="58">
        <v>0.7831053408353752</v>
      </c>
      <c r="Q3" s="68">
        <v>310.42933889499363</v>
      </c>
    </row>
    <row r="4" spans="1:17" ht="15" customHeight="1" x14ac:dyDescent="0.25">
      <c r="A4" s="8" t="s">
        <v>30</v>
      </c>
      <c r="B4" s="14">
        <v>0.56263008156502403</v>
      </c>
      <c r="D4" s="2" t="s">
        <v>69</v>
      </c>
      <c r="K4" s="4" t="s">
        <v>31</v>
      </c>
      <c r="L4" s="59">
        <v>0.31655260868186563</v>
      </c>
      <c r="M4" s="18">
        <v>53.754631787395866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0.31655260868186563</v>
      </c>
      <c r="D5" s="2" t="s">
        <v>70</v>
      </c>
      <c r="K5" s="21" t="s">
        <v>32</v>
      </c>
      <c r="L5" s="59">
        <v>5.0022404316600344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0.2532704428190754</v>
      </c>
      <c r="D6" s="2" t="s">
        <v>71</v>
      </c>
      <c r="K6" s="4" t="s">
        <v>34</v>
      </c>
      <c r="L6" s="63">
        <v>72271.380278413853</v>
      </c>
      <c r="M6" s="64">
        <v>156036.26368431957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53.754631787395866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622.37335199648419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1.5700316783102934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72271.380278413853</v>
      </c>
      <c r="D12" s="14">
        <v>14454.276055682771</v>
      </c>
      <c r="E12" s="14">
        <v>5.0022404316600344</v>
      </c>
      <c r="F12" s="14">
        <v>7.7572210896936615E-4</v>
      </c>
      <c r="K12" s="23" t="s">
        <v>48</v>
      </c>
      <c r="L12" s="24">
        <v>3.600749811227947</v>
      </c>
    </row>
    <row r="13" spans="1:17" ht="15" customHeight="1" x14ac:dyDescent="0.25">
      <c r="A13" s="8" t="s">
        <v>49</v>
      </c>
      <c r="B13" s="8">
        <v>54</v>
      </c>
      <c r="C13" s="14">
        <v>156036.26368431957</v>
      </c>
      <c r="D13" s="14">
        <v>2889.5604385985102</v>
      </c>
      <c r="E13" s="14"/>
      <c r="F13" s="14"/>
      <c r="K13" s="23" t="s">
        <v>58</v>
      </c>
      <c r="L13" s="24">
        <v>121.81346018866266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20.496687008533129</v>
      </c>
    </row>
    <row r="15" spans="1:17" ht="15" customHeight="1" thickBot="1" x14ac:dyDescent="0.3">
      <c r="K15" s="23" t="s">
        <v>62</v>
      </c>
      <c r="L15" s="24">
        <v>3.56948226765281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1058.2151775130874</v>
      </c>
      <c r="C17" s="14">
        <v>310.42933889499363</v>
      </c>
      <c r="D17" s="14">
        <v>3.4088761754282544</v>
      </c>
      <c r="E17" s="14">
        <v>1.2402805994410836E-3</v>
      </c>
      <c r="F17" s="14">
        <v>435.84182551660319</v>
      </c>
      <c r="G17" s="14">
        <v>1680.5885295095716</v>
      </c>
      <c r="H17" s="14">
        <v>435.84182551660319</v>
      </c>
      <c r="I17" s="14">
        <v>1680.5885295095716</v>
      </c>
    </row>
    <row r="18" spans="1:9" ht="15" customHeight="1" x14ac:dyDescent="0.25">
      <c r="A18" s="8" t="s">
        <v>1</v>
      </c>
      <c r="B18" s="14">
        <v>5.4982981644688587E-2</v>
      </c>
      <c r="C18" s="14">
        <v>0.7831053408353752</v>
      </c>
      <c r="D18" s="14">
        <v>7.0211475746079915E-2</v>
      </c>
      <c r="E18" s="14">
        <v>0.94428471468281516</v>
      </c>
      <c r="F18" s="14">
        <v>-1.5150486966656049</v>
      </c>
      <c r="G18" s="14">
        <v>1.625014659954982</v>
      </c>
      <c r="H18" s="14">
        <v>-1.5150486966656049</v>
      </c>
      <c r="I18" s="14">
        <v>1.625014659954982</v>
      </c>
    </row>
    <row r="19" spans="1:9" ht="15" customHeight="1" x14ac:dyDescent="0.25">
      <c r="A19" s="8" t="s">
        <v>2</v>
      </c>
      <c r="B19" s="14">
        <v>1.2737365748401277</v>
      </c>
      <c r="C19" s="14">
        <v>1.7959933211151995</v>
      </c>
      <c r="D19" s="14">
        <v>0.7092100843945327</v>
      </c>
      <c r="E19" s="14">
        <v>0.48124508178889047</v>
      </c>
      <c r="F19" s="14">
        <v>-2.3270132363878195</v>
      </c>
      <c r="G19" s="14">
        <v>4.8744863860680745</v>
      </c>
      <c r="H19" s="14">
        <v>-2.3270132363878195</v>
      </c>
      <c r="I19" s="14">
        <v>4.8744863860680745</v>
      </c>
    </row>
    <row r="20" spans="1:9" ht="15" customHeight="1" x14ac:dyDescent="0.25">
      <c r="A20" s="8" t="s">
        <v>3</v>
      </c>
      <c r="B20" s="14">
        <v>62.968982789989155</v>
      </c>
      <c r="C20" s="14">
        <v>60.758500976262546</v>
      </c>
      <c r="D20" s="14">
        <v>1.0363814409211678</v>
      </c>
      <c r="E20" s="14">
        <v>0.30464304592520641</v>
      </c>
      <c r="F20" s="14">
        <v>-58.844477398673504</v>
      </c>
      <c r="G20" s="14">
        <v>184.78244297865183</v>
      </c>
      <c r="H20" s="14">
        <v>-58.844477398673504</v>
      </c>
      <c r="I20" s="14">
        <v>184.78244297865183</v>
      </c>
    </row>
    <row r="21" spans="1:9" ht="15" customHeight="1" x14ac:dyDescent="0.25">
      <c r="A21" s="8" t="s">
        <v>4</v>
      </c>
      <c r="B21" s="14">
        <v>-26.712905490030074</v>
      </c>
      <c r="C21" s="14">
        <v>10.223402041854273</v>
      </c>
      <c r="D21" s="14">
        <v>-2.6129174398765023</v>
      </c>
      <c r="E21" s="14">
        <v>1.1604430697783018E-2</v>
      </c>
      <c r="F21" s="14">
        <v>-47.209592498563204</v>
      </c>
      <c r="G21" s="14">
        <v>-6.216218481496945</v>
      </c>
      <c r="H21" s="14">
        <v>-47.209592498563204</v>
      </c>
      <c r="I21" s="14">
        <v>-6.216218481496945</v>
      </c>
    </row>
    <row r="22" spans="1:9" ht="15" customHeight="1" thickBot="1" x14ac:dyDescent="0.3">
      <c r="A22" s="25" t="s">
        <v>5</v>
      </c>
      <c r="B22" s="29">
        <v>-1.5704882360930403</v>
      </c>
      <c r="C22" s="29">
        <v>1.7803975973430239</v>
      </c>
      <c r="D22" s="29">
        <v>-0.88209972785672042</v>
      </c>
      <c r="E22" s="29">
        <v>0.3816326712011251</v>
      </c>
      <c r="F22" s="29">
        <v>-5.1399705037458503</v>
      </c>
      <c r="G22" s="29">
        <v>1.9989940315597696</v>
      </c>
      <c r="H22" s="29">
        <v>-5.1399705037458503</v>
      </c>
      <c r="I22" s="29">
        <v>1.9989940315597696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-30.684746513774378</v>
      </c>
      <c r="M2" s="61">
        <v>72.879779310683602</v>
      </c>
      <c r="N2" s="61">
        <v>1.752724757068324</v>
      </c>
      <c r="O2" s="62">
        <v>3.1468513592242564E-2</v>
      </c>
      <c r="P2" s="67">
        <v>907.46005877224979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9.1598935333227836</v>
      </c>
      <c r="M3" s="18">
        <v>59.590060081404289</v>
      </c>
      <c r="N3" s="18">
        <v>1.7084814729773816</v>
      </c>
      <c r="O3" s="58">
        <v>0.78107107493902761</v>
      </c>
      <c r="P3" s="68">
        <v>258.62512660724536</v>
      </c>
    </row>
    <row r="4" spans="1:16" ht="15" customHeight="1" x14ac:dyDescent="0.25">
      <c r="A4" s="8" t="s">
        <v>30</v>
      </c>
      <c r="B4" s="14">
        <v>0.55380920804705425</v>
      </c>
      <c r="D4" s="2" t="s">
        <v>69</v>
      </c>
      <c r="K4" s="4" t="s">
        <v>31</v>
      </c>
      <c r="L4" s="59">
        <v>0.30670463891770544</v>
      </c>
      <c r="M4" s="18">
        <v>53.646084404937319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0.30670463891770544</v>
      </c>
      <c r="D5" s="2" t="s">
        <v>70</v>
      </c>
      <c r="K5" s="21" t="s">
        <v>32</v>
      </c>
      <c r="L5" s="59">
        <v>6.0828169664009426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0.25628315811172031</v>
      </c>
      <c r="D6" s="2" t="s">
        <v>71</v>
      </c>
      <c r="K6" s="4" t="s">
        <v>34</v>
      </c>
      <c r="L6" s="63">
        <v>70023.013503742201</v>
      </c>
      <c r="M6" s="64">
        <v>158284.63045899122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53.646084404937319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518.2963358047449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1.5653014131096035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70023.013503742201</v>
      </c>
      <c r="D12" s="14">
        <v>17505.75337593555</v>
      </c>
      <c r="E12" s="14">
        <v>6.0828169664009426</v>
      </c>
      <c r="F12" s="14">
        <v>3.9807632206719851E-4</v>
      </c>
      <c r="K12" s="23" t="s">
        <v>48</v>
      </c>
      <c r="L12" s="24">
        <v>3.4238733832664767</v>
      </c>
    </row>
    <row r="13" spans="1:16" ht="15" customHeight="1" x14ac:dyDescent="0.25">
      <c r="A13" s="8" t="s">
        <v>49</v>
      </c>
      <c r="B13" s="8">
        <v>55</v>
      </c>
      <c r="C13" s="14">
        <v>158284.63045899122</v>
      </c>
      <c r="D13" s="14">
        <v>2877.9023719816587</v>
      </c>
      <c r="E13" s="14"/>
      <c r="F13" s="14"/>
      <c r="K13" s="23" t="s">
        <v>58</v>
      </c>
      <c r="L13" s="24">
        <v>119.42114904202502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18.356836850939501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907.46005877224979</v>
      </c>
      <c r="C17" s="14">
        <v>258.62512660724536</v>
      </c>
      <c r="D17" s="14">
        <v>3.5087853631110697</v>
      </c>
      <c r="E17" s="14">
        <v>9.0567444950987743E-4</v>
      </c>
      <c r="F17" s="14">
        <v>389.1637229675049</v>
      </c>
      <c r="G17" s="14">
        <v>1425.7563945769948</v>
      </c>
      <c r="H17" s="14">
        <v>389.1637229675049</v>
      </c>
      <c r="I17" s="14">
        <v>1425.7563945769948</v>
      </c>
    </row>
    <row r="18" spans="1:9" ht="15" customHeight="1" x14ac:dyDescent="0.25">
      <c r="A18" s="8" t="s">
        <v>1</v>
      </c>
      <c r="B18" s="14">
        <v>3.1468513592242564E-2</v>
      </c>
      <c r="C18" s="14">
        <v>0.78107107493902761</v>
      </c>
      <c r="D18" s="14">
        <v>4.0288924531866804E-2</v>
      </c>
      <c r="E18" s="14">
        <v>0.96800867955492653</v>
      </c>
      <c r="F18" s="14">
        <v>-1.5338328995173609</v>
      </c>
      <c r="G18" s="14">
        <v>1.596769926701846</v>
      </c>
      <c r="H18" s="14">
        <v>-1.5338328995173609</v>
      </c>
      <c r="I18" s="14">
        <v>1.596769926701846</v>
      </c>
    </row>
    <row r="19" spans="1:9" ht="15" customHeight="1" x14ac:dyDescent="0.25">
      <c r="A19" s="8" t="s">
        <v>2</v>
      </c>
      <c r="B19" s="14">
        <v>1.752724757068324</v>
      </c>
      <c r="C19" s="14">
        <v>1.7084814729773816</v>
      </c>
      <c r="D19" s="14">
        <v>1.0258962621431529</v>
      </c>
      <c r="E19" s="14">
        <v>0.30943145246910531</v>
      </c>
      <c r="F19" s="14">
        <v>-1.6711486261981527</v>
      </c>
      <c r="G19" s="14">
        <v>5.1765981403348009</v>
      </c>
      <c r="H19" s="14">
        <v>-1.6711486261981527</v>
      </c>
      <c r="I19" s="14">
        <v>5.1765981403348009</v>
      </c>
    </row>
    <row r="20" spans="1:9" ht="15" customHeight="1" x14ac:dyDescent="0.25">
      <c r="A20" s="8" t="s">
        <v>3</v>
      </c>
      <c r="B20" s="14">
        <v>72.879779310683602</v>
      </c>
      <c r="C20" s="14">
        <v>59.590060081404289</v>
      </c>
      <c r="D20" s="14">
        <v>1.2230190607481282</v>
      </c>
      <c r="E20" s="14">
        <v>0.22653709530104268</v>
      </c>
      <c r="F20" s="14">
        <v>-46.541369731341419</v>
      </c>
      <c r="G20" s="14">
        <v>192.30092835270864</v>
      </c>
      <c r="H20" s="14">
        <v>-46.541369731341419</v>
      </c>
      <c r="I20" s="14">
        <v>192.30092835270864</v>
      </c>
    </row>
    <row r="21" spans="1:9" ht="15" customHeight="1" thickBot="1" x14ac:dyDescent="0.3">
      <c r="A21" s="25" t="s">
        <v>4</v>
      </c>
      <c r="B21" s="29">
        <v>-30.684746513774378</v>
      </c>
      <c r="C21" s="29">
        <v>9.1598935333227836</v>
      </c>
      <c r="D21" s="29">
        <v>-3.3499020924365897</v>
      </c>
      <c r="E21" s="29">
        <v>1.4656809702132702E-3</v>
      </c>
      <c r="F21" s="29">
        <v>-49.04158336471388</v>
      </c>
      <c r="G21" s="29">
        <v>-12.327909662834877</v>
      </c>
      <c r="H21" s="29">
        <v>-49.04158336471388</v>
      </c>
      <c r="I21" s="29">
        <v>-12.327909662834877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134.12010150940483</v>
      </c>
      <c r="M2" s="61">
        <v>2.8164693452192644</v>
      </c>
      <c r="N2" s="61">
        <v>-0.26726676512228703</v>
      </c>
      <c r="O2" s="67">
        <v>301.72313232836291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61.676079595964381</v>
      </c>
      <c r="M3" s="18">
        <v>1.825504164729475</v>
      </c>
      <c r="N3" s="18">
        <v>0.84381636250642023</v>
      </c>
      <c r="O3" s="68">
        <v>201.07488232455165</v>
      </c>
    </row>
    <row r="4" spans="1:15" ht="15" customHeight="1" x14ac:dyDescent="0.25">
      <c r="A4" s="8" t="s">
        <v>30</v>
      </c>
      <c r="B4" s="14">
        <v>0.4065084754218925</v>
      </c>
      <c r="D4" s="2" t="s">
        <v>69</v>
      </c>
      <c r="K4" s="4" t="s">
        <v>31</v>
      </c>
      <c r="L4" s="59">
        <v>0.16524914058983139</v>
      </c>
      <c r="M4" s="18">
        <v>58.337075017246981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0.16524914058983139</v>
      </c>
      <c r="D5" s="2" t="s">
        <v>70</v>
      </c>
      <c r="K5" s="21" t="s">
        <v>32</v>
      </c>
      <c r="L5" s="59">
        <v>3.6952949368906558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0.12053034455000089</v>
      </c>
      <c r="D6" s="2" t="s">
        <v>71</v>
      </c>
      <c r="K6" s="4" t="s">
        <v>34</v>
      </c>
      <c r="L6" s="63">
        <v>37727.641954930907</v>
      </c>
      <c r="M6" s="64">
        <v>190580.00200780251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58.337075017246981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402.80139181008627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1.6903672966029584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37727.641954930907</v>
      </c>
      <c r="D12" s="14">
        <v>12575.880651643636</v>
      </c>
      <c r="E12" s="14">
        <v>3.6952949368906558</v>
      </c>
      <c r="F12" s="14">
        <v>1.6916178896939367E-2</v>
      </c>
      <c r="K12" s="23" t="s">
        <v>48</v>
      </c>
      <c r="L12" s="24">
        <v>3.6569242752124587</v>
      </c>
    </row>
    <row r="13" spans="1:15" ht="15" customHeight="1" x14ac:dyDescent="0.25">
      <c r="A13" s="8" t="s">
        <v>49</v>
      </c>
      <c r="B13" s="8">
        <v>56</v>
      </c>
      <c r="C13" s="14">
        <v>190580.00200780251</v>
      </c>
      <c r="D13" s="14">
        <v>3403.2143215679021</v>
      </c>
      <c r="E13" s="14"/>
      <c r="F13" s="14"/>
      <c r="K13" s="23" t="s">
        <v>58</v>
      </c>
      <c r="L13" s="24">
        <v>123.5520340255383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301.72313232836291</v>
      </c>
      <c r="C17" s="14">
        <v>201.07488232455165</v>
      </c>
      <c r="D17" s="14">
        <v>1.5005510824636792</v>
      </c>
      <c r="E17" s="14">
        <v>0.13908916126887225</v>
      </c>
      <c r="F17" s="14">
        <v>-101.07825948172336</v>
      </c>
      <c r="G17" s="14">
        <v>704.52452413844912</v>
      </c>
      <c r="H17" s="14">
        <v>-101.07825948172336</v>
      </c>
      <c r="I17" s="14">
        <v>704.52452413844912</v>
      </c>
    </row>
    <row r="18" spans="1:9" ht="15" customHeight="1" x14ac:dyDescent="0.25">
      <c r="A18" s="8" t="s">
        <v>1</v>
      </c>
      <c r="B18" s="14">
        <v>-0.26726676512228703</v>
      </c>
      <c r="C18" s="14">
        <v>0.84381636250642023</v>
      </c>
      <c r="D18" s="14">
        <v>-0.31673569866364559</v>
      </c>
      <c r="E18" s="14">
        <v>0.75262191336087847</v>
      </c>
      <c r="F18" s="14">
        <v>-1.9576340617252455</v>
      </c>
      <c r="G18" s="14">
        <v>1.4231005314806713</v>
      </c>
      <c r="H18" s="14">
        <v>-1.9576340617252455</v>
      </c>
      <c r="I18" s="14">
        <v>1.4231005314806713</v>
      </c>
    </row>
    <row r="19" spans="1:9" ht="15" customHeight="1" x14ac:dyDescent="0.25">
      <c r="A19" s="8" t="s">
        <v>2</v>
      </c>
      <c r="B19" s="14">
        <v>2.8164693452192644</v>
      </c>
      <c r="C19" s="14">
        <v>1.825504164729475</v>
      </c>
      <c r="D19" s="14">
        <v>1.5428446560880031</v>
      </c>
      <c r="E19" s="14">
        <v>0.12850103274123539</v>
      </c>
      <c r="F19" s="14">
        <v>-0.84045492999319427</v>
      </c>
      <c r="G19" s="14">
        <v>6.4733936204317235</v>
      </c>
      <c r="H19" s="14">
        <v>-0.84045492999319427</v>
      </c>
      <c r="I19" s="14">
        <v>6.4733936204317235</v>
      </c>
    </row>
    <row r="20" spans="1:9" ht="15" customHeight="1" thickBot="1" x14ac:dyDescent="0.3">
      <c r="A20" s="25" t="s">
        <v>3</v>
      </c>
      <c r="B20" s="29">
        <v>134.12010150940483</v>
      </c>
      <c r="C20" s="29">
        <v>61.676079595964381</v>
      </c>
      <c r="D20" s="29">
        <v>2.1745886312491991</v>
      </c>
      <c r="E20" s="29">
        <v>3.3901357961419611E-2</v>
      </c>
      <c r="F20" s="29">
        <v>10.568067483866528</v>
      </c>
      <c r="G20" s="29">
        <v>257.67213553494315</v>
      </c>
      <c r="H20" s="29">
        <v>10.568067483866528</v>
      </c>
      <c r="I20" s="29">
        <v>257.67213553494315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151</v>
      </c>
      <c r="K2" s="4" t="s">
        <v>27</v>
      </c>
      <c r="L2" s="60">
        <v>4.2649253347906546</v>
      </c>
      <c r="M2" s="61">
        <v>-0.87541504444145701</v>
      </c>
      <c r="N2" s="70">
        <v>652.01560670713275</v>
      </c>
    </row>
    <row r="3" spans="1:14" ht="15" customHeight="1" x14ac:dyDescent="0.25">
      <c r="A3" s="19" t="s">
        <v>28</v>
      </c>
      <c r="B3" s="20"/>
      <c r="D3" s="2" t="s">
        <v>68</v>
      </c>
      <c r="K3" s="21" t="s">
        <v>29</v>
      </c>
      <c r="L3" s="59">
        <v>1.7543600475965833</v>
      </c>
      <c r="M3" s="18">
        <v>0.82175341176467931</v>
      </c>
      <c r="N3" s="71">
        <v>124.21893593437902</v>
      </c>
    </row>
    <row r="4" spans="1:14" ht="15" customHeight="1" x14ac:dyDescent="0.25">
      <c r="A4" s="8" t="s">
        <v>30</v>
      </c>
      <c r="B4" s="14">
        <v>0.30783089617378478</v>
      </c>
      <c r="D4" s="2" t="s">
        <v>69</v>
      </c>
      <c r="K4" s="4" t="s">
        <v>31</v>
      </c>
      <c r="L4" s="59">
        <v>9.475986063915548E-2</v>
      </c>
      <c r="M4" s="18">
        <v>60.215001254710209</v>
      </c>
      <c r="N4" s="71" t="e">
        <v>#N/A</v>
      </c>
    </row>
    <row r="5" spans="1:14" ht="15" customHeight="1" x14ac:dyDescent="0.25">
      <c r="A5" s="8" t="s">
        <v>22</v>
      </c>
      <c r="B5" s="14">
        <v>9.475986063915548E-2</v>
      </c>
      <c r="D5" s="2" t="s">
        <v>70</v>
      </c>
      <c r="K5" s="21" t="s">
        <v>32</v>
      </c>
      <c r="L5" s="59">
        <v>2.9833586810708166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6.2997048731757377E-2</v>
      </c>
      <c r="D6" s="2" t="s">
        <v>71</v>
      </c>
      <c r="K6" s="4" t="s">
        <v>34</v>
      </c>
      <c r="L6" s="63">
        <v>21634.400524762546</v>
      </c>
      <c r="M6" s="64">
        <v>206673.24343797087</v>
      </c>
      <c r="N6" s="72" t="e">
        <v>#N/A</v>
      </c>
    </row>
    <row r="7" spans="1:14" ht="15" customHeight="1" x14ac:dyDescent="0.25">
      <c r="A7" s="8" t="s">
        <v>35</v>
      </c>
      <c r="B7" s="14">
        <v>60.215001254710209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248.74412859847638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1.6455328231133102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21634.400524762546</v>
      </c>
      <c r="D12" s="14">
        <v>10817.200262381273</v>
      </c>
      <c r="E12" s="14">
        <v>2.9833586810708166</v>
      </c>
      <c r="F12" s="14">
        <v>5.8582564609277576E-2</v>
      </c>
      <c r="K12" s="23" t="s">
        <v>48</v>
      </c>
      <c r="L12" s="24">
        <v>3.513045398472284</v>
      </c>
    </row>
    <row r="13" spans="1:14" ht="15" customHeight="1" x14ac:dyDescent="0.25">
      <c r="A13" s="8" t="s">
        <v>49</v>
      </c>
      <c r="B13" s="8">
        <v>57</v>
      </c>
      <c r="C13" s="14">
        <v>206673.24343797087</v>
      </c>
      <c r="D13" s="14">
        <v>3625.8463761047519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652.01560670713275</v>
      </c>
      <c r="C17" s="14">
        <v>124.21893593437902</v>
      </c>
      <c r="D17" s="14">
        <v>5.2489228136004336</v>
      </c>
      <c r="E17" s="14">
        <v>2.3495937752933126E-6</v>
      </c>
      <c r="F17" s="14">
        <v>403.27147810865637</v>
      </c>
      <c r="G17" s="14">
        <v>900.75973530560918</v>
      </c>
      <c r="H17" s="14">
        <v>403.27147810865637</v>
      </c>
      <c r="I17" s="14">
        <v>900.75973530560918</v>
      </c>
    </row>
    <row r="18" spans="1:9" ht="15" customHeight="1" x14ac:dyDescent="0.25">
      <c r="A18" s="8" t="s">
        <v>1</v>
      </c>
      <c r="B18" s="14">
        <v>-0.87541504444145701</v>
      </c>
      <c r="C18" s="14">
        <v>0.82175341176467931</v>
      </c>
      <c r="D18" s="14">
        <v>-1.0653013810572951</v>
      </c>
      <c r="E18" s="14">
        <v>0.29123144608511053</v>
      </c>
      <c r="F18" s="14">
        <v>-2.5209478675547672</v>
      </c>
      <c r="G18" s="14">
        <v>0.77011777867185316</v>
      </c>
      <c r="H18" s="14">
        <v>-2.5209478675547672</v>
      </c>
      <c r="I18" s="14">
        <v>0.77011777867185316</v>
      </c>
    </row>
    <row r="19" spans="1:9" ht="15" customHeight="1" thickBot="1" x14ac:dyDescent="0.3">
      <c r="A19" s="25" t="s">
        <v>2</v>
      </c>
      <c r="B19" s="29">
        <v>4.2649253347906546</v>
      </c>
      <c r="C19" s="29">
        <v>1.7543600475965833</v>
      </c>
      <c r="D19" s="29">
        <v>2.4310433543179832</v>
      </c>
      <c r="E19" s="29">
        <v>1.8223433810742075E-2</v>
      </c>
      <c r="F19" s="29">
        <v>0.75187993631837058</v>
      </c>
      <c r="G19" s="29">
        <v>7.7779707332629382</v>
      </c>
      <c r="H19" s="29">
        <v>0.75187993631837058</v>
      </c>
      <c r="I19" s="29">
        <v>7.7779707332629382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8"/>
  <sheetViews>
    <sheetView workbookViewId="0"/>
  </sheetViews>
  <sheetFormatPr defaultRowHeight="15" x14ac:dyDescent="0.25"/>
  <cols>
    <col min="1" max="1" width="18.85546875" style="35" bestFit="1" customWidth="1"/>
    <col min="2" max="2" width="11.85546875" style="35" customWidth="1"/>
    <col min="3" max="3" width="14.85546875" style="35" bestFit="1" customWidth="1"/>
    <col min="4" max="4" width="9.5703125" style="35" customWidth="1"/>
    <col min="5" max="5" width="8.5703125" style="35" customWidth="1"/>
    <col min="6" max="6" width="14.42578125" style="35" bestFit="1" customWidth="1"/>
    <col min="7" max="7" width="11" style="35" customWidth="1"/>
    <col min="8" max="8" width="12.7109375" style="35" bestFit="1" customWidth="1"/>
    <col min="9" max="9" width="12.5703125" style="35" bestFit="1" customWidth="1"/>
    <col min="10" max="10" width="2.85546875" style="35" customWidth="1"/>
    <col min="11" max="11" width="25.42578125" style="35" customWidth="1"/>
    <col min="12" max="12" width="12.5703125" style="35" customWidth="1"/>
    <col min="13" max="14" width="9.140625" style="35"/>
    <col min="15" max="15" width="22.7109375" style="35" customWidth="1"/>
    <col min="16" max="16384" width="9.140625" style="35"/>
  </cols>
  <sheetData>
    <row r="1" spans="1:16" ht="15" customHeight="1" thickBot="1" x14ac:dyDescent="0.3">
      <c r="A1" s="30" t="s">
        <v>57</v>
      </c>
      <c r="B1" s="30"/>
      <c r="C1" s="30"/>
      <c r="D1" s="30"/>
      <c r="E1" s="30"/>
      <c r="F1" s="30"/>
      <c r="G1" s="30"/>
      <c r="H1" s="30"/>
      <c r="I1" s="30"/>
      <c r="J1" s="30"/>
      <c r="K1" s="31" t="s">
        <v>26</v>
      </c>
      <c r="L1" s="32"/>
      <c r="M1" s="32"/>
      <c r="N1" s="33"/>
      <c r="O1" s="34"/>
    </row>
    <row r="2" spans="1:16" ht="15" customHeight="1" thickBot="1" x14ac:dyDescent="0.3">
      <c r="A2" s="30" t="s">
        <v>149</v>
      </c>
      <c r="B2" s="30"/>
      <c r="C2" s="30"/>
      <c r="D2" s="30"/>
      <c r="E2" s="30"/>
      <c r="F2" s="30"/>
      <c r="G2" s="30"/>
      <c r="H2" s="30"/>
      <c r="I2" s="30"/>
      <c r="J2" s="30"/>
      <c r="K2" s="21" t="s">
        <v>55</v>
      </c>
      <c r="L2" s="36">
        <v>-0.18364147309586729</v>
      </c>
      <c r="M2" s="37">
        <v>946.5991827273748</v>
      </c>
      <c r="N2" s="38"/>
      <c r="O2" s="34"/>
      <c r="P2" s="34"/>
    </row>
    <row r="3" spans="1:16" ht="15" customHeight="1" x14ac:dyDescent="0.25">
      <c r="A3" s="39" t="s">
        <v>28</v>
      </c>
      <c r="B3" s="39"/>
      <c r="C3" s="30"/>
      <c r="D3" s="30" t="s">
        <v>68</v>
      </c>
      <c r="E3" s="30"/>
      <c r="F3" s="30"/>
      <c r="G3" s="30"/>
      <c r="H3" s="30"/>
      <c r="I3" s="30"/>
      <c r="J3" s="30"/>
      <c r="K3" s="21" t="s">
        <v>56</v>
      </c>
      <c r="L3" s="40">
        <v>0.80287979525680597</v>
      </c>
      <c r="M3" s="41">
        <v>28.460361761832903</v>
      </c>
      <c r="N3" s="38"/>
      <c r="O3" s="34"/>
      <c r="P3" s="34"/>
    </row>
    <row r="4" spans="1:16" ht="15" customHeight="1" x14ac:dyDescent="0.25">
      <c r="A4" s="42" t="s">
        <v>30</v>
      </c>
      <c r="B4" s="43">
        <v>3.0019984312884298E-2</v>
      </c>
      <c r="C4" s="30"/>
      <c r="D4" s="30" t="s">
        <v>69</v>
      </c>
      <c r="E4" s="30"/>
      <c r="F4" s="44"/>
      <c r="G4" s="30"/>
      <c r="H4" s="30"/>
      <c r="I4" s="30"/>
      <c r="J4" s="30"/>
      <c r="K4" s="4" t="s">
        <v>31</v>
      </c>
      <c r="L4" s="40">
        <v>9.0119945814581934E-4</v>
      </c>
      <c r="M4" s="41">
        <v>62.711970649302899</v>
      </c>
      <c r="N4" s="38"/>
      <c r="O4" s="33"/>
      <c r="P4" s="34"/>
    </row>
    <row r="5" spans="1:16" ht="15" customHeight="1" x14ac:dyDescent="0.25">
      <c r="A5" s="42" t="s">
        <v>22</v>
      </c>
      <c r="B5" s="43">
        <v>9.0119945814581934E-4</v>
      </c>
      <c r="C5" s="30"/>
      <c r="D5" s="30" t="s">
        <v>70</v>
      </c>
      <c r="E5" s="30"/>
      <c r="F5" s="44"/>
      <c r="G5" s="30"/>
      <c r="H5" s="30"/>
      <c r="I5" s="30"/>
      <c r="J5" s="30"/>
      <c r="K5" s="21" t="s">
        <v>32</v>
      </c>
      <c r="L5" s="40">
        <v>5.2316716368901145E-2</v>
      </c>
      <c r="M5" s="41">
        <v>58</v>
      </c>
      <c r="N5" s="38"/>
      <c r="O5" s="34"/>
      <c r="P5" s="34"/>
    </row>
    <row r="6" spans="1:16" ht="15" customHeight="1" thickBot="1" x14ac:dyDescent="0.3">
      <c r="A6" s="42" t="s">
        <v>33</v>
      </c>
      <c r="B6" s="43">
        <v>-1.6324641930506756E-2</v>
      </c>
      <c r="C6" s="30"/>
      <c r="D6" s="30" t="s">
        <v>71</v>
      </c>
      <c r="E6" s="30"/>
      <c r="F6" s="30"/>
      <c r="G6" s="30"/>
      <c r="H6" s="30"/>
      <c r="I6" s="30"/>
      <c r="J6" s="30"/>
      <c r="K6" s="4" t="s">
        <v>34</v>
      </c>
      <c r="L6" s="45">
        <v>205.750725029764</v>
      </c>
      <c r="M6" s="46">
        <v>228101.89323770365</v>
      </c>
      <c r="N6" s="38"/>
      <c r="O6" s="34"/>
      <c r="P6" s="34"/>
    </row>
    <row r="7" spans="1:16" ht="15" customHeight="1" x14ac:dyDescent="0.25">
      <c r="A7" s="42" t="s">
        <v>35</v>
      </c>
      <c r="B7" s="43">
        <v>62.711970649302899</v>
      </c>
      <c r="C7" s="30"/>
      <c r="D7" s="30"/>
      <c r="E7" s="30"/>
      <c r="F7" s="30"/>
      <c r="G7" s="30"/>
      <c r="H7" s="30"/>
      <c r="I7" s="30"/>
      <c r="J7" s="30"/>
      <c r="K7" s="34"/>
      <c r="L7" s="34"/>
      <c r="M7" s="34"/>
      <c r="N7" s="34"/>
      <c r="O7" s="34"/>
    </row>
    <row r="8" spans="1:16" ht="15" customHeight="1" thickBot="1" x14ac:dyDescent="0.3">
      <c r="A8" s="47" t="s">
        <v>36</v>
      </c>
      <c r="B8" s="47">
        <v>60</v>
      </c>
      <c r="C8" s="30"/>
      <c r="D8" s="30"/>
      <c r="E8" s="30"/>
      <c r="F8" s="30"/>
      <c r="G8" s="30"/>
      <c r="H8" s="30"/>
      <c r="I8" s="30"/>
      <c r="J8" s="30"/>
      <c r="K8" s="23" t="s">
        <v>37</v>
      </c>
      <c r="L8" s="48">
        <v>0.95</v>
      </c>
      <c r="M8" s="34"/>
      <c r="N8" s="34"/>
      <c r="O8" s="34"/>
    </row>
    <row r="9" spans="1:16" ht="15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27" t="s">
        <v>38</v>
      </c>
      <c r="L9" s="24">
        <v>2.0017174841452352</v>
      </c>
      <c r="M9" s="34"/>
      <c r="N9" s="34"/>
      <c r="O9" s="34"/>
    </row>
    <row r="10" spans="1:16" ht="15" customHeight="1" thickBot="1" x14ac:dyDescent="0.3">
      <c r="A10" s="30" t="s">
        <v>39</v>
      </c>
      <c r="B10" s="30"/>
      <c r="C10" s="30"/>
      <c r="D10" s="30"/>
      <c r="E10" s="30"/>
      <c r="F10" s="30"/>
      <c r="G10" s="30"/>
      <c r="H10" s="30"/>
      <c r="I10" s="30"/>
      <c r="J10" s="30"/>
      <c r="K10" s="23" t="s">
        <v>40</v>
      </c>
      <c r="L10" s="24">
        <v>56.969603743759414</v>
      </c>
      <c r="M10" s="34"/>
      <c r="N10" s="34"/>
      <c r="O10" s="34"/>
    </row>
    <row r="11" spans="1:16" ht="15" customHeight="1" x14ac:dyDescent="0.25">
      <c r="A11" s="49"/>
      <c r="B11" s="49" t="s">
        <v>41</v>
      </c>
      <c r="C11" s="49" t="s">
        <v>42</v>
      </c>
      <c r="D11" s="49" t="s">
        <v>43</v>
      </c>
      <c r="E11" s="49" t="s">
        <v>44</v>
      </c>
      <c r="F11" s="49" t="s">
        <v>45</v>
      </c>
      <c r="K11" s="23" t="s">
        <v>46</v>
      </c>
      <c r="L11" s="24">
        <v>1.6071385238324951</v>
      </c>
    </row>
    <row r="12" spans="1:16" ht="15" customHeight="1" x14ac:dyDescent="0.25">
      <c r="A12" s="42" t="s">
        <v>47</v>
      </c>
      <c r="B12" s="42">
        <v>1</v>
      </c>
      <c r="C12" s="43">
        <v>205.750725029764</v>
      </c>
      <c r="D12" s="43">
        <v>205.750725029764</v>
      </c>
      <c r="E12" s="43">
        <v>5.2316716368901145E-2</v>
      </c>
      <c r="F12" s="43">
        <v>0.8198845326349764</v>
      </c>
    </row>
    <row r="13" spans="1:16" ht="15" customHeight="1" x14ac:dyDescent="0.25">
      <c r="A13" s="42" t="s">
        <v>49</v>
      </c>
      <c r="B13" s="42">
        <v>58</v>
      </c>
      <c r="C13" s="43">
        <v>228101.89323770365</v>
      </c>
      <c r="D13" s="43">
        <v>3932.7912627190285</v>
      </c>
      <c r="E13" s="43"/>
      <c r="F13" s="43"/>
    </row>
    <row r="14" spans="1:16" ht="15" customHeight="1" thickBot="1" x14ac:dyDescent="0.3">
      <c r="A14" s="47" t="s">
        <v>50</v>
      </c>
      <c r="B14" s="50">
        <v>59</v>
      </c>
      <c r="C14" s="51">
        <v>228307.64396273342</v>
      </c>
      <c r="D14" s="47"/>
      <c r="E14" s="47"/>
      <c r="F14" s="47"/>
    </row>
    <row r="15" spans="1:16" ht="15" customHeight="1" thickBot="1" x14ac:dyDescent="0.3">
      <c r="A15" s="30"/>
      <c r="B15" s="30"/>
      <c r="C15" s="30"/>
      <c r="D15" s="38"/>
      <c r="E15" s="38"/>
      <c r="F15" s="30"/>
      <c r="G15" s="30"/>
      <c r="H15" s="30"/>
      <c r="I15" s="30"/>
      <c r="J15" s="30"/>
    </row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  <c r="J16" s="52"/>
    </row>
    <row r="17" spans="1:10" ht="15" customHeight="1" x14ac:dyDescent="0.25">
      <c r="A17" s="8" t="s">
        <v>54</v>
      </c>
      <c r="B17" s="14">
        <v>946.5991827273748</v>
      </c>
      <c r="C17" s="14">
        <v>28.460361761832903</v>
      </c>
      <c r="D17" s="14">
        <v>33.260265299818592</v>
      </c>
      <c r="E17" s="14">
        <v>1.791406277486179E-39</v>
      </c>
      <c r="F17" s="14">
        <v>889.62957898361537</v>
      </c>
      <c r="G17" s="14">
        <v>1003.5687864711342</v>
      </c>
      <c r="H17" s="14">
        <v>889.62957898361537</v>
      </c>
      <c r="I17" s="53">
        <v>1003.5687864711342</v>
      </c>
      <c r="J17" s="54"/>
    </row>
    <row r="18" spans="1:10" ht="15" customHeight="1" thickBot="1" x14ac:dyDescent="0.3">
      <c r="A18" s="55" t="s">
        <v>1</v>
      </c>
      <c r="B18" s="29">
        <v>-0.18364147309586729</v>
      </c>
      <c r="C18" s="29">
        <v>0.80287979525680597</v>
      </c>
      <c r="D18" s="29">
        <v>-0.22872847738948077</v>
      </c>
      <c r="E18" s="29">
        <v>0.81988453263496108</v>
      </c>
      <c r="F18" s="29">
        <v>-1.7907799969283624</v>
      </c>
      <c r="G18" s="29">
        <v>1.4234970507366278</v>
      </c>
      <c r="H18" s="29">
        <v>-1.7907799969283624</v>
      </c>
      <c r="I18" s="56">
        <v>1.4234970507366278</v>
      </c>
      <c r="J18" s="54"/>
    </row>
    <row r="19" spans="1:10" x14ac:dyDescent="0.25">
      <c r="J19" s="30"/>
    </row>
    <row r="20" spans="1:10" x14ac:dyDescent="0.25">
      <c r="J20" s="30"/>
    </row>
    <row r="21" spans="1:10" x14ac:dyDescent="0.25">
      <c r="J21" s="30"/>
    </row>
    <row r="22" spans="1:10" x14ac:dyDescent="0.25">
      <c r="J22" s="30"/>
    </row>
    <row r="23" spans="1:10" x14ac:dyDescent="0.25">
      <c r="F23" s="57"/>
      <c r="G23" s="57"/>
      <c r="J23" s="30"/>
    </row>
    <row r="24" spans="1:10" x14ac:dyDescent="0.25">
      <c r="J24" s="30"/>
    </row>
    <row r="25" spans="1:10" x14ac:dyDescent="0.25">
      <c r="J25" s="30"/>
    </row>
    <row r="26" spans="1:10" x14ac:dyDescent="0.25">
      <c r="J26" s="30"/>
    </row>
    <row r="27" spans="1:10" x14ac:dyDescent="0.25">
      <c r="J27" s="30"/>
    </row>
    <row r="28" spans="1:10" x14ac:dyDescent="0.25">
      <c r="J28" s="30"/>
    </row>
    <row r="29" spans="1:10" x14ac:dyDescent="0.25">
      <c r="J29" s="30"/>
    </row>
    <row r="30" spans="1:10" x14ac:dyDescent="0.25">
      <c r="J30" s="30"/>
    </row>
    <row r="31" spans="1:10" x14ac:dyDescent="0.25">
      <c r="J31" s="30"/>
    </row>
    <row r="32" spans="1:10" x14ac:dyDescent="0.25">
      <c r="J32" s="30"/>
    </row>
    <row r="33" spans="10:10" x14ac:dyDescent="0.25">
      <c r="J33" s="30"/>
    </row>
    <row r="34" spans="10:10" x14ac:dyDescent="0.25">
      <c r="J34" s="30"/>
    </row>
    <row r="35" spans="10:10" x14ac:dyDescent="0.25">
      <c r="J35" s="30"/>
    </row>
    <row r="36" spans="10:10" x14ac:dyDescent="0.25">
      <c r="J36" s="52"/>
    </row>
    <row r="37" spans="10:10" x14ac:dyDescent="0.25">
      <c r="J37" s="54"/>
    </row>
    <row r="38" spans="10:10" x14ac:dyDescent="0.25">
      <c r="J38" s="54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147</v>
      </c>
      <c r="K2" s="4" t="s">
        <v>27</v>
      </c>
      <c r="L2" s="60">
        <v>1.1434718331557066E-2</v>
      </c>
      <c r="M2" s="61">
        <v>3.1801226717465045</v>
      </c>
      <c r="N2" s="70">
        <v>777.2063095100408</v>
      </c>
    </row>
    <row r="3" spans="1:14" ht="15" customHeight="1" x14ac:dyDescent="0.25">
      <c r="A3" s="19" t="s">
        <v>28</v>
      </c>
      <c r="B3" s="20"/>
      <c r="D3" s="2" t="s">
        <v>68</v>
      </c>
      <c r="K3" s="21" t="s">
        <v>29</v>
      </c>
      <c r="L3" s="59">
        <v>4.634539794861889E-3</v>
      </c>
      <c r="M3" s="18">
        <v>0.67494370634838918</v>
      </c>
      <c r="N3" s="71">
        <v>31.727058254130814</v>
      </c>
    </row>
    <row r="4" spans="1:14" ht="15" customHeight="1" x14ac:dyDescent="0.25">
      <c r="A4" s="8" t="s">
        <v>30</v>
      </c>
      <c r="B4" s="14">
        <v>0.57535528324115359</v>
      </c>
      <c r="D4" s="2" t="s">
        <v>69</v>
      </c>
      <c r="K4" s="4" t="s">
        <v>31</v>
      </c>
      <c r="L4" s="59">
        <v>0.33103370195350812</v>
      </c>
      <c r="M4" s="18">
        <v>51.7636530676006</v>
      </c>
      <c r="N4" s="71" t="e">
        <v>#N/A</v>
      </c>
    </row>
    <row r="5" spans="1:14" ht="15" customHeight="1" x14ac:dyDescent="0.25">
      <c r="A5" s="8" t="s">
        <v>22</v>
      </c>
      <c r="B5" s="14">
        <v>0.33103370195350812</v>
      </c>
      <c r="D5" s="2" t="s">
        <v>70</v>
      </c>
      <c r="K5" s="21" t="s">
        <v>32</v>
      </c>
      <c r="L5" s="59">
        <v>14.103043057961798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0.3075612002676662</v>
      </c>
      <c r="D6" s="2" t="s">
        <v>71</v>
      </c>
      <c r="K6" s="4" t="s">
        <v>34</v>
      </c>
      <c r="L6" s="63">
        <v>75577.524565267144</v>
      </c>
      <c r="M6" s="64">
        <v>152730.11939746627</v>
      </c>
      <c r="N6" s="72" t="e">
        <v>#N/A</v>
      </c>
    </row>
    <row r="7" spans="1:14" ht="15" customHeight="1" x14ac:dyDescent="0.25">
      <c r="A7" s="8" t="s">
        <v>35</v>
      </c>
      <c r="B7" s="14">
        <v>51.7636530676006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63.532338278810577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1.3515514589285014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75577.524565267144</v>
      </c>
      <c r="D12" s="14">
        <v>37788.762282633572</v>
      </c>
      <c r="E12" s="14">
        <v>14.103043057961798</v>
      </c>
      <c r="F12" s="14">
        <v>1.0568681486744526E-5</v>
      </c>
      <c r="K12" s="23" t="s">
        <v>48</v>
      </c>
      <c r="L12" s="24">
        <v>9.2805058589205593E-3</v>
      </c>
    </row>
    <row r="13" spans="1:14" ht="15" customHeight="1" x14ac:dyDescent="0.25">
      <c r="A13" s="8" t="s">
        <v>49</v>
      </c>
      <c r="B13" s="8">
        <v>57</v>
      </c>
      <c r="C13" s="14">
        <v>152730.11939746627</v>
      </c>
      <c r="D13" s="14">
        <v>2679.4757789029172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777.2063095100408</v>
      </c>
      <c r="C17" s="14">
        <v>31.727058254130814</v>
      </c>
      <c r="D17" s="14">
        <v>24.49663953350764</v>
      </c>
      <c r="E17" s="14">
        <v>6.0439152224491285E-32</v>
      </c>
      <c r="F17" s="14">
        <v>713.67397123123021</v>
      </c>
      <c r="G17" s="14">
        <v>840.73864778885138</v>
      </c>
      <c r="H17" s="14">
        <v>713.67397123123021</v>
      </c>
      <c r="I17" s="14">
        <v>840.73864778885138</v>
      </c>
    </row>
    <row r="18" spans="1:9" ht="15" customHeight="1" x14ac:dyDescent="0.25">
      <c r="A18" s="8" t="s">
        <v>0</v>
      </c>
      <c r="B18" s="14">
        <v>3.1801226717465045</v>
      </c>
      <c r="C18" s="14">
        <v>0.67494370634838918</v>
      </c>
      <c r="D18" s="14">
        <v>4.7116857922148014</v>
      </c>
      <c r="E18" s="14">
        <v>1.6211256663307857E-5</v>
      </c>
      <c r="F18" s="14">
        <v>1.8285712128180032</v>
      </c>
      <c r="G18" s="14">
        <v>4.5316741306750057</v>
      </c>
      <c r="H18" s="14">
        <v>1.8285712128180032</v>
      </c>
      <c r="I18" s="14">
        <v>4.5316741306750057</v>
      </c>
    </row>
    <row r="19" spans="1:9" ht="15" customHeight="1" thickBot="1" x14ac:dyDescent="0.3">
      <c r="A19" s="25" t="s">
        <v>6</v>
      </c>
      <c r="B19" s="29">
        <v>1.1434718331557066E-2</v>
      </c>
      <c r="C19" s="29">
        <v>4.634539794861889E-3</v>
      </c>
      <c r="D19" s="29">
        <v>2.4672823705676747</v>
      </c>
      <c r="E19" s="29">
        <v>1.6641712883302545E-2</v>
      </c>
      <c r="F19" s="29">
        <v>2.1542124726365072E-3</v>
      </c>
      <c r="G19" s="29">
        <v>2.0715224190477624E-2</v>
      </c>
      <c r="H19" s="29">
        <v>2.1542124726365072E-3</v>
      </c>
      <c r="I19" s="29">
        <v>2.0715224190477624E-2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1.3820267500139675E-2</v>
      </c>
      <c r="M2" s="61">
        <v>-3.7449886706733362</v>
      </c>
      <c r="N2" s="61">
        <v>2.2349669293495285</v>
      </c>
      <c r="O2" s="67">
        <v>1106.2966378691383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4.5234966676666209E-3</v>
      </c>
      <c r="M3" s="18">
        <v>1.4683248284775956</v>
      </c>
      <c r="N3" s="18">
        <v>0.74347269788505899</v>
      </c>
      <c r="O3" s="68">
        <v>132.53825064299002</v>
      </c>
    </row>
    <row r="4" spans="1:15" ht="15" customHeight="1" x14ac:dyDescent="0.25">
      <c r="A4" s="8" t="s">
        <v>30</v>
      </c>
      <c r="B4" s="14">
        <v>0.63297353741991624</v>
      </c>
      <c r="D4" s="2" t="s">
        <v>69</v>
      </c>
      <c r="K4" s="4" t="s">
        <v>31</v>
      </c>
      <c r="L4" s="59">
        <v>0.40065549907388209</v>
      </c>
      <c r="M4" s="18">
        <v>49.431578059342044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0.40065549907388209</v>
      </c>
      <c r="D5" s="2" t="s">
        <v>70</v>
      </c>
      <c r="K5" s="21" t="s">
        <v>32</v>
      </c>
      <c r="L5" s="59">
        <v>12.478470458680439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0.36854775795284</v>
      </c>
      <c r="D6" s="2" t="s">
        <v>71</v>
      </c>
      <c r="K6" s="4" t="s">
        <v>34</v>
      </c>
      <c r="L6" s="63">
        <v>91472.713034271146</v>
      </c>
      <c r="M6" s="64">
        <v>136834.93092846227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49.431578059342044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265.50602049290285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1.4893547817550328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91472.713034271146</v>
      </c>
      <c r="D12" s="14">
        <v>30490.904344757048</v>
      </c>
      <c r="E12" s="14">
        <v>12.478470458680439</v>
      </c>
      <c r="F12" s="14">
        <v>2.3383792756176584E-6</v>
      </c>
      <c r="K12" s="23" t="s">
        <v>48</v>
      </c>
      <c r="L12" s="24">
        <v>2.9414080849016382</v>
      </c>
    </row>
    <row r="13" spans="1:15" ht="15" customHeight="1" x14ac:dyDescent="0.25">
      <c r="A13" s="8" t="s">
        <v>49</v>
      </c>
      <c r="B13" s="8">
        <v>56</v>
      </c>
      <c r="C13" s="14">
        <v>136834.93092846227</v>
      </c>
      <c r="D13" s="14">
        <v>2443.4809094368261</v>
      </c>
      <c r="E13" s="14"/>
      <c r="F13" s="14"/>
      <c r="K13" s="23" t="s">
        <v>58</v>
      </c>
      <c r="L13" s="24">
        <v>9.0616527162424385E-3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1106.2966378691383</v>
      </c>
      <c r="C17" s="14">
        <v>132.53825064299002</v>
      </c>
      <c r="D17" s="14">
        <v>8.3469989418307637</v>
      </c>
      <c r="E17" s="14">
        <v>2.0831239116889453E-11</v>
      </c>
      <c r="F17" s="14">
        <v>840.79061737623545</v>
      </c>
      <c r="G17" s="14">
        <v>1371.8026583620413</v>
      </c>
      <c r="H17" s="14">
        <v>840.79061737623545</v>
      </c>
      <c r="I17" s="14">
        <v>1371.8026583620413</v>
      </c>
    </row>
    <row r="18" spans="1:9" ht="15" customHeight="1" x14ac:dyDescent="0.25">
      <c r="A18" s="8" t="s">
        <v>0</v>
      </c>
      <c r="B18" s="14">
        <v>2.2349669293495285</v>
      </c>
      <c r="C18" s="14">
        <v>0.74347269788505899</v>
      </c>
      <c r="D18" s="14">
        <v>3.0061183627956902</v>
      </c>
      <c r="E18" s="14">
        <v>3.9555428184049968E-3</v>
      </c>
      <c r="F18" s="14">
        <v>0.74561214759449568</v>
      </c>
      <c r="G18" s="14">
        <v>3.7243217111045612</v>
      </c>
      <c r="H18" s="14">
        <v>0.74561214759449568</v>
      </c>
      <c r="I18" s="14">
        <v>3.7243217111045612</v>
      </c>
    </row>
    <row r="19" spans="1:9" ht="15" customHeight="1" x14ac:dyDescent="0.25">
      <c r="A19" s="8" t="s">
        <v>5</v>
      </c>
      <c r="B19" s="14">
        <v>-3.7449886706733362</v>
      </c>
      <c r="C19" s="14">
        <v>1.4683248284775956</v>
      </c>
      <c r="D19" s="14">
        <v>-2.5505178404946376</v>
      </c>
      <c r="E19" s="14">
        <v>1.3517875887894019E-2</v>
      </c>
      <c r="F19" s="14">
        <v>-6.6863967555749744</v>
      </c>
      <c r="G19" s="14">
        <v>-0.803580585771698</v>
      </c>
      <c r="H19" s="14">
        <v>-6.6863967555749744</v>
      </c>
      <c r="I19" s="14">
        <v>-0.803580585771698</v>
      </c>
    </row>
    <row r="20" spans="1:9" ht="15" customHeight="1" thickBot="1" x14ac:dyDescent="0.3">
      <c r="A20" s="25" t="s">
        <v>6</v>
      </c>
      <c r="B20" s="29">
        <v>1.3820267500139675E-2</v>
      </c>
      <c r="C20" s="29">
        <v>4.5234966676666209E-3</v>
      </c>
      <c r="D20" s="29">
        <v>3.0552177917859851</v>
      </c>
      <c r="E20" s="29">
        <v>3.4408873686534252E-3</v>
      </c>
      <c r="F20" s="29">
        <v>4.7586147838972366E-3</v>
      </c>
      <c r="G20" s="29">
        <v>2.2881920216382114E-2</v>
      </c>
      <c r="H20" s="29">
        <v>4.7586147838972366E-3</v>
      </c>
      <c r="I20" s="29">
        <v>2.2881920216382114E-2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144</v>
      </c>
      <c r="K2" s="4" t="s">
        <v>27</v>
      </c>
      <c r="L2" s="60">
        <v>-2.8174115054867146</v>
      </c>
      <c r="M2" s="61">
        <v>2.4622952976325112</v>
      </c>
      <c r="N2" s="70">
        <v>1076.3168219924137</v>
      </c>
    </row>
    <row r="3" spans="1:14" ht="15" customHeight="1" x14ac:dyDescent="0.25">
      <c r="A3" s="19" t="s">
        <v>28</v>
      </c>
      <c r="B3" s="20"/>
      <c r="D3" s="2" t="s">
        <v>68</v>
      </c>
      <c r="K3" s="21" t="s">
        <v>29</v>
      </c>
      <c r="L3" s="59">
        <v>1.5380392529354117</v>
      </c>
      <c r="M3" s="18">
        <v>0.79197687103442704</v>
      </c>
      <c r="N3" s="71">
        <v>141.50802472311526</v>
      </c>
    </row>
    <row r="4" spans="1:14" ht="15" customHeight="1" x14ac:dyDescent="0.25">
      <c r="A4" s="8" t="s">
        <v>30</v>
      </c>
      <c r="B4" s="14">
        <v>0.54841025370322638</v>
      </c>
      <c r="D4" s="2" t="s">
        <v>69</v>
      </c>
      <c r="K4" s="4" t="s">
        <v>31</v>
      </c>
      <c r="L4" s="59">
        <v>0.30075380636683713</v>
      </c>
      <c r="M4" s="18">
        <v>52.922195625225896</v>
      </c>
      <c r="N4" s="71" t="e">
        <v>#N/A</v>
      </c>
    </row>
    <row r="5" spans="1:14" ht="15" customHeight="1" x14ac:dyDescent="0.25">
      <c r="A5" s="8" t="s">
        <v>22</v>
      </c>
      <c r="B5" s="14">
        <v>0.30075380636683713</v>
      </c>
      <c r="D5" s="2" t="s">
        <v>70</v>
      </c>
      <c r="K5" s="21" t="s">
        <v>32</v>
      </c>
      <c r="L5" s="59">
        <v>12.258176818838164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0.27621885220426989</v>
      </c>
      <c r="D6" s="2" t="s">
        <v>71</v>
      </c>
      <c r="K6" s="4" t="s">
        <v>34</v>
      </c>
      <c r="L6" s="63">
        <v>68664.392944436724</v>
      </c>
      <c r="M6" s="64">
        <v>159643.25101829669</v>
      </c>
      <c r="N6" s="72" t="e">
        <v>#N/A</v>
      </c>
    </row>
    <row r="7" spans="1:14" ht="15" customHeight="1" x14ac:dyDescent="0.25">
      <c r="A7" s="8" t="s">
        <v>35</v>
      </c>
      <c r="B7" s="14">
        <v>52.922195625225896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283.36493172053611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1.5859063288038082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68664.392944436724</v>
      </c>
      <c r="D12" s="14">
        <v>34332.196472218362</v>
      </c>
      <c r="E12" s="14">
        <v>12.258176818838164</v>
      </c>
      <c r="F12" s="14">
        <v>3.7321420246448213E-5</v>
      </c>
      <c r="K12" s="23" t="s">
        <v>48</v>
      </c>
      <c r="L12" s="24">
        <v>3.0798704790369058</v>
      </c>
    </row>
    <row r="13" spans="1:14" ht="15" customHeight="1" x14ac:dyDescent="0.25">
      <c r="A13" s="8" t="s">
        <v>49</v>
      </c>
      <c r="B13" s="8">
        <v>57</v>
      </c>
      <c r="C13" s="14">
        <v>159643.25101829669</v>
      </c>
      <c r="D13" s="14">
        <v>2800.7587897946787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1076.3168219924137</v>
      </c>
      <c r="C17" s="14">
        <v>141.50802472311526</v>
      </c>
      <c r="D17" s="14">
        <v>7.6060479545129143</v>
      </c>
      <c r="E17" s="14">
        <v>3.1082386453311783E-10</v>
      </c>
      <c r="F17" s="14">
        <v>792.95189027187757</v>
      </c>
      <c r="G17" s="14">
        <v>1359.6817537129498</v>
      </c>
      <c r="H17" s="14">
        <v>792.95189027187757</v>
      </c>
      <c r="I17" s="14">
        <v>1359.6817537129498</v>
      </c>
    </row>
    <row r="18" spans="1:9" ht="15" customHeight="1" x14ac:dyDescent="0.25">
      <c r="A18" s="8" t="s">
        <v>0</v>
      </c>
      <c r="B18" s="14">
        <v>2.4622952976325112</v>
      </c>
      <c r="C18" s="14">
        <v>0.79197687103442704</v>
      </c>
      <c r="D18" s="14">
        <v>3.1090495034487891</v>
      </c>
      <c r="E18" s="14">
        <v>2.9278336168184105E-3</v>
      </c>
      <c r="F18" s="14">
        <v>0.87638896882870299</v>
      </c>
      <c r="G18" s="14">
        <v>4.0482016264363194</v>
      </c>
      <c r="H18" s="14">
        <v>0.87638896882870299</v>
      </c>
      <c r="I18" s="14">
        <v>4.0482016264363194</v>
      </c>
    </row>
    <row r="19" spans="1:9" ht="15" customHeight="1" thickBot="1" x14ac:dyDescent="0.3">
      <c r="A19" s="25" t="s">
        <v>5</v>
      </c>
      <c r="B19" s="29">
        <v>-2.8174115054867146</v>
      </c>
      <c r="C19" s="29">
        <v>1.5380392529354117</v>
      </c>
      <c r="D19" s="29">
        <v>-1.8318202868422038</v>
      </c>
      <c r="E19" s="29">
        <v>7.2204952409144318E-2</v>
      </c>
      <c r="F19" s="29">
        <v>-5.8972819845236204</v>
      </c>
      <c r="G19" s="29">
        <v>0.26245897355019121</v>
      </c>
      <c r="H19" s="29">
        <v>-5.8972819845236204</v>
      </c>
      <c r="I19" s="29">
        <v>0.26245897355019121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8.4972345089876153E-3</v>
      </c>
      <c r="M2" s="61">
        <v>-20.573732603855476</v>
      </c>
      <c r="N2" s="61">
        <v>2.3244134022601055</v>
      </c>
      <c r="O2" s="67">
        <v>1046.3295724899604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4.669995459190928E-3</v>
      </c>
      <c r="M3" s="18">
        <v>9.2180513709832663</v>
      </c>
      <c r="N3" s="18">
        <v>0.75683731726114845</v>
      </c>
      <c r="O3" s="68">
        <v>124.42088503239496</v>
      </c>
    </row>
    <row r="4" spans="1:15" ht="15" customHeight="1" x14ac:dyDescent="0.25">
      <c r="A4" s="8" t="s">
        <v>30</v>
      </c>
      <c r="B4" s="14">
        <v>0.62103082478654104</v>
      </c>
      <c r="D4" s="2" t="s">
        <v>69</v>
      </c>
      <c r="K4" s="4" t="s">
        <v>31</v>
      </c>
      <c r="L4" s="59">
        <v>0.38567928533505141</v>
      </c>
      <c r="M4" s="18">
        <v>50.045357106374908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0.38567928533505141</v>
      </c>
      <c r="D5" s="2" t="s">
        <v>70</v>
      </c>
      <c r="K5" s="21" t="s">
        <v>32</v>
      </c>
      <c r="L5" s="59">
        <v>11.719198926108428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0.35276924704942925</v>
      </c>
      <c r="D6" s="2" t="s">
        <v>71</v>
      </c>
      <c r="K6" s="4" t="s">
        <v>34</v>
      </c>
      <c r="L6" s="63">
        <v>88053.528960076394</v>
      </c>
      <c r="M6" s="64">
        <v>140254.11500265702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50.045357106374908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249.24498317198342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1.5161273314811186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88053.528960076394</v>
      </c>
      <c r="D12" s="14">
        <v>29351.176320025465</v>
      </c>
      <c r="E12" s="14">
        <v>11.719198926108428</v>
      </c>
      <c r="F12" s="14">
        <v>4.586049935010583E-6</v>
      </c>
      <c r="K12" s="23" t="s">
        <v>48</v>
      </c>
      <c r="L12" s="24">
        <v>18.465975854785135</v>
      </c>
    </row>
    <row r="13" spans="1:15" ht="15" customHeight="1" x14ac:dyDescent="0.25">
      <c r="A13" s="8" t="s">
        <v>49</v>
      </c>
      <c r="B13" s="8">
        <v>56</v>
      </c>
      <c r="C13" s="14">
        <v>140254.11500265702</v>
      </c>
      <c r="D13" s="14">
        <v>2504.5377679045896</v>
      </c>
      <c r="E13" s="14"/>
      <c r="F13" s="14"/>
      <c r="K13" s="23" t="s">
        <v>58</v>
      </c>
      <c r="L13" s="24">
        <v>9.355125060685936E-3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1046.3295724899604</v>
      </c>
      <c r="C17" s="14">
        <v>124.42088503239496</v>
      </c>
      <c r="D17" s="14">
        <v>8.4095975705166524</v>
      </c>
      <c r="E17" s="14">
        <v>1.6454447552823435E-11</v>
      </c>
      <c r="F17" s="14">
        <v>797.08458931797691</v>
      </c>
      <c r="G17" s="14">
        <v>1295.5745556619438</v>
      </c>
      <c r="H17" s="14">
        <v>797.08458931797691</v>
      </c>
      <c r="I17" s="14">
        <v>1295.5745556619438</v>
      </c>
    </row>
    <row r="18" spans="1:9" ht="15" customHeight="1" x14ac:dyDescent="0.25">
      <c r="A18" s="8" t="s">
        <v>0</v>
      </c>
      <c r="B18" s="14">
        <v>2.3244134022601055</v>
      </c>
      <c r="C18" s="14">
        <v>0.75683731726114845</v>
      </c>
      <c r="D18" s="14">
        <v>3.0712193350503902</v>
      </c>
      <c r="E18" s="14">
        <v>3.2871619065109555E-3</v>
      </c>
      <c r="F18" s="14">
        <v>0.80828607077898695</v>
      </c>
      <c r="G18" s="14">
        <v>3.8405407337412241</v>
      </c>
      <c r="H18" s="14">
        <v>0.80828607077898695</v>
      </c>
      <c r="I18" s="14">
        <v>3.8405407337412241</v>
      </c>
    </row>
    <row r="19" spans="1:9" ht="15" customHeight="1" x14ac:dyDescent="0.25">
      <c r="A19" s="8" t="s">
        <v>4</v>
      </c>
      <c r="B19" s="14">
        <v>-20.573732603855476</v>
      </c>
      <c r="C19" s="14">
        <v>9.2180513709832663</v>
      </c>
      <c r="D19" s="14">
        <v>-2.2318960673855441</v>
      </c>
      <c r="E19" s="14">
        <v>2.964065910432781E-2</v>
      </c>
      <c r="F19" s="14">
        <v>-39.039708458640611</v>
      </c>
      <c r="G19" s="14">
        <v>-2.1077567490703402</v>
      </c>
      <c r="H19" s="14">
        <v>-39.039708458640611</v>
      </c>
      <c r="I19" s="14">
        <v>-2.1077567490703402</v>
      </c>
    </row>
    <row r="20" spans="1:9" ht="15" customHeight="1" thickBot="1" x14ac:dyDescent="0.3">
      <c r="A20" s="25" t="s">
        <v>6</v>
      </c>
      <c r="B20" s="29">
        <v>8.4972345089876153E-3</v>
      </c>
      <c r="C20" s="29">
        <v>4.669995459190928E-3</v>
      </c>
      <c r="D20" s="29">
        <v>1.8195380666301018</v>
      </c>
      <c r="E20" s="29">
        <v>7.4176386128807267E-2</v>
      </c>
      <c r="F20" s="29">
        <v>-8.5789055169832075E-4</v>
      </c>
      <c r="G20" s="29">
        <v>1.785235956967355E-2</v>
      </c>
      <c r="H20" s="29">
        <v>-8.5789055169832075E-4</v>
      </c>
      <c r="I20" s="29">
        <v>1.785235956967355E-2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1.149887177866858E-2</v>
      </c>
      <c r="M2" s="61">
        <v>-2.7820223159521893</v>
      </c>
      <c r="N2" s="61">
        <v>-11.962515577723032</v>
      </c>
      <c r="O2" s="62">
        <v>1.9804504456996894</v>
      </c>
      <c r="P2" s="67">
        <v>1178.1567696522723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4.9484699871012363E-3</v>
      </c>
      <c r="M3" s="18">
        <v>1.6899689348367206</v>
      </c>
      <c r="N3" s="18">
        <v>10.479399223692635</v>
      </c>
      <c r="O3" s="58">
        <v>0.77426607805357028</v>
      </c>
      <c r="P3" s="68">
        <v>146.40574230344984</v>
      </c>
    </row>
    <row r="4" spans="1:16" ht="15" customHeight="1" x14ac:dyDescent="0.25">
      <c r="A4" s="8" t="s">
        <v>30</v>
      </c>
      <c r="B4" s="14">
        <v>0.64383754258007009</v>
      </c>
      <c r="D4" s="2" t="s">
        <v>69</v>
      </c>
      <c r="K4" s="4" t="s">
        <v>31</v>
      </c>
      <c r="L4" s="59">
        <v>0.41452678123554354</v>
      </c>
      <c r="M4" s="18">
        <v>49.29835165590152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0.41452678123554354</v>
      </c>
      <c r="D5" s="2" t="s">
        <v>70</v>
      </c>
      <c r="K5" s="21" t="s">
        <v>32</v>
      </c>
      <c r="L5" s="59">
        <v>9.735275772335207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0.37194691077994668</v>
      </c>
      <c r="D6" s="2" t="s">
        <v>71</v>
      </c>
      <c r="K6" s="4" t="s">
        <v>34</v>
      </c>
      <c r="L6" s="63">
        <v>94639.632783342357</v>
      </c>
      <c r="M6" s="64">
        <v>133668.01117939106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49.29835165590152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293.4036641068036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1.551663894601004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94639.632783342357</v>
      </c>
      <c r="D12" s="14">
        <v>23659.908195835589</v>
      </c>
      <c r="E12" s="14">
        <v>9.735275772335207</v>
      </c>
      <c r="F12" s="14">
        <v>5.0101085324735089E-6</v>
      </c>
      <c r="K12" s="23" t="s">
        <v>48</v>
      </c>
      <c r="L12" s="24">
        <v>21.001185346245546</v>
      </c>
    </row>
    <row r="13" spans="1:16" ht="15" customHeight="1" x14ac:dyDescent="0.25">
      <c r="A13" s="8" t="s">
        <v>49</v>
      </c>
      <c r="B13" s="8">
        <v>55</v>
      </c>
      <c r="C13" s="14">
        <v>133668.01117939106</v>
      </c>
      <c r="D13" s="14">
        <v>2430.3274759889282</v>
      </c>
      <c r="E13" s="14"/>
      <c r="F13" s="14"/>
      <c r="K13" s="23" t="s">
        <v>58</v>
      </c>
      <c r="L13" s="24">
        <v>3.3867734277802439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9.9169554629131382E-3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1178.1567696522723</v>
      </c>
      <c r="C17" s="14">
        <v>146.40574230344984</v>
      </c>
      <c r="D17" s="14">
        <v>8.0472032798436945</v>
      </c>
      <c r="E17" s="14">
        <v>7.3061375410738449E-11</v>
      </c>
      <c r="F17" s="14">
        <v>884.75310554546866</v>
      </c>
      <c r="G17" s="14">
        <v>1471.5604337590757</v>
      </c>
      <c r="H17" s="14">
        <v>884.75310554546866</v>
      </c>
      <c r="I17" s="14">
        <v>1471.5604337590757</v>
      </c>
    </row>
    <row r="18" spans="1:9" ht="15" customHeight="1" x14ac:dyDescent="0.25">
      <c r="A18" s="8" t="s">
        <v>0</v>
      </c>
      <c r="B18" s="14">
        <v>1.9804504456996894</v>
      </c>
      <c r="C18" s="14">
        <v>0.77426607805357028</v>
      </c>
      <c r="D18" s="14">
        <v>2.55784219641696</v>
      </c>
      <c r="E18" s="14">
        <v>1.3318146080392595E-2</v>
      </c>
      <c r="F18" s="14">
        <v>0.42878655109868546</v>
      </c>
      <c r="G18" s="14">
        <v>3.5321143403006934</v>
      </c>
      <c r="H18" s="14">
        <v>0.42878655109868546</v>
      </c>
      <c r="I18" s="14">
        <v>3.5321143403006934</v>
      </c>
    </row>
    <row r="19" spans="1:9" ht="15" customHeight="1" x14ac:dyDescent="0.25">
      <c r="A19" s="8" t="s">
        <v>4</v>
      </c>
      <c r="B19" s="14">
        <v>-11.962515577723032</v>
      </c>
      <c r="C19" s="14">
        <v>10.479399223692635</v>
      </c>
      <c r="D19" s="14">
        <v>-1.1415268492374309</v>
      </c>
      <c r="E19" s="14">
        <v>0.25859651966777181</v>
      </c>
      <c r="F19" s="14">
        <v>-32.963700923968574</v>
      </c>
      <c r="G19" s="14">
        <v>9.0386697685225137</v>
      </c>
      <c r="H19" s="14">
        <v>-32.963700923968574</v>
      </c>
      <c r="I19" s="14">
        <v>9.0386697685225137</v>
      </c>
    </row>
    <row r="20" spans="1:9" ht="15" customHeight="1" x14ac:dyDescent="0.25">
      <c r="A20" s="8" t="s">
        <v>5</v>
      </c>
      <c r="B20" s="14">
        <v>-2.7820223159521893</v>
      </c>
      <c r="C20" s="14">
        <v>1.6899689348367206</v>
      </c>
      <c r="D20" s="14">
        <v>-1.646197310852332</v>
      </c>
      <c r="E20" s="14">
        <v>0.10542632683655707</v>
      </c>
      <c r="F20" s="14">
        <v>-6.1687957437324332</v>
      </c>
      <c r="G20" s="14">
        <v>0.60475111182805463</v>
      </c>
      <c r="H20" s="14">
        <v>-6.1687957437324332</v>
      </c>
      <c r="I20" s="14">
        <v>0.60475111182805463</v>
      </c>
    </row>
    <row r="21" spans="1:9" ht="15" customHeight="1" thickBot="1" x14ac:dyDescent="0.3">
      <c r="A21" s="25" t="s">
        <v>6</v>
      </c>
      <c r="B21" s="29">
        <v>1.149887177866858E-2</v>
      </c>
      <c r="C21" s="29">
        <v>4.9484699871012363E-3</v>
      </c>
      <c r="D21" s="29">
        <v>2.3237226473317469</v>
      </c>
      <c r="E21" s="29">
        <v>2.3863234195803811E-2</v>
      </c>
      <c r="F21" s="29">
        <v>1.5819163157554418E-3</v>
      </c>
      <c r="G21" s="29">
        <v>2.1415827241581718E-2</v>
      </c>
      <c r="H21" s="29">
        <v>1.5819163157554418E-3</v>
      </c>
      <c r="I21" s="29">
        <v>2.1415827241581718E-2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-1.3350227768287097</v>
      </c>
      <c r="M2" s="61">
        <v>-21.969720303854135</v>
      </c>
      <c r="N2" s="61">
        <v>1.9247363480604609</v>
      </c>
      <c r="O2" s="67">
        <v>1217.5396588775675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1.6316093121070643</v>
      </c>
      <c r="M3" s="18">
        <v>9.9218115338199127</v>
      </c>
      <c r="N3" s="18">
        <v>0.80372085328393106</v>
      </c>
      <c r="O3" s="68">
        <v>151.02603590003929</v>
      </c>
    </row>
    <row r="4" spans="1:15" ht="15" customHeight="1" x14ac:dyDescent="0.25">
      <c r="A4" s="8" t="s">
        <v>30</v>
      </c>
      <c r="B4" s="14">
        <v>0.59753434095097302</v>
      </c>
      <c r="D4" s="2" t="s">
        <v>69</v>
      </c>
      <c r="K4" s="4" t="s">
        <v>31</v>
      </c>
      <c r="L4" s="59">
        <v>0.35704728861571366</v>
      </c>
      <c r="M4" s="18">
        <v>51.198322153660072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0.35704728861571366</v>
      </c>
      <c r="D5" s="2" t="s">
        <v>70</v>
      </c>
      <c r="K5" s="21" t="s">
        <v>32</v>
      </c>
      <c r="L5" s="59">
        <v>10.366054303553783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0.32260339336298405</v>
      </c>
      <c r="D6" s="2" t="s">
        <v>71</v>
      </c>
      <c r="K6" s="4" t="s">
        <v>34</v>
      </c>
      <c r="L6" s="63">
        <v>81516.625247135671</v>
      </c>
      <c r="M6" s="64">
        <v>146791.01871559775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51.198322153660072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302.54150472113935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1.6100463398855276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81516.625247135671</v>
      </c>
      <c r="D12" s="14">
        <v>27172.208415711892</v>
      </c>
      <c r="E12" s="14">
        <v>10.366054303553783</v>
      </c>
      <c r="F12" s="14">
        <v>1.5851635737686704E-5</v>
      </c>
      <c r="K12" s="23" t="s">
        <v>48</v>
      </c>
      <c r="L12" s="24">
        <v>19.875776869282515</v>
      </c>
    </row>
    <row r="13" spans="1:15" ht="15" customHeight="1" x14ac:dyDescent="0.25">
      <c r="A13" s="8" t="s">
        <v>49</v>
      </c>
      <c r="B13" s="8">
        <v>56</v>
      </c>
      <c r="C13" s="14">
        <v>146791.01871559775</v>
      </c>
      <c r="D13" s="14">
        <v>2621.2681913499596</v>
      </c>
      <c r="E13" s="14"/>
      <c r="F13" s="14"/>
      <c r="K13" s="23" t="s">
        <v>58</v>
      </c>
      <c r="L13" s="24">
        <v>3.2685062112642385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1217.5396588775675</v>
      </c>
      <c r="C17" s="14">
        <v>151.02603590003929</v>
      </c>
      <c r="D17" s="14">
        <v>8.06178650999904</v>
      </c>
      <c r="E17" s="14">
        <v>6.1186697886199081E-11</v>
      </c>
      <c r="F17" s="14">
        <v>914.9981541564282</v>
      </c>
      <c r="G17" s="14">
        <v>1520.0811635987068</v>
      </c>
      <c r="H17" s="14">
        <v>914.9981541564282</v>
      </c>
      <c r="I17" s="14">
        <v>1520.0811635987068</v>
      </c>
    </row>
    <row r="18" spans="1:9" ht="15" customHeight="1" x14ac:dyDescent="0.25">
      <c r="A18" s="8" t="s">
        <v>0</v>
      </c>
      <c r="B18" s="14">
        <v>1.9247363480604609</v>
      </c>
      <c r="C18" s="14">
        <v>0.80372085328393106</v>
      </c>
      <c r="D18" s="14">
        <v>2.3947821438204091</v>
      </c>
      <c r="E18" s="14">
        <v>2.0000941208211203E-2</v>
      </c>
      <c r="F18" s="14">
        <v>0.31469000817493331</v>
      </c>
      <c r="G18" s="14">
        <v>3.5347826879459885</v>
      </c>
      <c r="H18" s="14">
        <v>0.31469000817493331</v>
      </c>
      <c r="I18" s="14">
        <v>3.5347826879459885</v>
      </c>
    </row>
    <row r="19" spans="1:9" ht="15" customHeight="1" x14ac:dyDescent="0.25">
      <c r="A19" s="8" t="s">
        <v>4</v>
      </c>
      <c r="B19" s="14">
        <v>-21.969720303854135</v>
      </c>
      <c r="C19" s="14">
        <v>9.9218115338199127</v>
      </c>
      <c r="D19" s="14">
        <v>-2.2142851866281883</v>
      </c>
      <c r="E19" s="14">
        <v>3.0896712883870959E-2</v>
      </c>
      <c r="F19" s="14">
        <v>-41.84549717313665</v>
      </c>
      <c r="G19" s="14">
        <v>-2.0939434345716208</v>
      </c>
      <c r="H19" s="14">
        <v>-41.84549717313665</v>
      </c>
      <c r="I19" s="14">
        <v>-2.0939434345716208</v>
      </c>
    </row>
    <row r="20" spans="1:9" ht="15" customHeight="1" thickBot="1" x14ac:dyDescent="0.3">
      <c r="A20" s="25" t="s">
        <v>5</v>
      </c>
      <c r="B20" s="29">
        <v>-1.3350227768287097</v>
      </c>
      <c r="C20" s="29">
        <v>1.6316093121070643</v>
      </c>
      <c r="D20" s="29">
        <v>-0.81822453875594647</v>
      </c>
      <c r="E20" s="29">
        <v>0.41669711459972125</v>
      </c>
      <c r="F20" s="29">
        <v>-4.6035289880929486</v>
      </c>
      <c r="G20" s="29">
        <v>1.9334834344355287</v>
      </c>
      <c r="H20" s="29">
        <v>-4.6035289880929486</v>
      </c>
      <c r="I20" s="29">
        <v>1.9334834344355287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139</v>
      </c>
      <c r="K2" s="4" t="s">
        <v>27</v>
      </c>
      <c r="L2" s="60">
        <v>-25.300729620917732</v>
      </c>
      <c r="M2" s="61">
        <v>2.1238021994203073</v>
      </c>
      <c r="N2" s="70">
        <v>1138.6323641885319</v>
      </c>
    </row>
    <row r="3" spans="1:14" ht="15" customHeight="1" x14ac:dyDescent="0.25">
      <c r="A3" s="19" t="s">
        <v>28</v>
      </c>
      <c r="B3" s="20"/>
      <c r="D3" s="2" t="s">
        <v>68</v>
      </c>
      <c r="K3" s="21" t="s">
        <v>29</v>
      </c>
      <c r="L3" s="59">
        <v>9.0218857268837898</v>
      </c>
      <c r="M3" s="18">
        <v>0.76378977285519545</v>
      </c>
      <c r="N3" s="71">
        <v>115.88959563972307</v>
      </c>
    </row>
    <row r="4" spans="1:14" ht="15" customHeight="1" x14ac:dyDescent="0.25">
      <c r="A4" s="8" t="s">
        <v>30</v>
      </c>
      <c r="B4" s="14">
        <v>0.59106738880797416</v>
      </c>
      <c r="D4" s="2" t="s">
        <v>69</v>
      </c>
      <c r="K4" s="4" t="s">
        <v>31</v>
      </c>
      <c r="L4" s="59">
        <v>0.34936065811227696</v>
      </c>
      <c r="M4" s="18">
        <v>51.049672270001423</v>
      </c>
      <c r="N4" s="71" t="e">
        <v>#N/A</v>
      </c>
    </row>
    <row r="5" spans="1:14" ht="15" customHeight="1" x14ac:dyDescent="0.25">
      <c r="A5" s="8" t="s">
        <v>22</v>
      </c>
      <c r="B5" s="14">
        <v>0.34936065811227696</v>
      </c>
      <c r="D5" s="2" t="s">
        <v>70</v>
      </c>
      <c r="K5" s="21" t="s">
        <v>32</v>
      </c>
      <c r="L5" s="59">
        <v>15.303069020253119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0.3265312075197252</v>
      </c>
      <c r="D6" s="2" t="s">
        <v>71</v>
      </c>
      <c r="K6" s="4" t="s">
        <v>34</v>
      </c>
      <c r="L6" s="63">
        <v>79761.70874688396</v>
      </c>
      <c r="M6" s="64">
        <v>148545.93521584946</v>
      </c>
      <c r="N6" s="72" t="e">
        <v>#N/A</v>
      </c>
    </row>
    <row r="7" spans="1:14" ht="15" customHeight="1" x14ac:dyDescent="0.25">
      <c r="A7" s="8" t="s">
        <v>35</v>
      </c>
      <c r="B7" s="14">
        <v>51.049672270001423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232.06491235974707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1.5294626383022525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79761.70874688396</v>
      </c>
      <c r="D12" s="14">
        <v>39880.85437344198</v>
      </c>
      <c r="E12" s="14">
        <v>15.303069020253119</v>
      </c>
      <c r="F12" s="14">
        <v>4.7884959041043176E-6</v>
      </c>
      <c r="K12" s="23" t="s">
        <v>48</v>
      </c>
      <c r="L12" s="24">
        <v>18.066014545755323</v>
      </c>
    </row>
    <row r="13" spans="1:14" ht="15" customHeight="1" x14ac:dyDescent="0.25">
      <c r="A13" s="8" t="s">
        <v>49</v>
      </c>
      <c r="B13" s="8">
        <v>57</v>
      </c>
      <c r="C13" s="14">
        <v>148545.93521584946</v>
      </c>
      <c r="D13" s="14">
        <v>2606.069038874552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1138.6323641885319</v>
      </c>
      <c r="C17" s="14">
        <v>115.88959563972307</v>
      </c>
      <c r="D17" s="14">
        <v>9.8251474422976326</v>
      </c>
      <c r="E17" s="14">
        <v>7.1491734344740265E-14</v>
      </c>
      <c r="F17" s="14">
        <v>906.5674518287849</v>
      </c>
      <c r="G17" s="14">
        <v>1370.697276548279</v>
      </c>
      <c r="H17" s="14">
        <v>906.5674518287849</v>
      </c>
      <c r="I17" s="14">
        <v>1370.697276548279</v>
      </c>
    </row>
    <row r="18" spans="1:9" ht="15" customHeight="1" x14ac:dyDescent="0.25">
      <c r="A18" s="8" t="s">
        <v>0</v>
      </c>
      <c r="B18" s="14">
        <v>2.1238021994203073</v>
      </c>
      <c r="C18" s="14">
        <v>0.76378977285519545</v>
      </c>
      <c r="D18" s="14">
        <v>2.7806109415174802</v>
      </c>
      <c r="E18" s="14">
        <v>7.3399817241296336E-3</v>
      </c>
      <c r="F18" s="14">
        <v>0.59433956111805486</v>
      </c>
      <c r="G18" s="14">
        <v>3.6532648377225598</v>
      </c>
      <c r="H18" s="14">
        <v>0.59433956111805486</v>
      </c>
      <c r="I18" s="14">
        <v>3.6532648377225598</v>
      </c>
    </row>
    <row r="19" spans="1:9" ht="15" customHeight="1" thickBot="1" x14ac:dyDescent="0.3">
      <c r="A19" s="25" t="s">
        <v>4</v>
      </c>
      <c r="B19" s="29">
        <v>-25.300729620917732</v>
      </c>
      <c r="C19" s="29">
        <v>9.0218857268837898</v>
      </c>
      <c r="D19" s="29">
        <v>-2.8043726541032954</v>
      </c>
      <c r="E19" s="29">
        <v>6.8817846362635915E-3</v>
      </c>
      <c r="F19" s="29">
        <v>-43.366744166673058</v>
      </c>
      <c r="G19" s="29">
        <v>-7.2347150751624092</v>
      </c>
      <c r="H19" s="29">
        <v>-43.366744166673058</v>
      </c>
      <c r="I19" s="29">
        <v>-7.2347150751624092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1.3815037066904373E-2</v>
      </c>
      <c r="M2" s="61">
        <v>139.52968562630116</v>
      </c>
      <c r="N2" s="61">
        <v>2.6834140101759441</v>
      </c>
      <c r="O2" s="67">
        <v>331.2318029170259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4.4590752153706266E-3</v>
      </c>
      <c r="M3" s="18">
        <v>49.69486087166861</v>
      </c>
      <c r="N3" s="18">
        <v>0.66163475922355652</v>
      </c>
      <c r="O3" s="68">
        <v>161.64068993598224</v>
      </c>
    </row>
    <row r="4" spans="1:15" ht="15" customHeight="1" x14ac:dyDescent="0.25">
      <c r="A4" s="8" t="s">
        <v>30</v>
      </c>
      <c r="B4" s="14">
        <v>0.64310618739345182</v>
      </c>
      <c r="D4" s="2" t="s">
        <v>69</v>
      </c>
      <c r="K4" s="4" t="s">
        <v>31</v>
      </c>
      <c r="L4" s="59">
        <v>0.4135855682637416</v>
      </c>
      <c r="M4" s="18">
        <v>48.895460148494784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0.4135855682637416</v>
      </c>
      <c r="D5" s="2" t="s">
        <v>70</v>
      </c>
      <c r="K5" s="21" t="s">
        <v>32</v>
      </c>
      <c r="L5" s="59">
        <v>13.165201132695499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0.38217050942072772</v>
      </c>
      <c r="D6" s="2" t="s">
        <v>71</v>
      </c>
      <c r="K6" s="4" t="s">
        <v>34</v>
      </c>
      <c r="L6" s="63">
        <v>94424.746667283092</v>
      </c>
      <c r="M6" s="64">
        <v>133882.89729545033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48.895460148494784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323.80521190242314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1.3254136906817366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94424.746667283092</v>
      </c>
      <c r="D12" s="14">
        <v>31474.915555761032</v>
      </c>
      <c r="E12" s="14">
        <v>13.165201132695499</v>
      </c>
      <c r="F12" s="14">
        <v>1.2884110540149655E-6</v>
      </c>
      <c r="K12" s="23" t="s">
        <v>48</v>
      </c>
      <c r="L12" s="24">
        <v>99.550768815606446</v>
      </c>
    </row>
    <row r="13" spans="1:15" ht="15" customHeight="1" x14ac:dyDescent="0.25">
      <c r="A13" s="8" t="s">
        <v>49</v>
      </c>
      <c r="B13" s="8">
        <v>56</v>
      </c>
      <c r="C13" s="14">
        <v>133882.89729545033</v>
      </c>
      <c r="D13" s="14">
        <v>2390.7660231330415</v>
      </c>
      <c r="E13" s="14"/>
      <c r="F13" s="14"/>
      <c r="K13" s="23" t="s">
        <v>58</v>
      </c>
      <c r="L13" s="24">
        <v>8.9326010398357875E-3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331.2318029170259</v>
      </c>
      <c r="C17" s="14">
        <v>161.64068993598224</v>
      </c>
      <c r="D17" s="14">
        <v>2.0491857777160578</v>
      </c>
      <c r="E17" s="14">
        <v>4.5139898857343375E-2</v>
      </c>
      <c r="F17" s="14">
        <v>7.4265910146027636</v>
      </c>
      <c r="G17" s="14">
        <v>655.03701481944904</v>
      </c>
      <c r="H17" s="14">
        <v>7.4265910146027636</v>
      </c>
      <c r="I17" s="14">
        <v>655.03701481944904</v>
      </c>
    </row>
    <row r="18" spans="1:9" ht="15" customHeight="1" x14ac:dyDescent="0.25">
      <c r="A18" s="8" t="s">
        <v>0</v>
      </c>
      <c r="B18" s="14">
        <v>2.6834140101759441</v>
      </c>
      <c r="C18" s="14">
        <v>0.66163475922355652</v>
      </c>
      <c r="D18" s="14">
        <v>4.0557331258185281</v>
      </c>
      <c r="E18" s="14">
        <v>1.5617164312693735E-4</v>
      </c>
      <c r="F18" s="14">
        <v>1.3580003194942074</v>
      </c>
      <c r="G18" s="14">
        <v>4.0088277008576805</v>
      </c>
      <c r="H18" s="14">
        <v>1.3580003194942074</v>
      </c>
      <c r="I18" s="14">
        <v>4.0088277008576805</v>
      </c>
    </row>
    <row r="19" spans="1:9" ht="15" customHeight="1" x14ac:dyDescent="0.25">
      <c r="A19" s="8" t="s">
        <v>3</v>
      </c>
      <c r="B19" s="14">
        <v>139.52968562630116</v>
      </c>
      <c r="C19" s="14">
        <v>49.69486087166861</v>
      </c>
      <c r="D19" s="14">
        <v>2.8077286701057655</v>
      </c>
      <c r="E19" s="14">
        <v>6.8543191778701051E-3</v>
      </c>
      <c r="F19" s="14">
        <v>39.978916810694713</v>
      </c>
      <c r="G19" s="14">
        <v>239.08045444190759</v>
      </c>
      <c r="H19" s="14">
        <v>39.978916810694713</v>
      </c>
      <c r="I19" s="14">
        <v>239.08045444190759</v>
      </c>
    </row>
    <row r="20" spans="1:9" ht="15" customHeight="1" thickBot="1" x14ac:dyDescent="0.3">
      <c r="A20" s="25" t="s">
        <v>6</v>
      </c>
      <c r="B20" s="29">
        <v>1.3815037066904373E-2</v>
      </c>
      <c r="C20" s="29">
        <v>4.4590752153706266E-3</v>
      </c>
      <c r="D20" s="29">
        <v>3.0981843542991467</v>
      </c>
      <c r="E20" s="29">
        <v>3.042557978224396E-3</v>
      </c>
      <c r="F20" s="29">
        <v>4.8824360270685856E-3</v>
      </c>
      <c r="G20" s="29">
        <v>2.2747638106740159E-2</v>
      </c>
      <c r="H20" s="29">
        <v>4.8824360270685856E-3</v>
      </c>
      <c r="I20" s="29">
        <v>2.2747638106740159E-2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1.5073716600281863E-2</v>
      </c>
      <c r="M2" s="61">
        <v>-2.751161043474204</v>
      </c>
      <c r="N2" s="61">
        <v>110.58386539684734</v>
      </c>
      <c r="O2" s="62">
        <v>2.092122879915967</v>
      </c>
      <c r="P2" s="67">
        <v>665.50832295544808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4.4201915062669159E-3</v>
      </c>
      <c r="M3" s="18">
        <v>1.494824790648877</v>
      </c>
      <c r="N3" s="18">
        <v>51.146458302705092</v>
      </c>
      <c r="O3" s="58">
        <v>0.72324189421980012</v>
      </c>
      <c r="P3" s="68">
        <v>240.93101883270094</v>
      </c>
    </row>
    <row r="4" spans="1:16" ht="15" customHeight="1" x14ac:dyDescent="0.25">
      <c r="A4" s="8" t="s">
        <v>30</v>
      </c>
      <c r="B4" s="14">
        <v>0.6690335148350014</v>
      </c>
      <c r="D4" s="2" t="s">
        <v>69</v>
      </c>
      <c r="K4" s="4" t="s">
        <v>31</v>
      </c>
      <c r="L4" s="59">
        <v>0.4476058439724761</v>
      </c>
      <c r="M4" s="18">
        <v>47.885433029153802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0.4476058439724761</v>
      </c>
      <c r="D5" s="2" t="s">
        <v>70</v>
      </c>
      <c r="K5" s="21" t="s">
        <v>32</v>
      </c>
      <c r="L5" s="59">
        <v>11.141646390471379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0.40743172353411061</v>
      </c>
      <c r="D6" s="2" t="s">
        <v>71</v>
      </c>
      <c r="K6" s="4" t="s">
        <v>34</v>
      </c>
      <c r="L6" s="63">
        <v>102191.83566130688</v>
      </c>
      <c r="M6" s="64">
        <v>126115.80830142654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47.885433029153802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482.83655142421321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1.4494091451673503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102191.83566130688</v>
      </c>
      <c r="D12" s="14">
        <v>25547.958915326719</v>
      </c>
      <c r="E12" s="14">
        <v>11.141646390471379</v>
      </c>
      <c r="F12" s="14">
        <v>1.08642622922583E-6</v>
      </c>
      <c r="K12" s="23" t="s">
        <v>48</v>
      </c>
      <c r="L12" s="24">
        <v>102.49979294525194</v>
      </c>
    </row>
    <row r="13" spans="1:16" ht="15" customHeight="1" x14ac:dyDescent="0.25">
      <c r="A13" s="8" t="s">
        <v>49</v>
      </c>
      <c r="B13" s="8">
        <v>55</v>
      </c>
      <c r="C13" s="14">
        <v>126115.80830142654</v>
      </c>
      <c r="D13" s="14">
        <v>2293.0146963895736</v>
      </c>
      <c r="E13" s="14"/>
      <c r="F13" s="14"/>
      <c r="K13" s="23" t="s">
        <v>58</v>
      </c>
      <c r="L13" s="24">
        <v>2.9956958236311708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8.8582617292732035E-3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665.50832295544808</v>
      </c>
      <c r="C17" s="14">
        <v>240.93101883270094</v>
      </c>
      <c r="D17" s="14">
        <v>2.7622359552530988</v>
      </c>
      <c r="E17" s="14">
        <v>7.7900474889749027E-3</v>
      </c>
      <c r="F17" s="14">
        <v>182.67177153123487</v>
      </c>
      <c r="G17" s="14">
        <v>1148.3448743796612</v>
      </c>
      <c r="H17" s="14">
        <v>182.67177153123487</v>
      </c>
      <c r="I17" s="14">
        <v>1148.3448743796612</v>
      </c>
    </row>
    <row r="18" spans="1:9" ht="15" customHeight="1" x14ac:dyDescent="0.25">
      <c r="A18" s="8" t="s">
        <v>0</v>
      </c>
      <c r="B18" s="14">
        <v>2.092122879915967</v>
      </c>
      <c r="C18" s="14">
        <v>0.72324189421980012</v>
      </c>
      <c r="D18" s="14">
        <v>2.8927014552618697</v>
      </c>
      <c r="E18" s="14">
        <v>5.4626684098363267E-3</v>
      </c>
      <c r="F18" s="14">
        <v>0.64271373474861671</v>
      </c>
      <c r="G18" s="14">
        <v>3.5415320250833173</v>
      </c>
      <c r="H18" s="14">
        <v>0.64271373474861671</v>
      </c>
      <c r="I18" s="14">
        <v>3.5415320250833173</v>
      </c>
    </row>
    <row r="19" spans="1:9" ht="15" customHeight="1" x14ac:dyDescent="0.25">
      <c r="A19" s="8" t="s">
        <v>3</v>
      </c>
      <c r="B19" s="14">
        <v>110.58386539684734</v>
      </c>
      <c r="C19" s="14">
        <v>51.146458302705092</v>
      </c>
      <c r="D19" s="14">
        <v>2.162102109639108</v>
      </c>
      <c r="E19" s="14">
        <v>3.4977230459598156E-2</v>
      </c>
      <c r="F19" s="14">
        <v>8.0840724515954037</v>
      </c>
      <c r="G19" s="14">
        <v>213.08365834209928</v>
      </c>
      <c r="H19" s="14">
        <v>8.0840724515954037</v>
      </c>
      <c r="I19" s="14">
        <v>213.08365834209928</v>
      </c>
    </row>
    <row r="20" spans="1:9" ht="15" customHeight="1" x14ac:dyDescent="0.25">
      <c r="A20" s="8" t="s">
        <v>5</v>
      </c>
      <c r="B20" s="14">
        <v>-2.751161043474204</v>
      </c>
      <c r="C20" s="14">
        <v>1.494824790648877</v>
      </c>
      <c r="D20" s="14">
        <v>-1.8404571965119563</v>
      </c>
      <c r="E20" s="14">
        <v>7.1098574429395822E-2</v>
      </c>
      <c r="F20" s="14">
        <v>-5.7468568671053752</v>
      </c>
      <c r="G20" s="14">
        <v>0.24453478015696684</v>
      </c>
      <c r="H20" s="14">
        <v>-5.7468568671053752</v>
      </c>
      <c r="I20" s="14">
        <v>0.24453478015696684</v>
      </c>
    </row>
    <row r="21" spans="1:9" ht="15" customHeight="1" thickBot="1" x14ac:dyDescent="0.3">
      <c r="A21" s="25" t="s">
        <v>6</v>
      </c>
      <c r="B21" s="29">
        <v>1.5073716600281863E-2</v>
      </c>
      <c r="C21" s="29">
        <v>4.4201915062669159E-3</v>
      </c>
      <c r="D21" s="29">
        <v>3.4101953679858568</v>
      </c>
      <c r="E21" s="29">
        <v>1.2226544518176678E-3</v>
      </c>
      <c r="F21" s="29">
        <v>6.2154548710086598E-3</v>
      </c>
      <c r="G21" s="29">
        <v>2.3931978329555067E-2</v>
      </c>
      <c r="H21" s="29">
        <v>6.2154548710086598E-3</v>
      </c>
      <c r="I21" s="29">
        <v>2.3931978329555067E-2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-1.9624500122011002</v>
      </c>
      <c r="M2" s="61">
        <v>87.707646546547238</v>
      </c>
      <c r="N2" s="61">
        <v>2.3653537580563362</v>
      </c>
      <c r="O2" s="67">
        <v>724.55675127205211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1.6108975799545218</v>
      </c>
      <c r="M3" s="18">
        <v>55.307845665767815</v>
      </c>
      <c r="N3" s="18">
        <v>0.78404535441099688</v>
      </c>
      <c r="O3" s="68">
        <v>262.12429922854881</v>
      </c>
    </row>
    <row r="4" spans="1:15" ht="15" customHeight="1" x14ac:dyDescent="0.25">
      <c r="A4" s="8" t="s">
        <v>30</v>
      </c>
      <c r="B4" s="14">
        <v>0.57515675169923497</v>
      </c>
      <c r="D4" s="2" t="s">
        <v>69</v>
      </c>
      <c r="K4" s="4" t="s">
        <v>31</v>
      </c>
      <c r="L4" s="59">
        <v>0.33080528902521544</v>
      </c>
      <c r="M4" s="18">
        <v>52.232698402535888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0.33080528902521544</v>
      </c>
      <c r="D5" s="2" t="s">
        <v>70</v>
      </c>
      <c r="K5" s="21" t="s">
        <v>32</v>
      </c>
      <c r="L5" s="59">
        <v>9.2275565848527723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0.29495557236585201</v>
      </c>
      <c r="D6" s="2" t="s">
        <v>71</v>
      </c>
      <c r="K6" s="4" t="s">
        <v>34</v>
      </c>
      <c r="L6" s="63">
        <v>75525.376147758012</v>
      </c>
      <c r="M6" s="64">
        <v>152782.26781497541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52.232698402535888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525.09806961409299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1.5706315793796204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75525.376147758012</v>
      </c>
      <c r="D12" s="14">
        <v>25175.125382586004</v>
      </c>
      <c r="E12" s="14">
        <v>9.2275565848527723</v>
      </c>
      <c r="F12" s="14">
        <v>4.6932731486484446E-5</v>
      </c>
      <c r="K12" s="23" t="s">
        <v>48</v>
      </c>
      <c r="L12" s="24">
        <v>110.79492850941992</v>
      </c>
    </row>
    <row r="13" spans="1:15" ht="15" customHeight="1" x14ac:dyDescent="0.25">
      <c r="A13" s="8" t="s">
        <v>49</v>
      </c>
      <c r="B13" s="8">
        <v>56</v>
      </c>
      <c r="C13" s="14">
        <v>152782.26781497541</v>
      </c>
      <c r="D13" s="14">
        <v>2728.2547824102753</v>
      </c>
      <c r="E13" s="14"/>
      <c r="F13" s="14"/>
      <c r="K13" s="23" t="s">
        <v>58</v>
      </c>
      <c r="L13" s="24">
        <v>3.2270156260583946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724.55675127205211</v>
      </c>
      <c r="C17" s="14">
        <v>262.12429922854881</v>
      </c>
      <c r="D17" s="14">
        <v>2.7641723922752535</v>
      </c>
      <c r="E17" s="14">
        <v>7.7107230901519563E-3</v>
      </c>
      <c r="F17" s="14">
        <v>199.45868165795912</v>
      </c>
      <c r="G17" s="14">
        <v>1249.654820886145</v>
      </c>
      <c r="H17" s="14">
        <v>199.45868165795912</v>
      </c>
      <c r="I17" s="14">
        <v>1249.654820886145</v>
      </c>
    </row>
    <row r="18" spans="1:9" ht="15" customHeight="1" x14ac:dyDescent="0.25">
      <c r="A18" s="8" t="s">
        <v>0</v>
      </c>
      <c r="B18" s="14">
        <v>2.3653537580563362</v>
      </c>
      <c r="C18" s="14">
        <v>0.78404535441099688</v>
      </c>
      <c r="D18" s="14">
        <v>3.0168583293670239</v>
      </c>
      <c r="E18" s="14">
        <v>3.8371837120475026E-3</v>
      </c>
      <c r="F18" s="14">
        <v>0.7947221786767158</v>
      </c>
      <c r="G18" s="14">
        <v>3.9359853374359566</v>
      </c>
      <c r="H18" s="14">
        <v>0.7947221786767158</v>
      </c>
      <c r="I18" s="14">
        <v>3.9359853374359566</v>
      </c>
    </row>
    <row r="19" spans="1:9" ht="15" customHeight="1" x14ac:dyDescent="0.25">
      <c r="A19" s="8" t="s">
        <v>3</v>
      </c>
      <c r="B19" s="14">
        <v>87.707646546547238</v>
      </c>
      <c r="C19" s="14">
        <v>55.307845665767815</v>
      </c>
      <c r="D19" s="14">
        <v>1.5858084054941399</v>
      </c>
      <c r="E19" s="14">
        <v>0.11841403541872408</v>
      </c>
      <c r="F19" s="14">
        <v>-23.08728196287268</v>
      </c>
      <c r="G19" s="14">
        <v>198.50257505596716</v>
      </c>
      <c r="H19" s="14">
        <v>-23.08728196287268</v>
      </c>
      <c r="I19" s="14">
        <v>198.50257505596716</v>
      </c>
    </row>
    <row r="20" spans="1:9" ht="15" customHeight="1" thickBot="1" x14ac:dyDescent="0.3">
      <c r="A20" s="25" t="s">
        <v>5</v>
      </c>
      <c r="B20" s="29">
        <v>-1.9624500122011002</v>
      </c>
      <c r="C20" s="29">
        <v>1.6108975799545218</v>
      </c>
      <c r="D20" s="29">
        <v>-1.2182338819184912</v>
      </c>
      <c r="E20" s="29">
        <v>0.22824285610093059</v>
      </c>
      <c r="F20" s="29">
        <v>-5.1894656382594953</v>
      </c>
      <c r="G20" s="29">
        <v>1.2645656138572945</v>
      </c>
      <c r="H20" s="29">
        <v>-5.1894656382594953</v>
      </c>
      <c r="I20" s="29">
        <v>1.2645656138572945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1.1552956501592684E-2</v>
      </c>
      <c r="M2" s="61">
        <v>-12.585525660593813</v>
      </c>
      <c r="N2" s="61">
        <v>112.26408694016699</v>
      </c>
      <c r="O2" s="62">
        <v>2.257015005456207</v>
      </c>
      <c r="P2" s="67">
        <v>583.01021079678287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4.7653891742762697E-3</v>
      </c>
      <c r="M3" s="18">
        <v>9.7344042333528922</v>
      </c>
      <c r="N3" s="18">
        <v>53.712700385393468</v>
      </c>
      <c r="O3" s="58">
        <v>0.73576003919655686</v>
      </c>
      <c r="P3" s="68">
        <v>252.47177173676459</v>
      </c>
    </row>
    <row r="4" spans="1:16" ht="15" customHeight="1" x14ac:dyDescent="0.25">
      <c r="A4" s="8" t="s">
        <v>30</v>
      </c>
      <c r="B4" s="14">
        <v>0.65641623506839597</v>
      </c>
      <c r="D4" s="2" t="s">
        <v>69</v>
      </c>
      <c r="K4" s="4" t="s">
        <v>31</v>
      </c>
      <c r="L4" s="59">
        <v>0.43088227366136761</v>
      </c>
      <c r="M4" s="18">
        <v>48.604887004161299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0.43088227366136761</v>
      </c>
      <c r="D5" s="2" t="s">
        <v>70</v>
      </c>
      <c r="K5" s="21" t="s">
        <v>32</v>
      </c>
      <c r="L5" s="59">
        <v>10.410203352756884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0.38949189356401259</v>
      </c>
      <c r="D6" s="2" t="s">
        <v>71</v>
      </c>
      <c r="K6" s="4" t="s">
        <v>34</v>
      </c>
      <c r="L6" s="63">
        <v>98373.716724932587</v>
      </c>
      <c r="M6" s="64">
        <v>129933.92723780083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48.604887004161299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505.964737076831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1.474496068304477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98373.716724932587</v>
      </c>
      <c r="D12" s="14">
        <v>24593.429181233147</v>
      </c>
      <c r="E12" s="14">
        <v>10.410203352756884</v>
      </c>
      <c r="F12" s="14">
        <v>2.3819700946566834E-6</v>
      </c>
      <c r="K12" s="23" t="s">
        <v>48</v>
      </c>
      <c r="L12" s="24">
        <v>107.64265700372066</v>
      </c>
    </row>
    <row r="13" spans="1:16" ht="15" customHeight="1" x14ac:dyDescent="0.25">
      <c r="A13" s="8" t="s">
        <v>49</v>
      </c>
      <c r="B13" s="8">
        <v>55</v>
      </c>
      <c r="C13" s="14">
        <v>129933.92723780083</v>
      </c>
      <c r="D13" s="14">
        <v>2362.4350406872877</v>
      </c>
      <c r="E13" s="14"/>
      <c r="F13" s="14"/>
      <c r="K13" s="23" t="s">
        <v>58</v>
      </c>
      <c r="L13" s="24">
        <v>19.508182022278636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9.5500533150509274E-3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583.01021079678287</v>
      </c>
      <c r="C17" s="14">
        <v>252.47177173676459</v>
      </c>
      <c r="D17" s="14">
        <v>2.3092094881983423</v>
      </c>
      <c r="E17" s="14">
        <v>2.4713799861904237E-2</v>
      </c>
      <c r="F17" s="14">
        <v>77.045473719951872</v>
      </c>
      <c r="G17" s="14">
        <v>1088.9749478736139</v>
      </c>
      <c r="H17" s="14">
        <v>77.045473719951872</v>
      </c>
      <c r="I17" s="14">
        <v>1088.9749478736139</v>
      </c>
    </row>
    <row r="18" spans="1:9" ht="15" customHeight="1" x14ac:dyDescent="0.25">
      <c r="A18" s="8" t="s">
        <v>0</v>
      </c>
      <c r="B18" s="14">
        <v>2.257015005456207</v>
      </c>
      <c r="C18" s="14">
        <v>0.73576003919655686</v>
      </c>
      <c r="D18" s="14">
        <v>3.067596614680034</v>
      </c>
      <c r="E18" s="14">
        <v>3.345015883906594E-3</v>
      </c>
      <c r="F18" s="14">
        <v>0.78251893715173004</v>
      </c>
      <c r="G18" s="14">
        <v>3.731511073760684</v>
      </c>
      <c r="H18" s="14">
        <v>0.78251893715173004</v>
      </c>
      <c r="I18" s="14">
        <v>3.731511073760684</v>
      </c>
    </row>
    <row r="19" spans="1:9" ht="15" customHeight="1" x14ac:dyDescent="0.25">
      <c r="A19" s="8" t="s">
        <v>3</v>
      </c>
      <c r="B19" s="14">
        <v>112.26408694016699</v>
      </c>
      <c r="C19" s="14">
        <v>53.712700385393468</v>
      </c>
      <c r="D19" s="14">
        <v>2.0900845821316381</v>
      </c>
      <c r="E19" s="14">
        <v>4.1246869842042816E-2</v>
      </c>
      <c r="F19" s="14">
        <v>4.6214299364463329</v>
      </c>
      <c r="G19" s="14">
        <v>219.90674394388765</v>
      </c>
      <c r="H19" s="14">
        <v>4.6214299364463329</v>
      </c>
      <c r="I19" s="14">
        <v>219.90674394388765</v>
      </c>
    </row>
    <row r="20" spans="1:9" ht="15" customHeight="1" x14ac:dyDescent="0.25">
      <c r="A20" s="8" t="s">
        <v>4</v>
      </c>
      <c r="B20" s="14">
        <v>-12.585525660593813</v>
      </c>
      <c r="C20" s="14">
        <v>9.7344042333528922</v>
      </c>
      <c r="D20" s="14">
        <v>-1.2928912092506033</v>
      </c>
      <c r="E20" s="14">
        <v>0.20145344827812792</v>
      </c>
      <c r="F20" s="14">
        <v>-32.093707682872449</v>
      </c>
      <c r="G20" s="14">
        <v>6.9226563616848225</v>
      </c>
      <c r="H20" s="14">
        <v>-32.093707682872449</v>
      </c>
      <c r="I20" s="14">
        <v>6.9226563616848225</v>
      </c>
    </row>
    <row r="21" spans="1:9" ht="15" customHeight="1" thickBot="1" x14ac:dyDescent="0.3">
      <c r="A21" s="25" t="s">
        <v>6</v>
      </c>
      <c r="B21" s="29">
        <v>1.1552956501592684E-2</v>
      </c>
      <c r="C21" s="29">
        <v>4.7653891742762697E-3</v>
      </c>
      <c r="D21" s="29">
        <v>2.4243469062203626</v>
      </c>
      <c r="E21" s="29">
        <v>1.8650050367725896E-2</v>
      </c>
      <c r="F21" s="29">
        <v>2.0029031865417563E-3</v>
      </c>
      <c r="G21" s="29">
        <v>2.1103009816643613E-2</v>
      </c>
      <c r="H21" s="29">
        <v>2.0029031865417563E-3</v>
      </c>
      <c r="I21" s="29">
        <v>2.1103009816643613E-2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1.3790883092322971E-2</v>
      </c>
      <c r="M2" s="61">
        <v>-2.3405417864054012</v>
      </c>
      <c r="N2" s="61">
        <v>-6.0920883141942577</v>
      </c>
      <c r="O2" s="62">
        <v>101.70606516111292</v>
      </c>
      <c r="P2" s="62">
        <v>1.9739742742954665</v>
      </c>
      <c r="Q2" s="67">
        <v>737.49115408736361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4.9859703529518181E-3</v>
      </c>
      <c r="M3" s="18">
        <v>1.6681272857468057</v>
      </c>
      <c r="N3" s="18">
        <v>10.702167717996284</v>
      </c>
      <c r="O3" s="58">
        <v>53.774937248999507</v>
      </c>
      <c r="P3" s="58">
        <v>0.75674758337015535</v>
      </c>
      <c r="Q3" s="68">
        <v>273.424237045871</v>
      </c>
    </row>
    <row r="4" spans="1:17" ht="15" customHeight="1" x14ac:dyDescent="0.25">
      <c r="A4" s="8" t="s">
        <v>30</v>
      </c>
      <c r="B4" s="14">
        <v>0.67149145349952377</v>
      </c>
      <c r="D4" s="2" t="s">
        <v>69</v>
      </c>
      <c r="K4" s="4" t="s">
        <v>31</v>
      </c>
      <c r="L4" s="59">
        <v>0.45090077212290308</v>
      </c>
      <c r="M4" s="18">
        <v>48.182437060416923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0.45090077212290308</v>
      </c>
      <c r="D5" s="2" t="s">
        <v>70</v>
      </c>
      <c r="K5" s="21" t="s">
        <v>32</v>
      </c>
      <c r="L5" s="59">
        <v>8.8685761911457828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0.40005825102317194</v>
      </c>
      <c r="D6" s="2" t="s">
        <v>71</v>
      </c>
      <c r="K6" s="4" t="s">
        <v>34</v>
      </c>
      <c r="L6" s="63">
        <v>102944.09294435736</v>
      </c>
      <c r="M6" s="64">
        <v>125363.55101837606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48.182437060416923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548.18258974188859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1.51718755628519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102944.09294435736</v>
      </c>
      <c r="D12" s="14">
        <v>20588.818588871472</v>
      </c>
      <c r="E12" s="14">
        <v>8.8685761911457828</v>
      </c>
      <c r="F12" s="14">
        <v>3.408294423752772E-6</v>
      </c>
      <c r="K12" s="23" t="s">
        <v>48</v>
      </c>
      <c r="L12" s="24">
        <v>107.81225791413161</v>
      </c>
    </row>
    <row r="13" spans="1:17" ht="15" customHeight="1" x14ac:dyDescent="0.25">
      <c r="A13" s="8" t="s">
        <v>49</v>
      </c>
      <c r="B13" s="8">
        <v>54</v>
      </c>
      <c r="C13" s="14">
        <v>125363.55101837606</v>
      </c>
      <c r="D13" s="14">
        <v>2321.547241081038</v>
      </c>
      <c r="E13" s="14"/>
      <c r="F13" s="14"/>
      <c r="K13" s="23" t="s">
        <v>58</v>
      </c>
      <c r="L13" s="24">
        <v>21.4565543965256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3.3443938452551327</v>
      </c>
    </row>
    <row r="15" spans="1:17" ht="15" customHeight="1" thickBot="1" x14ac:dyDescent="0.3">
      <c r="K15" s="23" t="s">
        <v>62</v>
      </c>
      <c r="L15" s="24">
        <v>9.9962686921527995E-3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737.49115408736361</v>
      </c>
      <c r="C17" s="14">
        <v>273.424237045871</v>
      </c>
      <c r="D17" s="14">
        <v>2.6972413347674018</v>
      </c>
      <c r="E17" s="14">
        <v>9.3077127771144467E-3</v>
      </c>
      <c r="F17" s="14">
        <v>189.30856434547502</v>
      </c>
      <c r="G17" s="14">
        <v>1285.6737438292521</v>
      </c>
      <c r="H17" s="14">
        <v>189.30856434547502</v>
      </c>
      <c r="I17" s="14">
        <v>1285.6737438292521</v>
      </c>
    </row>
    <row r="18" spans="1:9" ht="15" customHeight="1" x14ac:dyDescent="0.25">
      <c r="A18" s="8" t="s">
        <v>0</v>
      </c>
      <c r="B18" s="14">
        <v>1.9739742742954665</v>
      </c>
      <c r="C18" s="14">
        <v>0.75674758337015535</v>
      </c>
      <c r="D18" s="14">
        <v>2.6084976254624088</v>
      </c>
      <c r="E18" s="14">
        <v>1.1738002030087315E-2</v>
      </c>
      <c r="F18" s="14">
        <v>0.45678671801027648</v>
      </c>
      <c r="G18" s="14">
        <v>3.4911618305806567</v>
      </c>
      <c r="H18" s="14">
        <v>0.45678671801027648</v>
      </c>
      <c r="I18" s="14">
        <v>3.4911618305806567</v>
      </c>
    </row>
    <row r="19" spans="1:9" ht="15" customHeight="1" x14ac:dyDescent="0.25">
      <c r="A19" s="8" t="s">
        <v>3</v>
      </c>
      <c r="B19" s="14">
        <v>101.70606516111292</v>
      </c>
      <c r="C19" s="14">
        <v>53.774937248999507</v>
      </c>
      <c r="D19" s="14">
        <v>1.8913283838932826</v>
      </c>
      <c r="E19" s="14">
        <v>6.3949292269950331E-2</v>
      </c>
      <c r="F19" s="14">
        <v>-6.1061927530186892</v>
      </c>
      <c r="G19" s="14">
        <v>209.51832307524452</v>
      </c>
      <c r="H19" s="14">
        <v>-6.1061927530186892</v>
      </c>
      <c r="I19" s="14">
        <v>209.51832307524452</v>
      </c>
    </row>
    <row r="20" spans="1:9" ht="15" customHeight="1" x14ac:dyDescent="0.25">
      <c r="A20" s="8" t="s">
        <v>4</v>
      </c>
      <c r="B20" s="14">
        <v>-6.0920883141942577</v>
      </c>
      <c r="C20" s="14">
        <v>10.702167717996284</v>
      </c>
      <c r="D20" s="14">
        <v>-0.56923872571629353</v>
      </c>
      <c r="E20" s="14">
        <v>0.57155444546912504</v>
      </c>
      <c r="F20" s="14">
        <v>-27.548642710719857</v>
      </c>
      <c r="G20" s="14">
        <v>15.364466082331344</v>
      </c>
      <c r="H20" s="14">
        <v>-27.548642710719857</v>
      </c>
      <c r="I20" s="14">
        <v>15.364466082331344</v>
      </c>
    </row>
    <row r="21" spans="1:9" ht="15" customHeight="1" x14ac:dyDescent="0.25">
      <c r="A21" s="8" t="s">
        <v>5</v>
      </c>
      <c r="B21" s="14">
        <v>-2.3405417864054012</v>
      </c>
      <c r="C21" s="14">
        <v>1.6681272857468057</v>
      </c>
      <c r="D21" s="14">
        <v>-1.4030954390615111</v>
      </c>
      <c r="E21" s="14">
        <v>0.1663123528209037</v>
      </c>
      <c r="F21" s="14">
        <v>-5.684935631660534</v>
      </c>
      <c r="G21" s="14">
        <v>1.0038520588497315</v>
      </c>
      <c r="H21" s="14">
        <v>-5.684935631660534</v>
      </c>
      <c r="I21" s="14">
        <v>1.0038520588497315</v>
      </c>
    </row>
    <row r="22" spans="1:9" ht="15" customHeight="1" thickBot="1" x14ac:dyDescent="0.3">
      <c r="A22" s="25" t="s">
        <v>6</v>
      </c>
      <c r="B22" s="29">
        <v>1.3790883092322971E-2</v>
      </c>
      <c r="C22" s="29">
        <v>4.9859703529518181E-3</v>
      </c>
      <c r="D22" s="29">
        <v>2.7659376442458039</v>
      </c>
      <c r="E22" s="29">
        <v>7.7533906431187819E-3</v>
      </c>
      <c r="F22" s="29">
        <v>3.7946144001701713E-3</v>
      </c>
      <c r="G22" s="29">
        <v>2.3787151784475769E-2</v>
      </c>
      <c r="H22" s="29">
        <v>3.7946144001701713E-3</v>
      </c>
      <c r="I22" s="29">
        <v>2.3787151784475769E-2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-0.86456168300859515</v>
      </c>
      <c r="M2" s="61">
        <v>-19.471601240365885</v>
      </c>
      <c r="N2" s="61">
        <v>65.554889756669596</v>
      </c>
      <c r="O2" s="62">
        <v>1.913404228697642</v>
      </c>
      <c r="P2" s="67">
        <v>938.56730281880982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1.6732981726195164</v>
      </c>
      <c r="M3" s="18">
        <v>10.107299473504995</v>
      </c>
      <c r="N3" s="18">
        <v>55.226073800902505</v>
      </c>
      <c r="O3" s="58">
        <v>0.80085846922931259</v>
      </c>
      <c r="P3" s="68">
        <v>279.06398549847358</v>
      </c>
    </row>
    <row r="4" spans="1:16" ht="15" customHeight="1" x14ac:dyDescent="0.25">
      <c r="A4" s="8" t="s">
        <v>30</v>
      </c>
      <c r="B4" s="14">
        <v>0.61082529012622111</v>
      </c>
      <c r="D4" s="2" t="s">
        <v>69</v>
      </c>
      <c r="K4" s="4" t="s">
        <v>31</v>
      </c>
      <c r="L4" s="59">
        <v>0.37310753505778216</v>
      </c>
      <c r="M4" s="18">
        <v>51.012358874893025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0.37310753505778216</v>
      </c>
      <c r="D5" s="2" t="s">
        <v>70</v>
      </c>
      <c r="K5" s="21" t="s">
        <v>32</v>
      </c>
      <c r="L5" s="59">
        <v>8.1835863308986632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0.32751535578925717</v>
      </c>
      <c r="D6" s="2" t="s">
        <v>71</v>
      </c>
      <c r="K6" s="4" t="s">
        <v>34</v>
      </c>
      <c r="L6" s="63">
        <v>85183.302273785201</v>
      </c>
      <c r="M6" s="64">
        <v>143124.34168894822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51.012358874893025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559.25672434209378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1.6049562374119346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85183.302273785201</v>
      </c>
      <c r="D12" s="14">
        <v>21295.8255684463</v>
      </c>
      <c r="E12" s="14">
        <v>8.1835863308986632</v>
      </c>
      <c r="F12" s="14">
        <v>2.9810200273649089E-5</v>
      </c>
      <c r="K12" s="23" t="s">
        <v>48</v>
      </c>
      <c r="L12" s="24">
        <v>110.67552510224002</v>
      </c>
    </row>
    <row r="13" spans="1:16" ht="15" customHeight="1" x14ac:dyDescent="0.25">
      <c r="A13" s="8" t="s">
        <v>49</v>
      </c>
      <c r="B13" s="8">
        <v>55</v>
      </c>
      <c r="C13" s="14">
        <v>143124.34168894822</v>
      </c>
      <c r="D13" s="14">
        <v>2602.2607579808769</v>
      </c>
      <c r="E13" s="14"/>
      <c r="F13" s="14"/>
      <c r="K13" s="23" t="s">
        <v>58</v>
      </c>
      <c r="L13" s="24">
        <v>20.255480783018811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3.353364473725402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938.56730281880982</v>
      </c>
      <c r="C17" s="14">
        <v>279.06398549847358</v>
      </c>
      <c r="D17" s="14">
        <v>3.3632691840987974</v>
      </c>
      <c r="E17" s="14">
        <v>1.408147714564842E-3</v>
      </c>
      <c r="F17" s="14">
        <v>379.31057847671605</v>
      </c>
      <c r="G17" s="14">
        <v>1497.8240271609036</v>
      </c>
      <c r="H17" s="14">
        <v>379.31057847671605</v>
      </c>
      <c r="I17" s="14">
        <v>1497.8240271609036</v>
      </c>
    </row>
    <row r="18" spans="1:9" ht="15" customHeight="1" x14ac:dyDescent="0.25">
      <c r="A18" s="8" t="s">
        <v>0</v>
      </c>
      <c r="B18" s="14">
        <v>1.913404228697642</v>
      </c>
      <c r="C18" s="14">
        <v>0.80085846922931259</v>
      </c>
      <c r="D18" s="14">
        <v>2.3891914766649864</v>
      </c>
      <c r="E18" s="14">
        <v>2.0342046534366498E-2</v>
      </c>
      <c r="F18" s="14">
        <v>0.30844799128570743</v>
      </c>
      <c r="G18" s="14">
        <v>3.5183604661095766</v>
      </c>
      <c r="H18" s="14">
        <v>0.30844799128570743</v>
      </c>
      <c r="I18" s="14">
        <v>3.5183604661095766</v>
      </c>
    </row>
    <row r="19" spans="1:9" ht="15" customHeight="1" x14ac:dyDescent="0.25">
      <c r="A19" s="8" t="s">
        <v>3</v>
      </c>
      <c r="B19" s="14">
        <v>65.554889756669596</v>
      </c>
      <c r="C19" s="14">
        <v>55.226073800902505</v>
      </c>
      <c r="D19" s="14">
        <v>1.18702788818564</v>
      </c>
      <c r="E19" s="14">
        <v>0.24031838780322323</v>
      </c>
      <c r="F19" s="14">
        <v>-45.12063534557042</v>
      </c>
      <c r="G19" s="14">
        <v>176.23041485890963</v>
      </c>
      <c r="H19" s="14">
        <v>-45.12063534557042</v>
      </c>
      <c r="I19" s="14">
        <v>176.23041485890963</v>
      </c>
    </row>
    <row r="20" spans="1:9" ht="15" customHeight="1" x14ac:dyDescent="0.25">
      <c r="A20" s="8" t="s">
        <v>4</v>
      </c>
      <c r="B20" s="14">
        <v>-19.471601240365885</v>
      </c>
      <c r="C20" s="14">
        <v>10.107299473504995</v>
      </c>
      <c r="D20" s="14">
        <v>-1.9264889985112463</v>
      </c>
      <c r="E20" s="14">
        <v>5.9216987699547641E-2</v>
      </c>
      <c r="F20" s="14">
        <v>-39.727082023384696</v>
      </c>
      <c r="G20" s="14">
        <v>0.78387954265292592</v>
      </c>
      <c r="H20" s="14">
        <v>-39.727082023384696</v>
      </c>
      <c r="I20" s="14">
        <v>0.78387954265292592</v>
      </c>
    </row>
    <row r="21" spans="1:9" ht="15" customHeight="1" thickBot="1" x14ac:dyDescent="0.3">
      <c r="A21" s="25" t="s">
        <v>5</v>
      </c>
      <c r="B21" s="29">
        <v>-0.86456168300859515</v>
      </c>
      <c r="C21" s="29">
        <v>1.6732981726195164</v>
      </c>
      <c r="D21" s="29">
        <v>-0.51668118519196149</v>
      </c>
      <c r="E21" s="29">
        <v>0.60745017629201703</v>
      </c>
      <c r="F21" s="29">
        <v>-4.2179261567339967</v>
      </c>
      <c r="G21" s="29">
        <v>2.4888027907168069</v>
      </c>
      <c r="H21" s="29">
        <v>-4.2179261567339967</v>
      </c>
      <c r="I21" s="29">
        <v>2.4888027907168069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-21.250192195149367</v>
      </c>
      <c r="M2" s="61">
        <v>72.313482392977292</v>
      </c>
      <c r="N2" s="61">
        <v>2.0339186826540945</v>
      </c>
      <c r="O2" s="67">
        <v>861.57216895091426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9.4406401181118653</v>
      </c>
      <c r="M3" s="18">
        <v>53.302239661073081</v>
      </c>
      <c r="N3" s="18">
        <v>0.76110878017102457</v>
      </c>
      <c r="O3" s="68">
        <v>234.39587555200015</v>
      </c>
    </row>
    <row r="4" spans="1:15" ht="15" customHeight="1" x14ac:dyDescent="0.25">
      <c r="A4" s="8" t="s">
        <v>30</v>
      </c>
      <c r="B4" s="14">
        <v>0.60832944965291802</v>
      </c>
      <c r="D4" s="2" t="s">
        <v>69</v>
      </c>
      <c r="K4" s="4" t="s">
        <v>31</v>
      </c>
      <c r="L4" s="59">
        <v>0.37006471931502216</v>
      </c>
      <c r="M4" s="18">
        <v>50.677382913561026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0.37006471931502216</v>
      </c>
      <c r="D5" s="2" t="s">
        <v>70</v>
      </c>
      <c r="K5" s="21" t="s">
        <v>32</v>
      </c>
      <c r="L5" s="59">
        <v>10.966007100024003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0.33631818642118405</v>
      </c>
      <c r="D6" s="2" t="s">
        <v>71</v>
      </c>
      <c r="K6" s="4" t="s">
        <v>34</v>
      </c>
      <c r="L6" s="63">
        <v>84488.604180542956</v>
      </c>
      <c r="M6" s="64">
        <v>143819.03978219046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50.677382913561026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469.55136223576528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1.5246840999112308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84488.604180542956</v>
      </c>
      <c r="D12" s="14">
        <v>28162.868060180987</v>
      </c>
      <c r="E12" s="14">
        <v>10.966007100024003</v>
      </c>
      <c r="F12" s="14">
        <v>9.0874898336569E-6</v>
      </c>
      <c r="K12" s="23" t="s">
        <v>48</v>
      </c>
      <c r="L12" s="24">
        <v>106.77721689484963</v>
      </c>
    </row>
    <row r="13" spans="1:15" ht="15" customHeight="1" x14ac:dyDescent="0.25">
      <c r="A13" s="8" t="s">
        <v>49</v>
      </c>
      <c r="B13" s="8">
        <v>56</v>
      </c>
      <c r="C13" s="14">
        <v>143819.03978219046</v>
      </c>
      <c r="D13" s="14">
        <v>2568.1971389676869</v>
      </c>
      <c r="E13" s="14"/>
      <c r="F13" s="14"/>
      <c r="K13" s="23" t="s">
        <v>58</v>
      </c>
      <c r="L13" s="24">
        <v>18.91187469659048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861.57216895091426</v>
      </c>
      <c r="C17" s="14">
        <v>234.39587555200015</v>
      </c>
      <c r="D17" s="14">
        <v>3.6757138619522194</v>
      </c>
      <c r="E17" s="14">
        <v>5.3265416248343342E-4</v>
      </c>
      <c r="F17" s="14">
        <v>392.02080671514898</v>
      </c>
      <c r="G17" s="14">
        <v>1331.1235311866794</v>
      </c>
      <c r="H17" s="14">
        <v>392.02080671514898</v>
      </c>
      <c r="I17" s="14">
        <v>1331.1235311866794</v>
      </c>
    </row>
    <row r="18" spans="1:9" ht="15" customHeight="1" x14ac:dyDescent="0.25">
      <c r="A18" s="8" t="s">
        <v>0</v>
      </c>
      <c r="B18" s="14">
        <v>2.0339186826540945</v>
      </c>
      <c r="C18" s="14">
        <v>0.76110878017102457</v>
      </c>
      <c r="D18" s="14">
        <v>2.6723101028962821</v>
      </c>
      <c r="E18" s="14">
        <v>9.8483887586508639E-3</v>
      </c>
      <c r="F18" s="14">
        <v>0.50923458274286371</v>
      </c>
      <c r="G18" s="14">
        <v>3.558602782565325</v>
      </c>
      <c r="H18" s="14">
        <v>0.50923458274286371</v>
      </c>
      <c r="I18" s="14">
        <v>3.558602782565325</v>
      </c>
    </row>
    <row r="19" spans="1:9" ht="15" customHeight="1" x14ac:dyDescent="0.25">
      <c r="A19" s="8" t="s">
        <v>3</v>
      </c>
      <c r="B19" s="14">
        <v>72.313482392977292</v>
      </c>
      <c r="C19" s="14">
        <v>53.302239661073081</v>
      </c>
      <c r="D19" s="14">
        <v>1.3566687413660072</v>
      </c>
      <c r="E19" s="14">
        <v>0.18033059574735918</v>
      </c>
      <c r="F19" s="14">
        <v>-34.463734501872338</v>
      </c>
      <c r="G19" s="14">
        <v>179.09069928782691</v>
      </c>
      <c r="H19" s="14">
        <v>-34.463734501872338</v>
      </c>
      <c r="I19" s="14">
        <v>179.09069928782691</v>
      </c>
    </row>
    <row r="20" spans="1:9" ht="15" customHeight="1" thickBot="1" x14ac:dyDescent="0.3">
      <c r="A20" s="25" t="s">
        <v>4</v>
      </c>
      <c r="B20" s="29">
        <v>-21.250192195149367</v>
      </c>
      <c r="C20" s="29">
        <v>9.4406401181118653</v>
      </c>
      <c r="D20" s="29">
        <v>-2.250927048302676</v>
      </c>
      <c r="E20" s="29">
        <v>2.8334215017745266E-2</v>
      </c>
      <c r="F20" s="29">
        <v>-40.162066891739848</v>
      </c>
      <c r="G20" s="29">
        <v>-2.3383174985588866</v>
      </c>
      <c r="H20" s="29">
        <v>-40.162066891739848</v>
      </c>
      <c r="I20" s="29">
        <v>-2.3383174985588866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130</v>
      </c>
      <c r="K2" s="4" t="s">
        <v>27</v>
      </c>
      <c r="L2" s="60">
        <v>110.25758322759333</v>
      </c>
      <c r="M2" s="61">
        <v>2.7808025210857679</v>
      </c>
      <c r="N2" s="70">
        <v>476.66024212658704</v>
      </c>
    </row>
    <row r="3" spans="1:14" ht="15" customHeight="1" x14ac:dyDescent="0.25">
      <c r="A3" s="19" t="s">
        <v>28</v>
      </c>
      <c r="B3" s="20"/>
      <c r="D3" s="2" t="s">
        <v>68</v>
      </c>
      <c r="K3" s="21" t="s">
        <v>29</v>
      </c>
      <c r="L3" s="59">
        <v>52.339221454019231</v>
      </c>
      <c r="M3" s="18">
        <v>0.70898649471511854</v>
      </c>
      <c r="N3" s="71">
        <v>165.93213407505107</v>
      </c>
    </row>
    <row r="4" spans="1:14" ht="15" customHeight="1" x14ac:dyDescent="0.25">
      <c r="A4" s="8" t="s">
        <v>30</v>
      </c>
      <c r="B4" s="14">
        <v>0.55952703990972941</v>
      </c>
      <c r="D4" s="2" t="s">
        <v>69</v>
      </c>
      <c r="K4" s="4" t="s">
        <v>31</v>
      </c>
      <c r="L4" s="59">
        <v>0.31307050839014394</v>
      </c>
      <c r="M4" s="18">
        <v>52.454032306653481</v>
      </c>
      <c r="N4" s="71" t="e">
        <v>#N/A</v>
      </c>
    </row>
    <row r="5" spans="1:14" ht="15" customHeight="1" x14ac:dyDescent="0.25">
      <c r="A5" s="8" t="s">
        <v>22</v>
      </c>
      <c r="B5" s="14">
        <v>0.31307050839014394</v>
      </c>
      <c r="D5" s="2" t="s">
        <v>70</v>
      </c>
      <c r="K5" s="21" t="s">
        <v>32</v>
      </c>
      <c r="L5" s="59">
        <v>12.988974266061462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0.28896771921085063</v>
      </c>
      <c r="D6" s="2" t="s">
        <v>71</v>
      </c>
      <c r="K6" s="4" t="s">
        <v>34</v>
      </c>
      <c r="L6" s="63">
        <v>71476.390164768934</v>
      </c>
      <c r="M6" s="64">
        <v>156831.25379796448</v>
      </c>
      <c r="N6" s="72" t="e">
        <v>#N/A</v>
      </c>
    </row>
    <row r="7" spans="1:14" ht="15" customHeight="1" x14ac:dyDescent="0.25">
      <c r="A7" s="8" t="s">
        <v>35</v>
      </c>
      <c r="B7" s="14">
        <v>52.454032306653481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332.27336707173401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1.4197209667708306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71476.390164768934</v>
      </c>
      <c r="D12" s="14">
        <v>35738.195082384467</v>
      </c>
      <c r="E12" s="14">
        <v>12.988974266061462</v>
      </c>
      <c r="F12" s="14">
        <v>2.2490371058289001E-5</v>
      </c>
      <c r="K12" s="23" t="s">
        <v>48</v>
      </c>
      <c r="L12" s="24">
        <v>104.80748312785632</v>
      </c>
    </row>
    <row r="13" spans="1:14" ht="15" customHeight="1" x14ac:dyDescent="0.25">
      <c r="A13" s="8" t="s">
        <v>49</v>
      </c>
      <c r="B13" s="8">
        <v>57</v>
      </c>
      <c r="C13" s="14">
        <v>156831.25379796448</v>
      </c>
      <c r="D13" s="14">
        <v>2751.425505227447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476.66024212658704</v>
      </c>
      <c r="C17" s="14">
        <v>165.93213407505107</v>
      </c>
      <c r="D17" s="14">
        <v>2.8726216581472621</v>
      </c>
      <c r="E17" s="14">
        <v>5.7083854291408069E-3</v>
      </c>
      <c r="F17" s="14">
        <v>144.38687505485302</v>
      </c>
      <c r="G17" s="14">
        <v>808.93360919832105</v>
      </c>
      <c r="H17" s="14">
        <v>144.38687505485302</v>
      </c>
      <c r="I17" s="14">
        <v>808.93360919832105</v>
      </c>
    </row>
    <row r="18" spans="1:9" ht="15" customHeight="1" x14ac:dyDescent="0.25">
      <c r="A18" s="8" t="s">
        <v>0</v>
      </c>
      <c r="B18" s="14">
        <v>2.7808025210857679</v>
      </c>
      <c r="C18" s="14">
        <v>0.70898649471511854</v>
      </c>
      <c r="D18" s="14">
        <v>3.9222221323173954</v>
      </c>
      <c r="E18" s="14">
        <v>2.3824057963679849E-4</v>
      </c>
      <c r="F18" s="14">
        <v>1.3610815543149373</v>
      </c>
      <c r="G18" s="14">
        <v>4.2005234878565982</v>
      </c>
      <c r="H18" s="14">
        <v>1.3610815543149373</v>
      </c>
      <c r="I18" s="14">
        <v>4.2005234878565982</v>
      </c>
    </row>
    <row r="19" spans="1:9" ht="15" customHeight="1" thickBot="1" x14ac:dyDescent="0.3">
      <c r="A19" s="25" t="s">
        <v>3</v>
      </c>
      <c r="B19" s="29">
        <v>110.25758322759333</v>
      </c>
      <c r="C19" s="29">
        <v>52.339221454019231</v>
      </c>
      <c r="D19" s="29">
        <v>2.1065957835168838</v>
      </c>
      <c r="E19" s="29">
        <v>3.9566401875248729E-2</v>
      </c>
      <c r="F19" s="29">
        <v>5.4501000997370141</v>
      </c>
      <c r="G19" s="29">
        <v>215.06506635544963</v>
      </c>
      <c r="H19" s="29">
        <v>5.4501000997370141</v>
      </c>
      <c r="I19" s="29">
        <v>215.06506635544963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1.1558901382530715E-2</v>
      </c>
      <c r="M2" s="61">
        <v>0.64010430450338307</v>
      </c>
      <c r="N2" s="61">
        <v>3.0265065079412805</v>
      </c>
      <c r="O2" s="67">
        <v>734.72398107195886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4.6804988453566961E-3</v>
      </c>
      <c r="M3" s="18">
        <v>1.6535212461486781</v>
      </c>
      <c r="N3" s="18">
        <v>0.78734625849866247</v>
      </c>
      <c r="O3" s="68">
        <v>114.30156112138204</v>
      </c>
    </row>
    <row r="4" spans="1:15" ht="15" customHeight="1" x14ac:dyDescent="0.25">
      <c r="A4" s="8" t="s">
        <v>30</v>
      </c>
      <c r="B4" s="14">
        <v>0.57690476690845149</v>
      </c>
      <c r="D4" s="2" t="s">
        <v>69</v>
      </c>
      <c r="K4" s="4" t="s">
        <v>31</v>
      </c>
      <c r="L4" s="59">
        <v>0.33281911008169474</v>
      </c>
      <c r="M4" s="18">
        <v>52.154046732836164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0.33281911008169474</v>
      </c>
      <c r="D5" s="2" t="s">
        <v>70</v>
      </c>
      <c r="K5" s="21" t="s">
        <v>32</v>
      </c>
      <c r="L5" s="59">
        <v>9.3117526027347033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0.29707727669321404</v>
      </c>
      <c r="D6" s="2" t="s">
        <v>71</v>
      </c>
      <c r="K6" s="4" t="s">
        <v>34</v>
      </c>
      <c r="L6" s="63">
        <v>75985.146888525342</v>
      </c>
      <c r="M6" s="64">
        <v>152322.49707420808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52.154046732836164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228.97354146623141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1.5772440848570435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75985.146888525342</v>
      </c>
      <c r="D12" s="14">
        <v>25328.382296175114</v>
      </c>
      <c r="E12" s="14">
        <v>9.3117526027347033</v>
      </c>
      <c r="F12" s="14">
        <v>4.3253355322932475E-5</v>
      </c>
      <c r="K12" s="23" t="s">
        <v>48</v>
      </c>
      <c r="L12" s="24">
        <v>3.3124010897651082</v>
      </c>
    </row>
    <row r="13" spans="1:15" ht="15" customHeight="1" x14ac:dyDescent="0.25">
      <c r="A13" s="8" t="s">
        <v>49</v>
      </c>
      <c r="B13" s="8">
        <v>56</v>
      </c>
      <c r="C13" s="14">
        <v>152322.49707420808</v>
      </c>
      <c r="D13" s="14">
        <v>2720.0445906108584</v>
      </c>
      <c r="E13" s="14"/>
      <c r="F13" s="14"/>
      <c r="K13" s="23" t="s">
        <v>58</v>
      </c>
      <c r="L13" s="24">
        <v>9.3761658715389856E-3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734.72398107195886</v>
      </c>
      <c r="C17" s="14">
        <v>114.30156112138204</v>
      </c>
      <c r="D17" s="14">
        <v>6.4279435369366649</v>
      </c>
      <c r="E17" s="14">
        <v>3.0345828950791807E-8</v>
      </c>
      <c r="F17" s="14">
        <v>505.75043960572748</v>
      </c>
      <c r="G17" s="14">
        <v>963.69752253819024</v>
      </c>
      <c r="H17" s="14">
        <v>505.75043960572748</v>
      </c>
      <c r="I17" s="14">
        <v>963.69752253819024</v>
      </c>
    </row>
    <row r="18" spans="1:9" ht="15" customHeight="1" x14ac:dyDescent="0.25">
      <c r="A18" s="8" t="s">
        <v>0</v>
      </c>
      <c r="B18" s="14">
        <v>3.0265065079412805</v>
      </c>
      <c r="C18" s="14">
        <v>0.78734625849866247</v>
      </c>
      <c r="D18" s="14">
        <v>3.8439333079607465</v>
      </c>
      <c r="E18" s="14">
        <v>3.1165562721133857E-4</v>
      </c>
      <c r="F18" s="14">
        <v>1.449262423084237</v>
      </c>
      <c r="G18" s="14">
        <v>4.603750592798324</v>
      </c>
      <c r="H18" s="14">
        <v>1.449262423084237</v>
      </c>
      <c r="I18" s="14">
        <v>4.603750592798324</v>
      </c>
    </row>
    <row r="19" spans="1:9" ht="15" customHeight="1" x14ac:dyDescent="0.25">
      <c r="A19" s="8" t="s">
        <v>2</v>
      </c>
      <c r="B19" s="14">
        <v>0.64010430450338307</v>
      </c>
      <c r="C19" s="14">
        <v>1.6535212461486781</v>
      </c>
      <c r="D19" s="14">
        <v>0.3871158631885081</v>
      </c>
      <c r="E19" s="14">
        <v>0.70013774006748486</v>
      </c>
      <c r="F19" s="14">
        <v>-2.6722967852617252</v>
      </c>
      <c r="G19" s="14">
        <v>3.9525053942684911</v>
      </c>
      <c r="H19" s="14">
        <v>-2.6722967852617252</v>
      </c>
      <c r="I19" s="14">
        <v>3.9525053942684911</v>
      </c>
    </row>
    <row r="20" spans="1:9" ht="15" customHeight="1" thickBot="1" x14ac:dyDescent="0.3">
      <c r="A20" s="25" t="s">
        <v>6</v>
      </c>
      <c r="B20" s="29">
        <v>1.1558901382530715E-2</v>
      </c>
      <c r="C20" s="29">
        <v>4.6804988453566961E-3</v>
      </c>
      <c r="D20" s="29">
        <v>2.4695874872392629</v>
      </c>
      <c r="E20" s="29">
        <v>1.6601263417528794E-2</v>
      </c>
      <c r="F20" s="29">
        <v>2.1827355109917297E-3</v>
      </c>
      <c r="G20" s="29">
        <v>2.0935067254069701E-2</v>
      </c>
      <c r="H20" s="29">
        <v>2.1827355109917297E-3</v>
      </c>
      <c r="I20" s="29">
        <v>2.0935067254069701E-2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1.3805289516164079E-2</v>
      </c>
      <c r="M2" s="61">
        <v>-3.7903820555322723</v>
      </c>
      <c r="N2" s="61">
        <v>-0.22624984747475102</v>
      </c>
      <c r="O2" s="62">
        <v>2.2778074298827358</v>
      </c>
      <c r="P2" s="67">
        <v>1125.3012844517141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4.5648815248766524E-3</v>
      </c>
      <c r="M3" s="18">
        <v>1.5165307529074352</v>
      </c>
      <c r="N3" s="18">
        <v>1.6186588344737483</v>
      </c>
      <c r="O3" s="58">
        <v>0.81027169851023162</v>
      </c>
      <c r="P3" s="68">
        <v>190.69840327957485</v>
      </c>
    </row>
    <row r="4" spans="1:16" ht="15" customHeight="1" x14ac:dyDescent="0.25">
      <c r="A4" s="8" t="s">
        <v>30</v>
      </c>
      <c r="B4" s="14">
        <v>0.63314163146373492</v>
      </c>
      <c r="D4" s="2" t="s">
        <v>69</v>
      </c>
      <c r="K4" s="4" t="s">
        <v>31</v>
      </c>
      <c r="L4" s="59">
        <v>0.40086832549255996</v>
      </c>
      <c r="M4" s="18">
        <v>49.870075018672438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0.40086832549255996</v>
      </c>
      <c r="D5" s="2" t="s">
        <v>70</v>
      </c>
      <c r="K5" s="21" t="s">
        <v>32</v>
      </c>
      <c r="L5" s="59">
        <v>9.1998799430095097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0.35729511280110982</v>
      </c>
      <c r="D6" s="2" t="s">
        <v>71</v>
      </c>
      <c r="K6" s="4" t="s">
        <v>34</v>
      </c>
      <c r="L6" s="63">
        <v>91521.302932492516</v>
      </c>
      <c r="M6" s="64">
        <v>136786.3410302409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49.870075018672438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382.16814027400164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1.623820770446265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91521.302932492516</v>
      </c>
      <c r="D12" s="14">
        <v>22880.325733123129</v>
      </c>
      <c r="E12" s="14">
        <v>9.1998799430095097</v>
      </c>
      <c r="F12" s="14">
        <v>9.160249458417248E-6</v>
      </c>
      <c r="K12" s="23" t="s">
        <v>48</v>
      </c>
      <c r="L12" s="24">
        <v>3.2438647931520035</v>
      </c>
    </row>
    <row r="13" spans="1:16" ht="15" customHeight="1" x14ac:dyDescent="0.25">
      <c r="A13" s="8" t="s">
        <v>49</v>
      </c>
      <c r="B13" s="8">
        <v>55</v>
      </c>
      <c r="C13" s="14">
        <v>136786.3410302409</v>
      </c>
      <c r="D13" s="14">
        <v>2487.0243823680166</v>
      </c>
      <c r="E13" s="14"/>
      <c r="F13" s="14"/>
      <c r="K13" s="23" t="s">
        <v>58</v>
      </c>
      <c r="L13" s="24">
        <v>3.0391955440617058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9.1482270062620552E-3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1125.3012844517141</v>
      </c>
      <c r="C17" s="14">
        <v>190.69840327957485</v>
      </c>
      <c r="D17" s="14">
        <v>5.9009475963045039</v>
      </c>
      <c r="E17" s="14">
        <v>2.3242826140882314E-7</v>
      </c>
      <c r="F17" s="14">
        <v>743.13314417771244</v>
      </c>
      <c r="G17" s="14">
        <v>1507.4694247257157</v>
      </c>
      <c r="H17" s="14">
        <v>743.13314417771244</v>
      </c>
      <c r="I17" s="14">
        <v>1507.4694247257157</v>
      </c>
    </row>
    <row r="18" spans="1:9" ht="15" customHeight="1" x14ac:dyDescent="0.25">
      <c r="A18" s="8" t="s">
        <v>0</v>
      </c>
      <c r="B18" s="14">
        <v>2.2778074298827358</v>
      </c>
      <c r="C18" s="14">
        <v>0.81027169851023162</v>
      </c>
      <c r="D18" s="14">
        <v>2.8111649883251761</v>
      </c>
      <c r="E18" s="14">
        <v>6.8268834543751189E-3</v>
      </c>
      <c r="F18" s="14">
        <v>0.65398665943647072</v>
      </c>
      <c r="G18" s="14">
        <v>3.901628200329001</v>
      </c>
      <c r="H18" s="14">
        <v>0.65398665943647072</v>
      </c>
      <c r="I18" s="14">
        <v>3.901628200329001</v>
      </c>
    </row>
    <row r="19" spans="1:9" ht="15" customHeight="1" x14ac:dyDescent="0.25">
      <c r="A19" s="8" t="s">
        <v>2</v>
      </c>
      <c r="B19" s="14">
        <v>-0.22624984747475102</v>
      </c>
      <c r="C19" s="14">
        <v>1.6186588344737483</v>
      </c>
      <c r="D19" s="14">
        <v>-0.13977611752158289</v>
      </c>
      <c r="E19" s="14">
        <v>0.88934749116515066</v>
      </c>
      <c r="F19" s="14">
        <v>-3.4701146406267545</v>
      </c>
      <c r="G19" s="14">
        <v>3.0176149456772525</v>
      </c>
      <c r="H19" s="14">
        <v>-3.4701146406267545</v>
      </c>
      <c r="I19" s="14">
        <v>3.0176149456772525</v>
      </c>
    </row>
    <row r="20" spans="1:9" ht="15" customHeight="1" x14ac:dyDescent="0.25">
      <c r="A20" s="8" t="s">
        <v>5</v>
      </c>
      <c r="B20" s="14">
        <v>-3.7903820555322723</v>
      </c>
      <c r="C20" s="14">
        <v>1.5165307529074352</v>
      </c>
      <c r="D20" s="14">
        <v>-2.4993769814858653</v>
      </c>
      <c r="E20" s="14">
        <v>1.5455141912209853E-2</v>
      </c>
      <c r="F20" s="14">
        <v>-6.8295775995939785</v>
      </c>
      <c r="G20" s="14">
        <v>-0.75118651147056648</v>
      </c>
      <c r="H20" s="14">
        <v>-6.8295775995939785</v>
      </c>
      <c r="I20" s="14">
        <v>-0.75118651147056648</v>
      </c>
    </row>
    <row r="21" spans="1:9" ht="15" customHeight="1" thickBot="1" x14ac:dyDescent="0.3">
      <c r="A21" s="25" t="s">
        <v>6</v>
      </c>
      <c r="B21" s="29">
        <v>1.3805289516164079E-2</v>
      </c>
      <c r="C21" s="29">
        <v>4.5648815248766524E-3</v>
      </c>
      <c r="D21" s="29">
        <v>3.0242382942319868</v>
      </c>
      <c r="E21" s="29">
        <v>3.7832836588435905E-3</v>
      </c>
      <c r="F21" s="29">
        <v>4.6570625099020234E-3</v>
      </c>
      <c r="G21" s="29">
        <v>2.2953516522426134E-2</v>
      </c>
      <c r="H21" s="29">
        <v>4.6570625099020234E-3</v>
      </c>
      <c r="I21" s="29">
        <v>2.2953516522426134E-2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-2.887375818631412</v>
      </c>
      <c r="M2" s="61">
        <v>-0.34116100732378163</v>
      </c>
      <c r="N2" s="61">
        <v>2.526522770551769</v>
      </c>
      <c r="O2" s="67">
        <v>1105.0228263414774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1.5913169843471047</v>
      </c>
      <c r="M3" s="18">
        <v>1.7319145764011945</v>
      </c>
      <c r="N3" s="18">
        <v>0.862726030522601</v>
      </c>
      <c r="O3" s="68">
        <v>203.97138934502513</v>
      </c>
    </row>
    <row r="4" spans="1:15" ht="15" customHeight="1" x14ac:dyDescent="0.25">
      <c r="A4" s="8" t="s">
        <v>30</v>
      </c>
      <c r="B4" s="14">
        <v>0.54885151603315041</v>
      </c>
      <c r="D4" s="2" t="s">
        <v>69</v>
      </c>
      <c r="K4" s="4" t="s">
        <v>31</v>
      </c>
      <c r="L4" s="59">
        <v>0.30123798665188761</v>
      </c>
      <c r="M4" s="18">
        <v>53.374135817387447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0.30123798665188761</v>
      </c>
      <c r="D5" s="2" t="s">
        <v>70</v>
      </c>
      <c r="K5" s="21" t="s">
        <v>32</v>
      </c>
      <c r="L5" s="59">
        <v>8.0472449514327309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0.26380430736538152</v>
      </c>
      <c r="D6" s="2" t="s">
        <v>71</v>
      </c>
      <c r="K6" s="4" t="s">
        <v>34</v>
      </c>
      <c r="L6" s="63">
        <v>68774.935004569794</v>
      </c>
      <c r="M6" s="64">
        <v>159532.70895816362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53.374135817387447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408.60379261592749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1.728247913552867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68774.935004569794</v>
      </c>
      <c r="D12" s="14">
        <v>22924.978334856598</v>
      </c>
      <c r="E12" s="14">
        <v>8.0472449514327309</v>
      </c>
      <c r="F12" s="14">
        <v>1.5097449459788823E-4</v>
      </c>
      <c r="K12" s="23" t="s">
        <v>48</v>
      </c>
      <c r="L12" s="24">
        <v>3.4694418010130379</v>
      </c>
    </row>
    <row r="13" spans="1:15" ht="15" customHeight="1" x14ac:dyDescent="0.25">
      <c r="A13" s="8" t="s">
        <v>49</v>
      </c>
      <c r="B13" s="8">
        <v>56</v>
      </c>
      <c r="C13" s="14">
        <v>159532.70895816362</v>
      </c>
      <c r="D13" s="14">
        <v>2848.7983742529218</v>
      </c>
      <c r="E13" s="14"/>
      <c r="F13" s="14"/>
      <c r="K13" s="23" t="s">
        <v>58</v>
      </c>
      <c r="L13" s="24">
        <v>3.187790979638323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1105.0228263414774</v>
      </c>
      <c r="C17" s="14">
        <v>203.97138934502513</v>
      </c>
      <c r="D17" s="14">
        <v>5.4175383610899006</v>
      </c>
      <c r="E17" s="14">
        <v>1.3182924091078864E-6</v>
      </c>
      <c r="F17" s="14">
        <v>696.41903372554998</v>
      </c>
      <c r="G17" s="14">
        <v>1513.6266189574048</v>
      </c>
      <c r="H17" s="14">
        <v>696.41903372554998</v>
      </c>
      <c r="I17" s="14">
        <v>1513.6266189574048</v>
      </c>
    </row>
    <row r="18" spans="1:9" ht="15" customHeight="1" x14ac:dyDescent="0.25">
      <c r="A18" s="8" t="s">
        <v>0</v>
      </c>
      <c r="B18" s="14">
        <v>2.526522770551769</v>
      </c>
      <c r="C18" s="14">
        <v>0.862726030522601</v>
      </c>
      <c r="D18" s="14">
        <v>2.9285342984508236</v>
      </c>
      <c r="E18" s="14">
        <v>4.9170597128778077E-3</v>
      </c>
      <c r="F18" s="14">
        <v>0.79827485699890199</v>
      </c>
      <c r="G18" s="14">
        <v>4.2547706841046358</v>
      </c>
      <c r="H18" s="14">
        <v>0.79827485699890199</v>
      </c>
      <c r="I18" s="14">
        <v>4.2547706841046358</v>
      </c>
    </row>
    <row r="19" spans="1:9" ht="15" customHeight="1" x14ac:dyDescent="0.25">
      <c r="A19" s="8" t="s">
        <v>2</v>
      </c>
      <c r="B19" s="14">
        <v>-0.34116100732378163</v>
      </c>
      <c r="C19" s="14">
        <v>1.7319145764011945</v>
      </c>
      <c r="D19" s="14">
        <v>-0.19698489288813073</v>
      </c>
      <c r="E19" s="14">
        <v>0.84455256323117356</v>
      </c>
      <c r="F19" s="14">
        <v>-3.8106028083368195</v>
      </c>
      <c r="G19" s="14">
        <v>3.1282807936892563</v>
      </c>
      <c r="H19" s="14">
        <v>-3.8106028083368195</v>
      </c>
      <c r="I19" s="14">
        <v>3.1282807936892563</v>
      </c>
    </row>
    <row r="20" spans="1:9" ht="15" customHeight="1" thickBot="1" x14ac:dyDescent="0.3">
      <c r="A20" s="25" t="s">
        <v>5</v>
      </c>
      <c r="B20" s="29">
        <v>-2.887375818631412</v>
      </c>
      <c r="C20" s="29">
        <v>1.5913169843471047</v>
      </c>
      <c r="D20" s="29">
        <v>-1.8144567342854463</v>
      </c>
      <c r="E20" s="29">
        <v>7.4965193880195416E-2</v>
      </c>
      <c r="F20" s="29">
        <v>-6.075166798269735</v>
      </c>
      <c r="G20" s="29">
        <v>0.30041516100691101</v>
      </c>
      <c r="H20" s="29">
        <v>-6.075166798269735</v>
      </c>
      <c r="I20" s="29">
        <v>0.30041516100691101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8.6198464330306986E-3</v>
      </c>
      <c r="M2" s="61">
        <v>-20.542927668950693</v>
      </c>
      <c r="N2" s="61">
        <v>0.60933487310669909</v>
      </c>
      <c r="O2" s="62">
        <v>2.1794627243585976</v>
      </c>
      <c r="P2" s="67">
        <v>1005.486387434463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4.7170360761249362E-3</v>
      </c>
      <c r="M3" s="18">
        <v>9.2895706539701113</v>
      </c>
      <c r="N3" s="18">
        <v>1.5989764905785706</v>
      </c>
      <c r="O3" s="58">
        <v>0.85226922188142529</v>
      </c>
      <c r="P3" s="68">
        <v>164.94737601647594</v>
      </c>
    </row>
    <row r="4" spans="1:16" ht="15" customHeight="1" x14ac:dyDescent="0.25">
      <c r="A4" s="8" t="s">
        <v>30</v>
      </c>
      <c r="B4" s="14">
        <v>0.62233194473263886</v>
      </c>
      <c r="D4" s="2" t="s">
        <v>69</v>
      </c>
      <c r="K4" s="4" t="s">
        <v>31</v>
      </c>
      <c r="L4" s="59">
        <v>0.38729704943470833</v>
      </c>
      <c r="M4" s="18">
        <v>50.431730107970871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0.38729704943470833</v>
      </c>
      <c r="D5" s="2" t="s">
        <v>70</v>
      </c>
      <c r="K5" s="21" t="s">
        <v>32</v>
      </c>
      <c r="L5" s="59">
        <v>8.691543634340233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0.34273683484814166</v>
      </c>
      <c r="D6" s="2" t="s">
        <v>71</v>
      </c>
      <c r="K6" s="4" t="s">
        <v>34</v>
      </c>
      <c r="L6" s="63">
        <v>88422.876870156557</v>
      </c>
      <c r="M6" s="64">
        <v>139884.76709257686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50.431730107970871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330.56192842305171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1.7079856880693696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88422.876870156557</v>
      </c>
      <c r="D12" s="14">
        <v>22105.719217539139</v>
      </c>
      <c r="E12" s="14">
        <v>8.691543634340233</v>
      </c>
      <c r="F12" s="14">
        <v>1.6433311282853813E-5</v>
      </c>
      <c r="K12" s="23" t="s">
        <v>48</v>
      </c>
      <c r="L12" s="24">
        <v>3.2044204945459698</v>
      </c>
    </row>
    <row r="13" spans="1:16" ht="15" customHeight="1" x14ac:dyDescent="0.25">
      <c r="A13" s="8" t="s">
        <v>49</v>
      </c>
      <c r="B13" s="8">
        <v>55</v>
      </c>
      <c r="C13" s="14">
        <v>139884.76709257686</v>
      </c>
      <c r="D13" s="14">
        <v>2543.3594016832158</v>
      </c>
      <c r="E13" s="14"/>
      <c r="F13" s="14"/>
      <c r="K13" s="23" t="s">
        <v>58</v>
      </c>
      <c r="L13" s="24">
        <v>18.616715608084736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9.4531515409448791E-3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1005.486387434463</v>
      </c>
      <c r="C17" s="14">
        <v>164.94737601647594</v>
      </c>
      <c r="D17" s="14">
        <v>6.0958010470807915</v>
      </c>
      <c r="E17" s="14">
        <v>1.1261293379178936E-7</v>
      </c>
      <c r="F17" s="14">
        <v>674.92445901141127</v>
      </c>
      <c r="G17" s="14">
        <v>1336.0483158575148</v>
      </c>
      <c r="H17" s="14">
        <v>674.92445901141127</v>
      </c>
      <c r="I17" s="14">
        <v>1336.0483158575148</v>
      </c>
    </row>
    <row r="18" spans="1:9" ht="15" customHeight="1" x14ac:dyDescent="0.25">
      <c r="A18" s="8" t="s">
        <v>0</v>
      </c>
      <c r="B18" s="14">
        <v>2.1794627243585976</v>
      </c>
      <c r="C18" s="14">
        <v>0.85226922188142529</v>
      </c>
      <c r="D18" s="14">
        <v>2.5572467811841531</v>
      </c>
      <c r="E18" s="14">
        <v>1.333848497423182E-2</v>
      </c>
      <c r="F18" s="14">
        <v>0.47147703628922799</v>
      </c>
      <c r="G18" s="14">
        <v>3.8874484124279673</v>
      </c>
      <c r="H18" s="14">
        <v>0.47147703628922799</v>
      </c>
      <c r="I18" s="14">
        <v>3.8874484124279673</v>
      </c>
    </row>
    <row r="19" spans="1:9" ht="15" customHeight="1" x14ac:dyDescent="0.25">
      <c r="A19" s="8" t="s">
        <v>2</v>
      </c>
      <c r="B19" s="14">
        <v>0.60933487310669909</v>
      </c>
      <c r="C19" s="14">
        <v>1.5989764905785706</v>
      </c>
      <c r="D19" s="14">
        <v>0.38107806881276818</v>
      </c>
      <c r="E19" s="14">
        <v>0.70461341709335157</v>
      </c>
      <c r="F19" s="14">
        <v>-2.5950856214392708</v>
      </c>
      <c r="G19" s="14">
        <v>3.8137553676526688</v>
      </c>
      <c r="H19" s="14">
        <v>-2.5950856214392708</v>
      </c>
      <c r="I19" s="14">
        <v>3.8137553676526688</v>
      </c>
    </row>
    <row r="20" spans="1:9" ht="15" customHeight="1" x14ac:dyDescent="0.25">
      <c r="A20" s="8" t="s">
        <v>4</v>
      </c>
      <c r="B20" s="14">
        <v>-20.542927668950693</v>
      </c>
      <c r="C20" s="14">
        <v>9.2895706539701113</v>
      </c>
      <c r="D20" s="14">
        <v>-2.211396891649799</v>
      </c>
      <c r="E20" s="14">
        <v>3.1182982865138875E-2</v>
      </c>
      <c r="F20" s="14">
        <v>-39.159643277035428</v>
      </c>
      <c r="G20" s="14">
        <v>-1.9262120608659572</v>
      </c>
      <c r="H20" s="14">
        <v>-39.159643277035428</v>
      </c>
      <c r="I20" s="14">
        <v>-1.9262120608659572</v>
      </c>
    </row>
    <row r="21" spans="1:9" ht="15" customHeight="1" thickBot="1" x14ac:dyDescent="0.3">
      <c r="A21" s="25" t="s">
        <v>6</v>
      </c>
      <c r="B21" s="29">
        <v>8.6198464330306986E-3</v>
      </c>
      <c r="C21" s="29">
        <v>4.7170360761249362E-3</v>
      </c>
      <c r="D21" s="29">
        <v>1.8273861581554696</v>
      </c>
      <c r="E21" s="29">
        <v>7.3068861223281267E-2</v>
      </c>
      <c r="F21" s="29">
        <v>-8.3330510791418053E-4</v>
      </c>
      <c r="G21" s="29">
        <v>1.8072997973975578E-2</v>
      </c>
      <c r="H21" s="29">
        <v>-8.3330510791418053E-4</v>
      </c>
      <c r="I21" s="29">
        <v>1.8072997973975578E-2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1.1500053317001284E-2</v>
      </c>
      <c r="M2" s="61">
        <v>-2.7858298577025344</v>
      </c>
      <c r="N2" s="61">
        <v>-11.951465332122293</v>
      </c>
      <c r="O2" s="62">
        <v>-1.4543963811601673E-2</v>
      </c>
      <c r="P2" s="62">
        <v>1.9834394580308219</v>
      </c>
      <c r="Q2" s="67">
        <v>1179.3120606905609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4.9958215634839783E-3</v>
      </c>
      <c r="M3" s="18">
        <v>1.7578519831116974</v>
      </c>
      <c r="N3" s="18">
        <v>10.647873381958769</v>
      </c>
      <c r="O3" s="58">
        <v>1.6258264751640432</v>
      </c>
      <c r="P3" s="58">
        <v>0.84984316972566964</v>
      </c>
      <c r="Q3" s="68">
        <v>196.24061335775212</v>
      </c>
    </row>
    <row r="4" spans="1:17" ht="15" customHeight="1" x14ac:dyDescent="0.25">
      <c r="A4" s="8" t="s">
        <v>30</v>
      </c>
      <c r="B4" s="14">
        <v>0.64383821636811078</v>
      </c>
      <c r="D4" s="2" t="s">
        <v>69</v>
      </c>
      <c r="K4" s="4" t="s">
        <v>31</v>
      </c>
      <c r="L4" s="59">
        <v>0.4145276488560703</v>
      </c>
      <c r="M4" s="18">
        <v>49.75268708451329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0.4145276488560703</v>
      </c>
      <c r="D5" s="2" t="s">
        <v>70</v>
      </c>
      <c r="K5" s="21" t="s">
        <v>32</v>
      </c>
      <c r="L5" s="59">
        <v>7.6466439429604751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0.36031724597237313</v>
      </c>
      <c r="D6" s="2" t="s">
        <v>71</v>
      </c>
      <c r="K6" s="4" t="s">
        <v>34</v>
      </c>
      <c r="L6" s="63">
        <v>94639.830867740675</v>
      </c>
      <c r="M6" s="64">
        <v>133667.81309499274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49.75268708451329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393.43874122227794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1.7038329691910832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94639.830867740675</v>
      </c>
      <c r="D12" s="14">
        <v>18927.966173548135</v>
      </c>
      <c r="E12" s="14">
        <v>7.6466439429604751</v>
      </c>
      <c r="F12" s="14">
        <v>1.7149641216841886E-5</v>
      </c>
      <c r="K12" s="23" t="s">
        <v>48</v>
      </c>
      <c r="L12" s="24">
        <v>3.2595858262441859</v>
      </c>
    </row>
    <row r="13" spans="1:17" ht="15" customHeight="1" x14ac:dyDescent="0.25">
      <c r="A13" s="8" t="s">
        <v>49</v>
      </c>
      <c r="B13" s="8">
        <v>54</v>
      </c>
      <c r="C13" s="14">
        <v>133667.81309499274</v>
      </c>
      <c r="D13" s="14">
        <v>2475.3298721294955</v>
      </c>
      <c r="E13" s="14"/>
      <c r="F13" s="14"/>
      <c r="K13" s="23" t="s">
        <v>58</v>
      </c>
      <c r="L13" s="24">
        <v>21.347700806738064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3.5242810326409457</v>
      </c>
    </row>
    <row r="15" spans="1:17" ht="15" customHeight="1" thickBot="1" x14ac:dyDescent="0.3">
      <c r="K15" s="23" t="s">
        <v>62</v>
      </c>
      <c r="L15" s="24">
        <v>1.0016019180112308E-2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1179.3120606905609</v>
      </c>
      <c r="C17" s="14">
        <v>196.24061335775212</v>
      </c>
      <c r="D17" s="14">
        <v>6.0095208657987733</v>
      </c>
      <c r="E17" s="14">
        <v>1.6464705520266568E-7</v>
      </c>
      <c r="F17" s="14">
        <v>785.87331946828294</v>
      </c>
      <c r="G17" s="14">
        <v>1572.7508019128388</v>
      </c>
      <c r="H17" s="14">
        <v>785.87331946828294</v>
      </c>
      <c r="I17" s="14">
        <v>1572.7508019128388</v>
      </c>
    </row>
    <row r="18" spans="1:9" ht="15" customHeight="1" x14ac:dyDescent="0.25">
      <c r="A18" s="8" t="s">
        <v>0</v>
      </c>
      <c r="B18" s="14">
        <v>1.9834394580308219</v>
      </c>
      <c r="C18" s="14">
        <v>0.84984316972566964</v>
      </c>
      <c r="D18" s="14">
        <v>2.3338888028847471</v>
      </c>
      <c r="E18" s="14">
        <v>2.3353030078366858E-2</v>
      </c>
      <c r="F18" s="14">
        <v>0.27960648883973871</v>
      </c>
      <c r="G18" s="14">
        <v>3.6872724272219051</v>
      </c>
      <c r="H18" s="14">
        <v>0.27960648883973871</v>
      </c>
      <c r="I18" s="14">
        <v>3.6872724272219051</v>
      </c>
    </row>
    <row r="19" spans="1:9" ht="15" customHeight="1" x14ac:dyDescent="0.25">
      <c r="A19" s="8" t="s">
        <v>2</v>
      </c>
      <c r="B19" s="14">
        <v>-1.4543963811601673E-2</v>
      </c>
      <c r="C19" s="14">
        <v>1.6258264751640432</v>
      </c>
      <c r="D19" s="14">
        <v>-8.9455818525370073E-3</v>
      </c>
      <c r="E19" s="14">
        <v>0.99289552078327636</v>
      </c>
      <c r="F19" s="14">
        <v>-3.2741297900557877</v>
      </c>
      <c r="G19" s="14">
        <v>3.2450418624325841</v>
      </c>
      <c r="H19" s="14">
        <v>-3.2741297900557877</v>
      </c>
      <c r="I19" s="14">
        <v>3.2450418624325841</v>
      </c>
    </row>
    <row r="20" spans="1:9" ht="15" customHeight="1" x14ac:dyDescent="0.25">
      <c r="A20" s="8" t="s">
        <v>4</v>
      </c>
      <c r="B20" s="14">
        <v>-11.951465332122293</v>
      </c>
      <c r="C20" s="14">
        <v>10.647873381958769</v>
      </c>
      <c r="D20" s="14">
        <v>-1.1224274466272548</v>
      </c>
      <c r="E20" s="14">
        <v>0.26664672311567483</v>
      </c>
      <c r="F20" s="14">
        <v>-33.299166138860357</v>
      </c>
      <c r="G20" s="14">
        <v>9.3962354746157715</v>
      </c>
      <c r="H20" s="14">
        <v>-33.299166138860357</v>
      </c>
      <c r="I20" s="14">
        <v>9.3962354746157715</v>
      </c>
    </row>
    <row r="21" spans="1:9" ht="15" customHeight="1" x14ac:dyDescent="0.25">
      <c r="A21" s="8" t="s">
        <v>5</v>
      </c>
      <c r="B21" s="14">
        <v>-2.7858298577025344</v>
      </c>
      <c r="C21" s="14">
        <v>1.7578519831116974</v>
      </c>
      <c r="D21" s="14">
        <v>-1.5847920555695145</v>
      </c>
      <c r="E21" s="14">
        <v>0.11885304135147387</v>
      </c>
      <c r="F21" s="14">
        <v>-6.3101108903434806</v>
      </c>
      <c r="G21" s="14">
        <v>0.73845117493841128</v>
      </c>
      <c r="H21" s="14">
        <v>-6.3101108903434806</v>
      </c>
      <c r="I21" s="14">
        <v>0.73845117493841128</v>
      </c>
    </row>
    <row r="22" spans="1:9" ht="15" customHeight="1" thickBot="1" x14ac:dyDescent="0.3">
      <c r="A22" s="25" t="s">
        <v>6</v>
      </c>
      <c r="B22" s="29">
        <v>1.1500053317001284E-2</v>
      </c>
      <c r="C22" s="29">
        <v>4.9958215634839783E-3</v>
      </c>
      <c r="D22" s="29">
        <v>2.3019343607183189</v>
      </c>
      <c r="E22" s="29">
        <v>2.5222508864668897E-2</v>
      </c>
      <c r="F22" s="29">
        <v>1.4840341368889762E-3</v>
      </c>
      <c r="G22" s="29">
        <v>2.1516072497113591E-2</v>
      </c>
      <c r="H22" s="29">
        <v>1.4840341368889762E-3</v>
      </c>
      <c r="I22" s="29">
        <v>2.1516072497113591E-2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-1.3137894917716506</v>
      </c>
      <c r="M2" s="61">
        <v>-22.027880392245063</v>
      </c>
      <c r="N2" s="61">
        <v>8.4402307053091888E-2</v>
      </c>
      <c r="O2" s="62">
        <v>1.9074235744299985</v>
      </c>
      <c r="P2" s="67">
        <v>1210.8117282828755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1.700196968299774</v>
      </c>
      <c r="M3" s="18">
        <v>10.078687294756222</v>
      </c>
      <c r="N3" s="18">
        <v>1.6875798735450298</v>
      </c>
      <c r="O3" s="58">
        <v>0.88176458632992416</v>
      </c>
      <c r="P3" s="68">
        <v>203.26960668499106</v>
      </c>
    </row>
    <row r="4" spans="1:16" ht="15" customHeight="1" x14ac:dyDescent="0.25">
      <c r="A4" s="8" t="s">
        <v>30</v>
      </c>
      <c r="B4" s="14">
        <v>0.59755880761712077</v>
      </c>
      <c r="D4" s="2" t="s">
        <v>69</v>
      </c>
      <c r="K4" s="4" t="s">
        <v>31</v>
      </c>
      <c r="L4" s="59">
        <v>0.35707652856079519</v>
      </c>
      <c r="M4" s="18">
        <v>51.660490092460513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0.35707652856079519</v>
      </c>
      <c r="D5" s="2" t="s">
        <v>70</v>
      </c>
      <c r="K5" s="21" t="s">
        <v>32</v>
      </c>
      <c r="L5" s="59">
        <v>7.6366822581856972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0.31031845791067114</v>
      </c>
      <c r="D6" s="2" t="s">
        <v>71</v>
      </c>
      <c r="K6" s="4" t="s">
        <v>34</v>
      </c>
      <c r="L6" s="63">
        <v>81523.300950106845</v>
      </c>
      <c r="M6" s="64">
        <v>146784.34301262657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51.660490092460513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407.36139487829274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1.7670957193235959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81523.300950106845</v>
      </c>
      <c r="D12" s="14">
        <v>20380.825237526711</v>
      </c>
      <c r="E12" s="14">
        <v>7.6366822581856972</v>
      </c>
      <c r="F12" s="14">
        <v>5.7357685015430291E-5</v>
      </c>
      <c r="K12" s="23" t="s">
        <v>48</v>
      </c>
      <c r="L12" s="24">
        <v>3.381985641961673</v>
      </c>
    </row>
    <row r="13" spans="1:16" ht="15" customHeight="1" x14ac:dyDescent="0.25">
      <c r="A13" s="8" t="s">
        <v>49</v>
      </c>
      <c r="B13" s="8">
        <v>55</v>
      </c>
      <c r="C13" s="14">
        <v>146784.34301262657</v>
      </c>
      <c r="D13" s="14">
        <v>2668.8062365932105</v>
      </c>
      <c r="E13" s="14"/>
      <c r="F13" s="14"/>
      <c r="K13" s="23" t="s">
        <v>58</v>
      </c>
      <c r="L13" s="24">
        <v>20.198140695458797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3.4072708648851826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1210.8117282828755</v>
      </c>
      <c r="C17" s="14">
        <v>203.26960668499106</v>
      </c>
      <c r="D17" s="14">
        <v>5.9566786595857515</v>
      </c>
      <c r="E17" s="14">
        <v>1.8899511141673879E-7</v>
      </c>
      <c r="F17" s="14">
        <v>803.45033340458281</v>
      </c>
      <c r="G17" s="14">
        <v>1618.1731231611682</v>
      </c>
      <c r="H17" s="14">
        <v>803.45033340458281</v>
      </c>
      <c r="I17" s="14">
        <v>1618.1731231611682</v>
      </c>
    </row>
    <row r="18" spans="1:9" ht="15" customHeight="1" x14ac:dyDescent="0.25">
      <c r="A18" s="8" t="s">
        <v>0</v>
      </c>
      <c r="B18" s="14">
        <v>1.9074235744299985</v>
      </c>
      <c r="C18" s="14">
        <v>0.88176458632992416</v>
      </c>
      <c r="D18" s="14">
        <v>2.1631891368750322</v>
      </c>
      <c r="E18" s="14">
        <v>3.4889376966199585E-2</v>
      </c>
      <c r="F18" s="14">
        <v>0.14032785510640267</v>
      </c>
      <c r="G18" s="14">
        <v>3.6745192937535944</v>
      </c>
      <c r="H18" s="14">
        <v>0.14032785510640267</v>
      </c>
      <c r="I18" s="14">
        <v>3.6745192937535944</v>
      </c>
    </row>
    <row r="19" spans="1:9" ht="15" customHeight="1" x14ac:dyDescent="0.25">
      <c r="A19" s="8" t="s">
        <v>2</v>
      </c>
      <c r="B19" s="14">
        <v>8.4402307053091888E-2</v>
      </c>
      <c r="C19" s="14">
        <v>1.6875798735450298</v>
      </c>
      <c r="D19" s="14">
        <v>5.0013814679948407E-2</v>
      </c>
      <c r="E19" s="14">
        <v>0.96029257074860919</v>
      </c>
      <c r="F19" s="14">
        <v>-3.2975833349085812</v>
      </c>
      <c r="G19" s="14">
        <v>3.4663879490147647</v>
      </c>
      <c r="H19" s="14">
        <v>-3.2975833349085812</v>
      </c>
      <c r="I19" s="14">
        <v>3.4663879490147647</v>
      </c>
    </row>
    <row r="20" spans="1:9" ht="15" customHeight="1" x14ac:dyDescent="0.25">
      <c r="A20" s="8" t="s">
        <v>4</v>
      </c>
      <c r="B20" s="14">
        <v>-22.027880392245063</v>
      </c>
      <c r="C20" s="14">
        <v>10.078687294756222</v>
      </c>
      <c r="D20" s="14">
        <v>-2.185590221030651</v>
      </c>
      <c r="E20" s="14">
        <v>3.31215335326034E-2</v>
      </c>
      <c r="F20" s="14">
        <v>-42.226021087703856</v>
      </c>
      <c r="G20" s="14">
        <v>-1.829739696786266</v>
      </c>
      <c r="H20" s="14">
        <v>-42.226021087703856</v>
      </c>
      <c r="I20" s="14">
        <v>-1.829739696786266</v>
      </c>
    </row>
    <row r="21" spans="1:9" ht="15" customHeight="1" thickBot="1" x14ac:dyDescent="0.3">
      <c r="A21" s="25" t="s">
        <v>5</v>
      </c>
      <c r="B21" s="29">
        <v>-1.3137894917716506</v>
      </c>
      <c r="C21" s="29">
        <v>1.700196968299774</v>
      </c>
      <c r="D21" s="29">
        <v>-0.77272781699255855</v>
      </c>
      <c r="E21" s="29">
        <v>0.44299164508461319</v>
      </c>
      <c r="F21" s="29">
        <v>-4.7210603566568334</v>
      </c>
      <c r="G21" s="29">
        <v>2.0934813731135318</v>
      </c>
      <c r="H21" s="29">
        <v>-4.7210603566568334</v>
      </c>
      <c r="I21" s="29">
        <v>2.0934813731135318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-25.325899095835112</v>
      </c>
      <c r="M2" s="61">
        <v>0.41002814326214176</v>
      </c>
      <c r="N2" s="61">
        <v>2.0243153870891275</v>
      </c>
      <c r="O2" s="67">
        <v>1112.0447820957656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9.0974815876102966</v>
      </c>
      <c r="M3" s="18">
        <v>1.6282315157915384</v>
      </c>
      <c r="N3" s="18">
        <v>0.86556139161870471</v>
      </c>
      <c r="O3" s="68">
        <v>157.48613840845653</v>
      </c>
    </row>
    <row r="4" spans="1:15" ht="15" customHeight="1" x14ac:dyDescent="0.25">
      <c r="A4" s="8" t="s">
        <v>30</v>
      </c>
      <c r="B4" s="14">
        <v>0.59168963214271386</v>
      </c>
      <c r="D4" s="2" t="s">
        <v>69</v>
      </c>
      <c r="K4" s="4" t="s">
        <v>31</v>
      </c>
      <c r="L4" s="59">
        <v>0.35009662078518011</v>
      </c>
      <c r="M4" s="18">
        <v>51.474319067159669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0.35009662078518011</v>
      </c>
      <c r="D5" s="2" t="s">
        <v>70</v>
      </c>
      <c r="K5" s="21" t="s">
        <v>32</v>
      </c>
      <c r="L5" s="59">
        <v>10.055551533242957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0.31528036832724327</v>
      </c>
      <c r="D6" s="2" t="s">
        <v>71</v>
      </c>
      <c r="K6" s="4" t="s">
        <v>34</v>
      </c>
      <c r="L6" s="63">
        <v>79929.734650778992</v>
      </c>
      <c r="M6" s="64">
        <v>148377.90931195443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51.474319067159669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315.48264511393205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1.733927824353219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79929.734650778992</v>
      </c>
      <c r="D12" s="14">
        <v>26643.244883592997</v>
      </c>
      <c r="E12" s="14">
        <v>10.055551533242957</v>
      </c>
      <c r="F12" s="14">
        <v>2.1229543699489093E-5</v>
      </c>
      <c r="K12" s="23" t="s">
        <v>48</v>
      </c>
      <c r="L12" s="24">
        <v>3.2617396721450027</v>
      </c>
    </row>
    <row r="13" spans="1:15" ht="15" customHeight="1" x14ac:dyDescent="0.25">
      <c r="A13" s="8" t="s">
        <v>49</v>
      </c>
      <c r="B13" s="8">
        <v>56</v>
      </c>
      <c r="C13" s="14">
        <v>148377.90931195443</v>
      </c>
      <c r="D13" s="14">
        <v>2649.6055234277578</v>
      </c>
      <c r="E13" s="14"/>
      <c r="F13" s="14"/>
      <c r="K13" s="23" t="s">
        <v>58</v>
      </c>
      <c r="L13" s="24">
        <v>18.224445555269735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1112.0447820957656</v>
      </c>
      <c r="C17" s="14">
        <v>157.48613840845653</v>
      </c>
      <c r="D17" s="14">
        <v>7.0612232500841623</v>
      </c>
      <c r="E17" s="14">
        <v>2.741679850852692E-9</v>
      </c>
      <c r="F17" s="14">
        <v>796.56213698183365</v>
      </c>
      <c r="G17" s="14">
        <v>1427.5274272096976</v>
      </c>
      <c r="H17" s="14">
        <v>796.56213698183365</v>
      </c>
      <c r="I17" s="14">
        <v>1427.5274272096976</v>
      </c>
    </row>
    <row r="18" spans="1:9" ht="15" customHeight="1" x14ac:dyDescent="0.25">
      <c r="A18" s="8" t="s">
        <v>0</v>
      </c>
      <c r="B18" s="14">
        <v>2.0243153870891275</v>
      </c>
      <c r="C18" s="14">
        <v>0.86556139161870471</v>
      </c>
      <c r="D18" s="14">
        <v>2.3387311480048947</v>
      </c>
      <c r="E18" s="14">
        <v>2.2944101278983772E-2</v>
      </c>
      <c r="F18" s="14">
        <v>0.29038756273590849</v>
      </c>
      <c r="G18" s="14">
        <v>3.7582432114423465</v>
      </c>
      <c r="H18" s="14">
        <v>0.29038756273590849</v>
      </c>
      <c r="I18" s="14">
        <v>3.7582432114423465</v>
      </c>
    </row>
    <row r="19" spans="1:9" ht="15" customHeight="1" x14ac:dyDescent="0.25">
      <c r="A19" s="8" t="s">
        <v>2</v>
      </c>
      <c r="B19" s="14">
        <v>0.41002814326214176</v>
      </c>
      <c r="C19" s="14">
        <v>1.6282315157915384</v>
      </c>
      <c r="D19" s="14">
        <v>0.2518242272585009</v>
      </c>
      <c r="E19" s="14">
        <v>0.80209883053879216</v>
      </c>
      <c r="F19" s="14">
        <v>-2.8517115288828609</v>
      </c>
      <c r="G19" s="14">
        <v>3.6717678154071445</v>
      </c>
      <c r="H19" s="14">
        <v>-2.8517115288828609</v>
      </c>
      <c r="I19" s="14">
        <v>3.6717678154071445</v>
      </c>
    </row>
    <row r="20" spans="1:9" ht="15" customHeight="1" thickBot="1" x14ac:dyDescent="0.3">
      <c r="A20" s="25" t="s">
        <v>4</v>
      </c>
      <c r="B20" s="29">
        <v>-25.325899095835112</v>
      </c>
      <c r="C20" s="29">
        <v>9.0974815876102966</v>
      </c>
      <c r="D20" s="29">
        <v>-2.7838362575337352</v>
      </c>
      <c r="E20" s="29">
        <v>7.312574024430688E-3</v>
      </c>
      <c r="F20" s="29">
        <v>-43.550344651104851</v>
      </c>
      <c r="G20" s="29">
        <v>-7.1014535405653767</v>
      </c>
      <c r="H20" s="29">
        <v>-43.550344651104851</v>
      </c>
      <c r="I20" s="29">
        <v>-7.1014535405653767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1.381580964597157E-2</v>
      </c>
      <c r="M2" s="61">
        <v>139.49817907977186</v>
      </c>
      <c r="N2" s="61">
        <v>6.7527732751896836E-3</v>
      </c>
      <c r="O2" s="62">
        <v>2.6819055976188277</v>
      </c>
      <c r="P2" s="67">
        <v>330.8843394834584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4.5030635689289021E-3</v>
      </c>
      <c r="M3" s="18">
        <v>50.684294381142614</v>
      </c>
      <c r="N3" s="18">
        <v>1.5810741236555963</v>
      </c>
      <c r="O3" s="58">
        <v>0.75528300160852246</v>
      </c>
      <c r="P3" s="68">
        <v>182.26693152749544</v>
      </c>
    </row>
    <row r="4" spans="1:16" ht="15" customHeight="1" x14ac:dyDescent="0.25">
      <c r="A4" s="8" t="s">
        <v>30</v>
      </c>
      <c r="B4" s="14">
        <v>0.64310633860639166</v>
      </c>
      <c r="D4" s="2" t="s">
        <v>69</v>
      </c>
      <c r="K4" s="4" t="s">
        <v>31</v>
      </c>
      <c r="L4" s="59">
        <v>0.4135857627557189</v>
      </c>
      <c r="M4" s="18">
        <v>49.337953838149467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0.4135857627557189</v>
      </c>
      <c r="D5" s="2" t="s">
        <v>70</v>
      </c>
      <c r="K5" s="21" t="s">
        <v>32</v>
      </c>
      <c r="L5" s="59">
        <v>9.6975889681924556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0.37093745459249849</v>
      </c>
      <c r="D6" s="2" t="s">
        <v>71</v>
      </c>
      <c r="K6" s="4" t="s">
        <v>34</v>
      </c>
      <c r="L6" s="63">
        <v>94424.7910712882</v>
      </c>
      <c r="M6" s="64">
        <v>133882.85289144522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49.337953838149467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365.27109329379715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1.5136209592805268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94424.7910712882</v>
      </c>
      <c r="D12" s="14">
        <v>23606.19776782205</v>
      </c>
      <c r="E12" s="14">
        <v>9.6975889681924556</v>
      </c>
      <c r="F12" s="14">
        <v>5.225408876356226E-6</v>
      </c>
      <c r="K12" s="23" t="s">
        <v>48</v>
      </c>
      <c r="L12" s="24">
        <v>3.1685433495054549</v>
      </c>
    </row>
    <row r="13" spans="1:16" ht="15" customHeight="1" x14ac:dyDescent="0.25">
      <c r="A13" s="8" t="s">
        <v>49</v>
      </c>
      <c r="B13" s="8">
        <v>55</v>
      </c>
      <c r="C13" s="14">
        <v>133882.85289144522</v>
      </c>
      <c r="D13" s="14">
        <v>2434.2336889353678</v>
      </c>
      <c r="E13" s="14"/>
      <c r="F13" s="14"/>
      <c r="K13" s="23" t="s">
        <v>58</v>
      </c>
      <c r="L13" s="24">
        <v>101.5735957492202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9.0243410541313678E-3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330.8843394834584</v>
      </c>
      <c r="C17" s="14">
        <v>182.26693152749544</v>
      </c>
      <c r="D17" s="14">
        <v>1.815383277210346</v>
      </c>
      <c r="E17" s="14">
        <v>7.4918366409789869E-2</v>
      </c>
      <c r="F17" s="14">
        <v>-34.386753810338746</v>
      </c>
      <c r="G17" s="14">
        <v>696.15543277725556</v>
      </c>
      <c r="H17" s="14">
        <v>-34.386753810338746</v>
      </c>
      <c r="I17" s="14">
        <v>696.15543277725556</v>
      </c>
    </row>
    <row r="18" spans="1:9" ht="15" customHeight="1" x14ac:dyDescent="0.25">
      <c r="A18" s="8" t="s">
        <v>0</v>
      </c>
      <c r="B18" s="14">
        <v>2.6819055976188277</v>
      </c>
      <c r="C18" s="14">
        <v>0.75528300160852246</v>
      </c>
      <c r="D18" s="14">
        <v>3.5508618516598238</v>
      </c>
      <c r="E18" s="14">
        <v>7.9572730181171048E-4</v>
      </c>
      <c r="F18" s="14">
        <v>1.168284638338301</v>
      </c>
      <c r="G18" s="14">
        <v>4.1955265568993543</v>
      </c>
      <c r="H18" s="14">
        <v>1.168284638338301</v>
      </c>
      <c r="I18" s="14">
        <v>4.1955265568993543</v>
      </c>
    </row>
    <row r="19" spans="1:9" ht="15" customHeight="1" x14ac:dyDescent="0.25">
      <c r="A19" s="8" t="s">
        <v>2</v>
      </c>
      <c r="B19" s="14">
        <v>6.7527732751896836E-3</v>
      </c>
      <c r="C19" s="14">
        <v>1.5810741236555963</v>
      </c>
      <c r="D19" s="14">
        <v>4.2710036007525178E-3</v>
      </c>
      <c r="E19" s="14">
        <v>0.99660769652240022</v>
      </c>
      <c r="F19" s="14">
        <v>-3.1617905762302652</v>
      </c>
      <c r="G19" s="14">
        <v>3.1752961227806447</v>
      </c>
      <c r="H19" s="14">
        <v>-3.1617905762302652</v>
      </c>
      <c r="I19" s="14">
        <v>3.1752961227806447</v>
      </c>
    </row>
    <row r="20" spans="1:9" ht="15" customHeight="1" x14ac:dyDescent="0.25">
      <c r="A20" s="8" t="s">
        <v>3</v>
      </c>
      <c r="B20" s="14">
        <v>139.49817907977186</v>
      </c>
      <c r="C20" s="14">
        <v>50.684294381142614</v>
      </c>
      <c r="D20" s="14">
        <v>2.7522959682688799</v>
      </c>
      <c r="E20" s="14">
        <v>8.0003996177685534E-3</v>
      </c>
      <c r="F20" s="14">
        <v>37.924583330551656</v>
      </c>
      <c r="G20" s="14">
        <v>241.07177482899206</v>
      </c>
      <c r="H20" s="14">
        <v>37.924583330551656</v>
      </c>
      <c r="I20" s="14">
        <v>241.07177482899206</v>
      </c>
    </row>
    <row r="21" spans="1:9" ht="15" customHeight="1" thickBot="1" x14ac:dyDescent="0.3">
      <c r="A21" s="25" t="s">
        <v>6</v>
      </c>
      <c r="B21" s="29">
        <v>1.381580964597157E-2</v>
      </c>
      <c r="C21" s="29">
        <v>4.5030635689289021E-3</v>
      </c>
      <c r="D21" s="29">
        <v>3.0680911860317788</v>
      </c>
      <c r="E21" s="29">
        <v>3.3403023845282346E-3</v>
      </c>
      <c r="F21" s="29">
        <v>4.791468591840202E-3</v>
      </c>
      <c r="G21" s="29">
        <v>2.2840150700102937E-2</v>
      </c>
      <c r="H21" s="29">
        <v>4.791468591840202E-3</v>
      </c>
      <c r="I21" s="29">
        <v>2.2840150700102937E-2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1.5055984667952115E-2</v>
      </c>
      <c r="M2" s="61">
        <v>-2.8419875708878348</v>
      </c>
      <c r="N2" s="61">
        <v>112.04598707573557</v>
      </c>
      <c r="O2" s="62">
        <v>-0.518191407040693</v>
      </c>
      <c r="P2" s="62">
        <v>2.1883539728281614</v>
      </c>
      <c r="Q2" s="67">
        <v>703.20759044469048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4.4567794021074577E-3</v>
      </c>
      <c r="M3" s="18">
        <v>1.5320932458996306</v>
      </c>
      <c r="N3" s="18">
        <v>51.756663102498464</v>
      </c>
      <c r="O3" s="58">
        <v>1.5727852299822387</v>
      </c>
      <c r="P3" s="58">
        <v>0.78549637051001509</v>
      </c>
      <c r="Q3" s="68">
        <v>268.5081977854461</v>
      </c>
    </row>
    <row r="4" spans="1:17" ht="15" customHeight="1" x14ac:dyDescent="0.25">
      <c r="A4" s="8" t="s">
        <v>30</v>
      </c>
      <c r="B4" s="14">
        <v>0.66986122500328815</v>
      </c>
      <c r="D4" s="2" t="s">
        <v>69</v>
      </c>
      <c r="K4" s="4" t="s">
        <v>31</v>
      </c>
      <c r="L4" s="59">
        <v>0.44871406076290588</v>
      </c>
      <c r="M4" s="18">
        <v>48.278281662823098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0.44871406076290588</v>
      </c>
      <c r="D5" s="2" t="s">
        <v>70</v>
      </c>
      <c r="K5" s="21" t="s">
        <v>32</v>
      </c>
      <c r="L5" s="59">
        <v>8.7905595106339049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0.39766906638910093</v>
      </c>
      <c r="D6" s="2" t="s">
        <v>71</v>
      </c>
      <c r="K6" s="4" t="s">
        <v>34</v>
      </c>
      <c r="L6" s="63">
        <v>102444.85002572984</v>
      </c>
      <c r="M6" s="64">
        <v>125862.79393700357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48.278281662823098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538.32652444874338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1.5748254041824219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102444.85002572984</v>
      </c>
      <c r="D12" s="14">
        <v>20488.970005145969</v>
      </c>
      <c r="E12" s="14">
        <v>8.7905595106339049</v>
      </c>
      <c r="F12" s="14">
        <v>3.7689444507813414E-6</v>
      </c>
      <c r="K12" s="23" t="s">
        <v>48</v>
      </c>
      <c r="L12" s="24">
        <v>3.1532445323594813</v>
      </c>
    </row>
    <row r="13" spans="1:17" ht="15" customHeight="1" x14ac:dyDescent="0.25">
      <c r="A13" s="8" t="s">
        <v>49</v>
      </c>
      <c r="B13" s="8">
        <v>54</v>
      </c>
      <c r="C13" s="14">
        <v>125862.79393700357</v>
      </c>
      <c r="D13" s="14">
        <v>2330.7924803148812</v>
      </c>
      <c r="E13" s="14"/>
      <c r="F13" s="14"/>
      <c r="K13" s="23" t="s">
        <v>58</v>
      </c>
      <c r="L13" s="24">
        <v>103.76586187992623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3.0716620162769823</v>
      </c>
    </row>
    <row r="15" spans="1:17" ht="15" customHeight="1" thickBot="1" x14ac:dyDescent="0.3">
      <c r="K15" s="23" t="s">
        <v>62</v>
      </c>
      <c r="L15" s="24">
        <v>8.9353047153083974E-3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703.20759044469048</v>
      </c>
      <c r="C17" s="14">
        <v>268.5081977854461</v>
      </c>
      <c r="D17" s="14">
        <v>2.6189427222128794</v>
      </c>
      <c r="E17" s="14">
        <v>1.1424573088165583E-2</v>
      </c>
      <c r="F17" s="14">
        <v>164.8810659959471</v>
      </c>
      <c r="G17" s="14">
        <v>1241.534114893434</v>
      </c>
      <c r="H17" s="14">
        <v>164.8810659959471</v>
      </c>
      <c r="I17" s="14">
        <v>1241.534114893434</v>
      </c>
    </row>
    <row r="18" spans="1:9" ht="15" customHeight="1" x14ac:dyDescent="0.25">
      <c r="A18" s="8" t="s">
        <v>0</v>
      </c>
      <c r="B18" s="14">
        <v>2.1883539728281614</v>
      </c>
      <c r="C18" s="14">
        <v>0.78549637051001509</v>
      </c>
      <c r="D18" s="14">
        <v>2.785950457552445</v>
      </c>
      <c r="E18" s="14">
        <v>7.347762281527101E-3</v>
      </c>
      <c r="F18" s="14">
        <v>0.61352856864573946</v>
      </c>
      <c r="G18" s="14">
        <v>3.7631793770105832</v>
      </c>
      <c r="H18" s="14">
        <v>0.61352856864573946</v>
      </c>
      <c r="I18" s="14">
        <v>3.7631793770105832</v>
      </c>
    </row>
    <row r="19" spans="1:9" ht="15" customHeight="1" x14ac:dyDescent="0.25">
      <c r="A19" s="8" t="s">
        <v>2</v>
      </c>
      <c r="B19" s="14">
        <v>-0.518191407040693</v>
      </c>
      <c r="C19" s="14">
        <v>1.5727852299822387</v>
      </c>
      <c r="D19" s="14">
        <v>-0.32947372416928461</v>
      </c>
      <c r="E19" s="14">
        <v>0.74307225221781303</v>
      </c>
      <c r="F19" s="14">
        <v>-3.6714359394001743</v>
      </c>
      <c r="G19" s="14">
        <v>2.6350531253187883</v>
      </c>
      <c r="H19" s="14">
        <v>-3.6714359394001743</v>
      </c>
      <c r="I19" s="14">
        <v>2.6350531253187883</v>
      </c>
    </row>
    <row r="20" spans="1:9" ht="15" customHeight="1" x14ac:dyDescent="0.25">
      <c r="A20" s="8" t="s">
        <v>3</v>
      </c>
      <c r="B20" s="14">
        <v>112.04598707573557</v>
      </c>
      <c r="C20" s="14">
        <v>51.756663102498464</v>
      </c>
      <c r="D20" s="14">
        <v>2.1648611088748249</v>
      </c>
      <c r="E20" s="14">
        <v>3.4836542778216795E-2</v>
      </c>
      <c r="F20" s="14">
        <v>8.2801251958093331</v>
      </c>
      <c r="G20" s="14">
        <v>215.81184895566179</v>
      </c>
      <c r="H20" s="14">
        <v>8.2801251958093331</v>
      </c>
      <c r="I20" s="14">
        <v>215.81184895566179</v>
      </c>
    </row>
    <row r="21" spans="1:9" ht="15" customHeight="1" x14ac:dyDescent="0.25">
      <c r="A21" s="8" t="s">
        <v>5</v>
      </c>
      <c r="B21" s="14">
        <v>-2.8419875708878348</v>
      </c>
      <c r="C21" s="14">
        <v>1.5320932458996306</v>
      </c>
      <c r="D21" s="14">
        <v>-1.8549703671717754</v>
      </c>
      <c r="E21" s="14">
        <v>6.906310177511997E-2</v>
      </c>
      <c r="F21" s="14">
        <v>-5.9136495871648176</v>
      </c>
      <c r="G21" s="14">
        <v>0.2296744453891475</v>
      </c>
      <c r="H21" s="14">
        <v>-5.9136495871648176</v>
      </c>
      <c r="I21" s="14">
        <v>0.2296744453891475</v>
      </c>
    </row>
    <row r="22" spans="1:9" ht="15" customHeight="1" thickBot="1" x14ac:dyDescent="0.3">
      <c r="A22" s="25" t="s">
        <v>6</v>
      </c>
      <c r="B22" s="29">
        <v>1.5055984667952115E-2</v>
      </c>
      <c r="C22" s="29">
        <v>4.4567794021074577E-3</v>
      </c>
      <c r="D22" s="29">
        <v>3.3782207530470676</v>
      </c>
      <c r="E22" s="29">
        <v>1.3599023084205596E-3</v>
      </c>
      <c r="F22" s="29">
        <v>6.1206799526437178E-3</v>
      </c>
      <c r="G22" s="29">
        <v>2.3991289383260513E-2</v>
      </c>
      <c r="H22" s="29">
        <v>6.1206799526437178E-3</v>
      </c>
      <c r="I22" s="29">
        <v>2.3991289383260513E-2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-2.0655651123293972</v>
      </c>
      <c r="M2" s="61">
        <v>89.38104656634097</v>
      </c>
      <c r="N2" s="61">
        <v>-0.58235247580815008</v>
      </c>
      <c r="O2" s="62">
        <v>2.4731387153223539</v>
      </c>
      <c r="P2" s="67">
        <v>766.84577882669373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1.6519291740185718</v>
      </c>
      <c r="M3" s="18">
        <v>55.967388009622901</v>
      </c>
      <c r="N3" s="18">
        <v>1.7150878495098929</v>
      </c>
      <c r="O3" s="58">
        <v>0.85168152789327323</v>
      </c>
      <c r="P3" s="68">
        <v>292.10212777837813</v>
      </c>
    </row>
    <row r="4" spans="1:16" ht="15" customHeight="1" x14ac:dyDescent="0.25">
      <c r="A4" s="8" t="s">
        <v>30</v>
      </c>
      <c r="B4" s="14">
        <v>0.57637239053497924</v>
      </c>
      <c r="D4" s="2" t="s">
        <v>69</v>
      </c>
      <c r="K4" s="4" t="s">
        <v>31</v>
      </c>
      <c r="L4" s="59">
        <v>0.33220513257100664</v>
      </c>
      <c r="M4" s="18">
        <v>52.650247833849811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0.33220513257100664</v>
      </c>
      <c r="D5" s="2" t="s">
        <v>70</v>
      </c>
      <c r="K5" s="21" t="s">
        <v>32</v>
      </c>
      <c r="L5" s="59">
        <v>6.8401552567144259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0.28363823312162539</v>
      </c>
      <c r="D6" s="2" t="s">
        <v>71</v>
      </c>
      <c r="K6" s="4" t="s">
        <v>34</v>
      </c>
      <c r="L6" s="63">
        <v>75844.971129614045</v>
      </c>
      <c r="M6" s="64">
        <v>152462.67283311937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52.650247833849811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585.38574536191811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1.7068079229982431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75844.971129614045</v>
      </c>
      <c r="D12" s="14">
        <v>18961.242782403511</v>
      </c>
      <c r="E12" s="14">
        <v>6.8401552567144259</v>
      </c>
      <c r="F12" s="14">
        <v>1.525934310193757E-4</v>
      </c>
      <c r="K12" s="23" t="s">
        <v>48</v>
      </c>
      <c r="L12" s="24">
        <v>3.4371128576928998</v>
      </c>
    </row>
    <row r="13" spans="1:16" ht="15" customHeight="1" x14ac:dyDescent="0.25">
      <c r="A13" s="8" t="s">
        <v>49</v>
      </c>
      <c r="B13" s="8">
        <v>55</v>
      </c>
      <c r="C13" s="14">
        <v>152462.67283311937</v>
      </c>
      <c r="D13" s="14">
        <v>2772.0485969658066</v>
      </c>
      <c r="E13" s="14"/>
      <c r="F13" s="14"/>
      <c r="K13" s="23" t="s">
        <v>58</v>
      </c>
      <c r="L13" s="24">
        <v>112.16115197500424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3.3105400435550658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766.84577882669373</v>
      </c>
      <c r="C17" s="14">
        <v>292.10212777837813</v>
      </c>
      <c r="D17" s="14">
        <v>2.6252659802892984</v>
      </c>
      <c r="E17" s="14">
        <v>1.1189207019365524E-2</v>
      </c>
      <c r="F17" s="14">
        <v>181.46003346477562</v>
      </c>
      <c r="G17" s="14">
        <v>1352.2315241886117</v>
      </c>
      <c r="H17" s="14">
        <v>181.46003346477562</v>
      </c>
      <c r="I17" s="14">
        <v>1352.2315241886117</v>
      </c>
    </row>
    <row r="18" spans="1:9" ht="15" customHeight="1" x14ac:dyDescent="0.25">
      <c r="A18" s="8" t="s">
        <v>0</v>
      </c>
      <c r="B18" s="14">
        <v>2.4731387153223539</v>
      </c>
      <c r="C18" s="14">
        <v>0.85168152789327323</v>
      </c>
      <c r="D18" s="14">
        <v>2.9038304041182283</v>
      </c>
      <c r="E18" s="14">
        <v>5.2974341721118944E-3</v>
      </c>
      <c r="F18" s="14">
        <v>0.76633079232411072</v>
      </c>
      <c r="G18" s="14">
        <v>4.1799466383205974</v>
      </c>
      <c r="H18" s="14">
        <v>0.76633079232411072</v>
      </c>
      <c r="I18" s="14">
        <v>4.1799466383205974</v>
      </c>
    </row>
    <row r="19" spans="1:9" ht="15" customHeight="1" x14ac:dyDescent="0.25">
      <c r="A19" s="8" t="s">
        <v>2</v>
      </c>
      <c r="B19" s="14">
        <v>-0.58235247580815008</v>
      </c>
      <c r="C19" s="14">
        <v>1.7150878495098929</v>
      </c>
      <c r="D19" s="14">
        <v>-0.33954673282453979</v>
      </c>
      <c r="E19" s="14">
        <v>0.73549110288320052</v>
      </c>
      <c r="F19" s="14">
        <v>-4.0194653335010502</v>
      </c>
      <c r="G19" s="14">
        <v>2.8547603818847498</v>
      </c>
      <c r="H19" s="14">
        <v>-4.0194653335010502</v>
      </c>
      <c r="I19" s="14">
        <v>2.8547603818847498</v>
      </c>
    </row>
    <row r="20" spans="1:9" ht="15" customHeight="1" x14ac:dyDescent="0.25">
      <c r="A20" s="8" t="s">
        <v>3</v>
      </c>
      <c r="B20" s="14">
        <v>89.38104656634097</v>
      </c>
      <c r="C20" s="14">
        <v>55.967388009622901</v>
      </c>
      <c r="D20" s="14">
        <v>1.5970201530750909</v>
      </c>
      <c r="E20" s="14">
        <v>0.11599145462363268</v>
      </c>
      <c r="F20" s="14">
        <v>-22.780105408663275</v>
      </c>
      <c r="G20" s="14">
        <v>201.54219854134521</v>
      </c>
      <c r="H20" s="14">
        <v>-22.780105408663275</v>
      </c>
      <c r="I20" s="14">
        <v>201.54219854134521</v>
      </c>
    </row>
    <row r="21" spans="1:9" ht="15" customHeight="1" thickBot="1" x14ac:dyDescent="0.3">
      <c r="A21" s="25" t="s">
        <v>5</v>
      </c>
      <c r="B21" s="29">
        <v>-2.0655651123293972</v>
      </c>
      <c r="C21" s="29">
        <v>1.6519291740185718</v>
      </c>
      <c r="D21" s="29">
        <v>-1.2503956857330587</v>
      </c>
      <c r="E21" s="29">
        <v>0.21644882450175046</v>
      </c>
      <c r="F21" s="29">
        <v>-5.3761051558844635</v>
      </c>
      <c r="G21" s="29">
        <v>1.2449749312256686</v>
      </c>
      <c r="H21" s="29">
        <v>-5.3761051558844635</v>
      </c>
      <c r="I21" s="29">
        <v>1.2449749312256686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1.1559197329658162E-2</v>
      </c>
      <c r="M2" s="61">
        <v>-12.623552667049305</v>
      </c>
      <c r="N2" s="61">
        <v>111.64846514874323</v>
      </c>
      <c r="O2" s="62">
        <v>0.11428872231729383</v>
      </c>
      <c r="P2" s="62">
        <v>2.2301972027492254</v>
      </c>
      <c r="Q2" s="67">
        <v>577.89023858336486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4.8098440990747959E-3</v>
      </c>
      <c r="M3" s="18">
        <v>9.8375963718025634</v>
      </c>
      <c r="N3" s="18">
        <v>54.864256140666257</v>
      </c>
      <c r="O3" s="58">
        <v>1.5740939778530243</v>
      </c>
      <c r="P3" s="58">
        <v>0.82930155818621532</v>
      </c>
      <c r="Q3" s="68">
        <v>264.36478022859518</v>
      </c>
    </row>
    <row r="4" spans="1:17" ht="15" customHeight="1" x14ac:dyDescent="0.25">
      <c r="A4" s="8" t="s">
        <v>30</v>
      </c>
      <c r="B4" s="14">
        <v>0.6564585494590387</v>
      </c>
      <c r="D4" s="2" t="s">
        <v>69</v>
      </c>
      <c r="K4" s="4" t="s">
        <v>31</v>
      </c>
      <c r="L4" s="59">
        <v>0.43093782715786511</v>
      </c>
      <c r="M4" s="18">
        <v>49.050473616828761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0.43093782715786511</v>
      </c>
      <c r="D5" s="2" t="s">
        <v>70</v>
      </c>
      <c r="K5" s="21" t="s">
        <v>32</v>
      </c>
      <c r="L5" s="59">
        <v>8.1785941069677435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0.37824688522803784</v>
      </c>
      <c r="D6" s="2" t="s">
        <v>71</v>
      </c>
      <c r="K6" s="4" t="s">
        <v>34</v>
      </c>
      <c r="L6" s="63">
        <v>98386.400012831815</v>
      </c>
      <c r="M6" s="64">
        <v>129921.2439499016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49.050473616828761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530.01947240669824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1.6626495176696265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98386.400012831815</v>
      </c>
      <c r="D12" s="14">
        <v>19677.280002566364</v>
      </c>
      <c r="E12" s="14">
        <v>8.1785941069677435</v>
      </c>
      <c r="F12" s="14">
        <v>8.3966767658871754E-6</v>
      </c>
      <c r="K12" s="23" t="s">
        <v>48</v>
      </c>
      <c r="L12" s="24">
        <v>3.1558684138590798</v>
      </c>
    </row>
    <row r="13" spans="1:17" ht="15" customHeight="1" x14ac:dyDescent="0.25">
      <c r="A13" s="8" t="s">
        <v>49</v>
      </c>
      <c r="B13" s="8">
        <v>54</v>
      </c>
      <c r="C13" s="14">
        <v>129921.2439499016</v>
      </c>
      <c r="D13" s="14">
        <v>2405.9489620352147</v>
      </c>
      <c r="E13" s="14"/>
      <c r="F13" s="14"/>
      <c r="K13" s="23" t="s">
        <v>58</v>
      </c>
      <c r="L13" s="24">
        <v>109.99621079826623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19.723193211380941</v>
      </c>
    </row>
    <row r="15" spans="1:17" ht="15" customHeight="1" thickBot="1" x14ac:dyDescent="0.3">
      <c r="K15" s="23" t="s">
        <v>62</v>
      </c>
      <c r="L15" s="24">
        <v>9.6431568136486068E-3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577.89023858336486</v>
      </c>
      <c r="C17" s="14">
        <v>264.36478022859518</v>
      </c>
      <c r="D17" s="14">
        <v>2.1859577440068434</v>
      </c>
      <c r="E17" s="14">
        <v>3.3173670421256504E-2</v>
      </c>
      <c r="F17" s="14">
        <v>47.870766176666621</v>
      </c>
      <c r="G17" s="14">
        <v>1107.9097109900631</v>
      </c>
      <c r="H17" s="14">
        <v>47.870766176666621</v>
      </c>
      <c r="I17" s="14">
        <v>1107.9097109900631</v>
      </c>
    </row>
    <row r="18" spans="1:9" ht="15" customHeight="1" x14ac:dyDescent="0.25">
      <c r="A18" s="8" t="s">
        <v>0</v>
      </c>
      <c r="B18" s="14">
        <v>2.2301972027492254</v>
      </c>
      <c r="C18" s="14">
        <v>0.82930155818621532</v>
      </c>
      <c r="D18" s="14">
        <v>2.6892475731348453</v>
      </c>
      <c r="E18" s="14">
        <v>9.5060491208499333E-3</v>
      </c>
      <c r="F18" s="14">
        <v>0.56754768507959885</v>
      </c>
      <c r="G18" s="14">
        <v>3.8928467204188522</v>
      </c>
      <c r="H18" s="14">
        <v>0.56754768507959885</v>
      </c>
      <c r="I18" s="14">
        <v>3.8928467204188522</v>
      </c>
    </row>
    <row r="19" spans="1:9" ht="15" customHeight="1" x14ac:dyDescent="0.25">
      <c r="A19" s="8" t="s">
        <v>2</v>
      </c>
      <c r="B19" s="14">
        <v>0.11428872231729383</v>
      </c>
      <c r="C19" s="14">
        <v>1.5740939778530243</v>
      </c>
      <c r="D19" s="14">
        <v>7.2606034916147269E-2</v>
      </c>
      <c r="E19" s="14">
        <v>0.94238788957225283</v>
      </c>
      <c r="F19" s="14">
        <v>-3.0415796915417861</v>
      </c>
      <c r="G19" s="14">
        <v>3.2701571361763735</v>
      </c>
      <c r="H19" s="14">
        <v>-3.0415796915417861</v>
      </c>
      <c r="I19" s="14">
        <v>3.2701571361763735</v>
      </c>
    </row>
    <row r="20" spans="1:9" ht="15" customHeight="1" x14ac:dyDescent="0.25">
      <c r="A20" s="8" t="s">
        <v>3</v>
      </c>
      <c r="B20" s="14">
        <v>111.64846514874323</v>
      </c>
      <c r="C20" s="14">
        <v>54.864256140666257</v>
      </c>
      <c r="D20" s="14">
        <v>2.0349946030889066</v>
      </c>
      <c r="E20" s="14">
        <v>4.6772765960655535E-2</v>
      </c>
      <c r="F20" s="14">
        <v>1.6522543504769942</v>
      </c>
      <c r="G20" s="14">
        <v>221.64467594700946</v>
      </c>
      <c r="H20" s="14">
        <v>1.6522543504769942</v>
      </c>
      <c r="I20" s="14">
        <v>221.64467594700946</v>
      </c>
    </row>
    <row r="21" spans="1:9" ht="15" customHeight="1" x14ac:dyDescent="0.25">
      <c r="A21" s="8" t="s">
        <v>4</v>
      </c>
      <c r="B21" s="14">
        <v>-12.623552667049305</v>
      </c>
      <c r="C21" s="14">
        <v>9.8375963718025634</v>
      </c>
      <c r="D21" s="14">
        <v>-1.2831948160865909</v>
      </c>
      <c r="E21" s="14">
        <v>0.20490373145637034</v>
      </c>
      <c r="F21" s="14">
        <v>-32.346745878430248</v>
      </c>
      <c r="G21" s="14">
        <v>7.0996405443316366</v>
      </c>
      <c r="H21" s="14">
        <v>-32.346745878430248</v>
      </c>
      <c r="I21" s="14">
        <v>7.0996405443316366</v>
      </c>
    </row>
    <row r="22" spans="1:9" ht="15" customHeight="1" thickBot="1" x14ac:dyDescent="0.3">
      <c r="A22" s="25" t="s">
        <v>6</v>
      </c>
      <c r="B22" s="29">
        <v>1.1559197329658162E-2</v>
      </c>
      <c r="C22" s="29">
        <v>4.8098440990747959E-3</v>
      </c>
      <c r="D22" s="29">
        <v>2.4032374213296532</v>
      </c>
      <c r="E22" s="29">
        <v>1.9715120097893148E-2</v>
      </c>
      <c r="F22" s="29">
        <v>1.9160405160095553E-3</v>
      </c>
      <c r="G22" s="29">
        <v>2.1202354143306769E-2</v>
      </c>
      <c r="H22" s="29">
        <v>1.9160405160095553E-3</v>
      </c>
      <c r="I22" s="29">
        <v>2.1202354143306769E-2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R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8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8" ht="15" customHeight="1" thickBot="1" x14ac:dyDescent="0.3">
      <c r="K2" s="4" t="s">
        <v>83</v>
      </c>
      <c r="L2" s="60">
        <v>1.3861120034198076E-2</v>
      </c>
      <c r="M2" s="61">
        <v>-2.4365458060247573</v>
      </c>
      <c r="N2" s="61">
        <v>-5.6943827025122555</v>
      </c>
      <c r="O2" s="62">
        <v>103.39957253388533</v>
      </c>
      <c r="P2" s="62">
        <v>-0.39479356654091974</v>
      </c>
      <c r="Q2" s="62">
        <v>2.0550027002315678</v>
      </c>
      <c r="R2" s="67">
        <v>761.51382236419818</v>
      </c>
    </row>
    <row r="3" spans="1:18" ht="15" customHeight="1" x14ac:dyDescent="0.25">
      <c r="A3" s="19" t="s">
        <v>28</v>
      </c>
      <c r="B3" s="20"/>
      <c r="D3" s="2" t="s">
        <v>68</v>
      </c>
      <c r="K3" s="21" t="s">
        <v>84</v>
      </c>
      <c r="L3" s="59">
        <v>5.0379624617879785E-3</v>
      </c>
      <c r="M3" s="18">
        <v>1.7272776037792512</v>
      </c>
      <c r="N3" s="18">
        <v>10.91627688400305</v>
      </c>
      <c r="O3" s="58">
        <v>54.68178340106472</v>
      </c>
      <c r="P3" s="58">
        <v>1.6010657629364566</v>
      </c>
      <c r="Q3" s="58">
        <v>0.83113521614887953</v>
      </c>
      <c r="R3" s="68">
        <v>292.53256290899674</v>
      </c>
    </row>
    <row r="4" spans="1:18" ht="15" customHeight="1" x14ac:dyDescent="0.25">
      <c r="A4" s="8" t="s">
        <v>30</v>
      </c>
      <c r="B4" s="14">
        <v>0.67195981036926344</v>
      </c>
      <c r="D4" s="2" t="s">
        <v>69</v>
      </c>
      <c r="K4" s="4" t="s">
        <v>31</v>
      </c>
      <c r="L4" s="59">
        <v>0.45152998675149653</v>
      </c>
      <c r="M4" s="18">
        <v>48.606990822032103</v>
      </c>
      <c r="N4" s="18" t="e">
        <v>#N/A</v>
      </c>
      <c r="O4" s="58" t="e">
        <v>#N/A</v>
      </c>
      <c r="P4" s="58" t="e">
        <v>#N/A</v>
      </c>
      <c r="Q4" s="58" t="e">
        <v>#N/A</v>
      </c>
      <c r="R4" s="68" t="e">
        <v>#N/A</v>
      </c>
    </row>
    <row r="5" spans="1:18" ht="15" customHeight="1" x14ac:dyDescent="0.25">
      <c r="A5" s="8" t="s">
        <v>22</v>
      </c>
      <c r="B5" s="14">
        <v>0.45152998675149653</v>
      </c>
      <c r="D5" s="2" t="s">
        <v>70</v>
      </c>
      <c r="K5" s="21" t="s">
        <v>32</v>
      </c>
      <c r="L5" s="59">
        <v>7.2720746560932161</v>
      </c>
      <c r="M5" s="22">
        <v>53</v>
      </c>
      <c r="N5" s="18" t="e">
        <v>#N/A</v>
      </c>
      <c r="O5" s="58" t="e">
        <v>#N/A</v>
      </c>
      <c r="P5" s="58" t="e">
        <v>#N/A</v>
      </c>
      <c r="Q5" s="58" t="e">
        <v>#N/A</v>
      </c>
      <c r="R5" s="68" t="e">
        <v>#N/A</v>
      </c>
    </row>
    <row r="6" spans="1:18" ht="15" customHeight="1" thickBot="1" x14ac:dyDescent="0.3">
      <c r="A6" s="8" t="s">
        <v>33</v>
      </c>
      <c r="B6" s="14">
        <v>0.38943904185543943</v>
      </c>
      <c r="D6" s="2" t="s">
        <v>71</v>
      </c>
      <c r="K6" s="4" t="s">
        <v>34</v>
      </c>
      <c r="L6" s="63">
        <v>103087.74745375841</v>
      </c>
      <c r="M6" s="64">
        <v>125219.89650897501</v>
      </c>
      <c r="N6" s="65" t="e">
        <v>#N/A</v>
      </c>
      <c r="O6" s="66" t="e">
        <v>#N/A</v>
      </c>
      <c r="P6" s="66" t="e">
        <v>#N/A</v>
      </c>
      <c r="Q6" s="66" t="e">
        <v>#N/A</v>
      </c>
      <c r="R6" s="69" t="e">
        <v>#N/A</v>
      </c>
    </row>
    <row r="7" spans="1:18" ht="15" customHeight="1" x14ac:dyDescent="0.25">
      <c r="A7" s="8" t="s">
        <v>35</v>
      </c>
      <c r="B7" s="14">
        <v>48.606990822032103</v>
      </c>
      <c r="K7" s="23"/>
      <c r="L7" s="24"/>
      <c r="M7" s="24"/>
      <c r="N7" s="15"/>
    </row>
    <row r="8" spans="1:18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8" ht="15" customHeight="1" x14ac:dyDescent="0.25">
      <c r="K9" s="27" t="s">
        <v>38</v>
      </c>
      <c r="L9" s="24">
        <v>2.0057459953178696</v>
      </c>
      <c r="M9" s="24"/>
      <c r="N9" s="15"/>
    </row>
    <row r="10" spans="1:18" ht="15" customHeight="1" thickBot="1" x14ac:dyDescent="0.3">
      <c r="A10" s="2" t="s">
        <v>39</v>
      </c>
      <c r="K10" s="23" t="s">
        <v>40</v>
      </c>
      <c r="L10" s="24">
        <v>586.74601655479296</v>
      </c>
      <c r="M10" s="24"/>
      <c r="N10" s="15"/>
    </row>
    <row r="11" spans="1:18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1.667046131358267</v>
      </c>
      <c r="M11" s="24"/>
      <c r="N11" s="15"/>
    </row>
    <row r="12" spans="1:18" ht="15" customHeight="1" x14ac:dyDescent="0.25">
      <c r="A12" s="8" t="s">
        <v>47</v>
      </c>
      <c r="B12" s="8">
        <v>6</v>
      </c>
      <c r="C12" s="14">
        <v>103087.74745375841</v>
      </c>
      <c r="D12" s="14">
        <v>17181.291242293068</v>
      </c>
      <c r="E12" s="14">
        <v>7.2720746560932161</v>
      </c>
      <c r="F12" s="14">
        <v>1.0674247200283619E-5</v>
      </c>
      <c r="K12" s="23" t="s">
        <v>48</v>
      </c>
      <c r="L12" s="24">
        <v>3.2113312422503473</v>
      </c>
    </row>
    <row r="13" spans="1:18" ht="15" customHeight="1" x14ac:dyDescent="0.25">
      <c r="A13" s="8" t="s">
        <v>49</v>
      </c>
      <c r="B13" s="8">
        <v>53</v>
      </c>
      <c r="C13" s="14">
        <v>125219.89650897501</v>
      </c>
      <c r="D13" s="14">
        <v>2362.6395567731133</v>
      </c>
      <c r="E13" s="14"/>
      <c r="F13" s="14"/>
      <c r="K13" s="23" t="s">
        <v>58</v>
      </c>
      <c r="L13" s="24">
        <v>109.67776807352472</v>
      </c>
    </row>
    <row r="14" spans="1:18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21.895278643870149</v>
      </c>
    </row>
    <row r="15" spans="1:18" ht="15" customHeight="1" thickBot="1" x14ac:dyDescent="0.3">
      <c r="K15" s="23" t="s">
        <v>62</v>
      </c>
      <c r="L15" s="24">
        <v>3.4644801365824791</v>
      </c>
    </row>
    <row r="16" spans="1:18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  <c r="K16" s="23" t="s">
        <v>63</v>
      </c>
      <c r="L16" s="24">
        <v>1.0104873032292993E-2</v>
      </c>
    </row>
    <row r="17" spans="1:9" ht="15" customHeight="1" x14ac:dyDescent="0.25">
      <c r="A17" s="8" t="s">
        <v>54</v>
      </c>
      <c r="B17" s="14">
        <v>761.51382236419818</v>
      </c>
      <c r="C17" s="14">
        <v>292.53256290899674</v>
      </c>
      <c r="D17" s="14">
        <v>2.6031762576841597</v>
      </c>
      <c r="E17" s="14">
        <v>1.195352653582326E-2</v>
      </c>
      <c r="F17" s="14">
        <v>174.76780580940522</v>
      </c>
      <c r="G17" s="14">
        <v>1348.2598389189911</v>
      </c>
      <c r="H17" s="14">
        <v>174.76780580940522</v>
      </c>
      <c r="I17" s="14">
        <v>1348.2598389189911</v>
      </c>
    </row>
    <row r="18" spans="1:9" ht="15" customHeight="1" x14ac:dyDescent="0.25">
      <c r="A18" s="8" t="s">
        <v>0</v>
      </c>
      <c r="B18" s="14">
        <v>2.0550027002315678</v>
      </c>
      <c r="C18" s="14">
        <v>0.83113521614887953</v>
      </c>
      <c r="D18" s="14">
        <v>2.4725251202247933</v>
      </c>
      <c r="E18" s="14">
        <v>1.6659077304401283E-2</v>
      </c>
      <c r="F18" s="14">
        <v>0.38795656887330088</v>
      </c>
      <c r="G18" s="14">
        <v>3.7220488315898348</v>
      </c>
      <c r="H18" s="14">
        <v>0.38795656887330088</v>
      </c>
      <c r="I18" s="14">
        <v>3.7220488315898348</v>
      </c>
    </row>
    <row r="19" spans="1:9" ht="15" customHeight="1" x14ac:dyDescent="0.25">
      <c r="A19" s="8" t="s">
        <v>2</v>
      </c>
      <c r="B19" s="14">
        <v>-0.39479356654091974</v>
      </c>
      <c r="C19" s="14">
        <v>1.6010657629364566</v>
      </c>
      <c r="D19" s="14">
        <v>-0.24658173054481108</v>
      </c>
      <c r="E19" s="14">
        <v>0.80618452339093905</v>
      </c>
      <c r="F19" s="14">
        <v>-3.6061248087912672</v>
      </c>
      <c r="G19" s="14">
        <v>2.8165376757094274</v>
      </c>
      <c r="H19" s="14">
        <v>-3.6061248087912672</v>
      </c>
      <c r="I19" s="14">
        <v>2.8165376757094274</v>
      </c>
    </row>
    <row r="20" spans="1:9" ht="15" customHeight="1" x14ac:dyDescent="0.25">
      <c r="A20" s="8" t="s">
        <v>3</v>
      </c>
      <c r="B20" s="14">
        <v>103.39957253388533</v>
      </c>
      <c r="C20" s="14">
        <v>54.68178340106472</v>
      </c>
      <c r="D20" s="14">
        <v>1.8909327037763004</v>
      </c>
      <c r="E20" s="14">
        <v>6.4104868229661535E-2</v>
      </c>
      <c r="F20" s="14">
        <v>-6.278195539639384</v>
      </c>
      <c r="G20" s="14">
        <v>213.07734060741006</v>
      </c>
      <c r="H20" s="14">
        <v>-6.278195539639384</v>
      </c>
      <c r="I20" s="14">
        <v>213.07734060741006</v>
      </c>
    </row>
    <row r="21" spans="1:9" ht="15" customHeight="1" x14ac:dyDescent="0.25">
      <c r="A21" s="8" t="s">
        <v>4</v>
      </c>
      <c r="B21" s="14">
        <v>-5.6943827025122555</v>
      </c>
      <c r="C21" s="14">
        <v>10.91627688400305</v>
      </c>
      <c r="D21" s="14">
        <v>-0.5216414683340368</v>
      </c>
      <c r="E21" s="14">
        <v>0.60409318012783331</v>
      </c>
      <c r="F21" s="14">
        <v>-27.589661346382407</v>
      </c>
      <c r="G21" s="14">
        <v>16.200895941357892</v>
      </c>
      <c r="H21" s="14">
        <v>-27.589661346382407</v>
      </c>
      <c r="I21" s="14">
        <v>16.200895941357892</v>
      </c>
    </row>
    <row r="22" spans="1:9" ht="15" customHeight="1" x14ac:dyDescent="0.25">
      <c r="A22" s="8" t="s">
        <v>5</v>
      </c>
      <c r="B22" s="14">
        <v>-2.4365458060247573</v>
      </c>
      <c r="C22" s="14">
        <v>1.7272776037792512</v>
      </c>
      <c r="D22" s="14">
        <v>-1.4106277998936827</v>
      </c>
      <c r="E22" s="14">
        <v>0.16419704489980649</v>
      </c>
      <c r="F22" s="14">
        <v>-5.9010259426072365</v>
      </c>
      <c r="G22" s="14">
        <v>1.0279343305577218</v>
      </c>
      <c r="H22" s="14">
        <v>-5.9010259426072365</v>
      </c>
      <c r="I22" s="14">
        <v>1.0279343305577218</v>
      </c>
    </row>
    <row r="23" spans="1:9" ht="15" customHeight="1" thickBot="1" x14ac:dyDescent="0.3">
      <c r="A23" s="25" t="s">
        <v>6</v>
      </c>
      <c r="B23" s="29">
        <v>1.3861120034198076E-2</v>
      </c>
      <c r="C23" s="29">
        <v>5.0379624617879785E-3</v>
      </c>
      <c r="D23" s="29">
        <v>2.7513345205193827</v>
      </c>
      <c r="E23" s="29">
        <v>8.1051933666938317E-3</v>
      </c>
      <c r="F23" s="29">
        <v>3.7562470019050827E-3</v>
      </c>
      <c r="G23" s="29">
        <v>2.3965993066491068E-2</v>
      </c>
      <c r="H23" s="29">
        <v>3.7562470019050827E-3</v>
      </c>
      <c r="I23" s="29">
        <v>2.3965993066491068E-2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-0.89722581346070229</v>
      </c>
      <c r="M2" s="61">
        <v>-19.349945722965689</v>
      </c>
      <c r="N2" s="61">
        <v>66.112067376598475</v>
      </c>
      <c r="O2" s="62">
        <v>-0.1457345100176532</v>
      </c>
      <c r="P2" s="62">
        <v>1.943201272800142</v>
      </c>
      <c r="Q2" s="67">
        <v>947.81308583727514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1.7307131125197057</v>
      </c>
      <c r="M3" s="18">
        <v>10.297197066701415</v>
      </c>
      <c r="N3" s="18">
        <v>56.105856227277783</v>
      </c>
      <c r="O3" s="58">
        <v>1.6929543482560889</v>
      </c>
      <c r="P3" s="58">
        <v>0.87919121630975927</v>
      </c>
      <c r="Q3" s="68">
        <v>301.40326545329066</v>
      </c>
    </row>
    <row r="4" spans="1:17" ht="15" customHeight="1" x14ac:dyDescent="0.25">
      <c r="A4" s="8" t="s">
        <v>30</v>
      </c>
      <c r="B4" s="14">
        <v>0.61089569487922346</v>
      </c>
      <c r="D4" s="2" t="s">
        <v>69</v>
      </c>
      <c r="K4" s="4" t="s">
        <v>31</v>
      </c>
      <c r="L4" s="59">
        <v>0.37319355002196936</v>
      </c>
      <c r="M4" s="18">
        <v>51.478996762636854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0.37319355002196936</v>
      </c>
      <c r="D5" s="2" t="s">
        <v>70</v>
      </c>
      <c r="K5" s="21" t="s">
        <v>32</v>
      </c>
      <c r="L5" s="59">
        <v>6.4301992112214821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0.31515591576474433</v>
      </c>
      <c r="D6" s="2" t="s">
        <v>71</v>
      </c>
      <c r="K6" s="4" t="s">
        <v>34</v>
      </c>
      <c r="L6" s="63">
        <v>85202.940147604328</v>
      </c>
      <c r="M6" s="64">
        <v>143104.70381512909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51.478996762636854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604.27716429954955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1.7626722599363029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85202.940147604328</v>
      </c>
      <c r="D12" s="14">
        <v>17040.588029520866</v>
      </c>
      <c r="E12" s="14">
        <v>6.4301992112214821</v>
      </c>
      <c r="F12" s="14">
        <v>9.3708923287227601E-5</v>
      </c>
      <c r="K12" s="23" t="s">
        <v>48</v>
      </c>
      <c r="L12" s="24">
        <v>3.3941691086665449</v>
      </c>
    </row>
    <row r="13" spans="1:17" ht="15" customHeight="1" x14ac:dyDescent="0.25">
      <c r="A13" s="8" t="s">
        <v>49</v>
      </c>
      <c r="B13" s="8">
        <v>54</v>
      </c>
      <c r="C13" s="14">
        <v>143104.70381512909</v>
      </c>
      <c r="D13" s="14">
        <v>2650.0871076875756</v>
      </c>
      <c r="E13" s="14"/>
      <c r="F13" s="14"/>
      <c r="K13" s="23" t="s">
        <v>58</v>
      </c>
      <c r="L13" s="24">
        <v>112.48546909612618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20.644637125420488</v>
      </c>
    </row>
    <row r="15" spans="1:17" ht="15" customHeight="1" thickBot="1" x14ac:dyDescent="0.3">
      <c r="K15" s="23" t="s">
        <v>62</v>
      </c>
      <c r="L15" s="24">
        <v>3.4698708730862453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947.81308583727514</v>
      </c>
      <c r="C17" s="14">
        <v>301.40326545329066</v>
      </c>
      <c r="D17" s="14">
        <v>3.1446676080692977</v>
      </c>
      <c r="E17" s="14">
        <v>2.7023909815438178E-3</v>
      </c>
      <c r="F17" s="14">
        <v>343.53592153772559</v>
      </c>
      <c r="G17" s="14">
        <v>1552.0902501368246</v>
      </c>
      <c r="H17" s="14">
        <v>343.53592153772559</v>
      </c>
      <c r="I17" s="14">
        <v>1552.0902501368246</v>
      </c>
    </row>
    <row r="18" spans="1:9" ht="15" customHeight="1" x14ac:dyDescent="0.25">
      <c r="A18" s="8" t="s">
        <v>0</v>
      </c>
      <c r="B18" s="14">
        <v>1.943201272800142</v>
      </c>
      <c r="C18" s="14">
        <v>0.87919121630975927</v>
      </c>
      <c r="D18" s="14">
        <v>2.2102146117386909</v>
      </c>
      <c r="E18" s="14">
        <v>3.1348347745421196E-2</v>
      </c>
      <c r="F18" s="14">
        <v>0.18052901286383904</v>
      </c>
      <c r="G18" s="14">
        <v>3.7058735327364447</v>
      </c>
      <c r="H18" s="14">
        <v>0.18052901286383904</v>
      </c>
      <c r="I18" s="14">
        <v>3.7058735327364447</v>
      </c>
    </row>
    <row r="19" spans="1:9" ht="15" customHeight="1" x14ac:dyDescent="0.25">
      <c r="A19" s="8" t="s">
        <v>2</v>
      </c>
      <c r="B19" s="14">
        <v>-0.1457345100176532</v>
      </c>
      <c r="C19" s="14">
        <v>1.6929543482560889</v>
      </c>
      <c r="D19" s="14">
        <v>-8.6082953251382238E-2</v>
      </c>
      <c r="E19" s="14">
        <v>0.93171886955942751</v>
      </c>
      <c r="F19" s="14">
        <v>-3.5399036186841979</v>
      </c>
      <c r="G19" s="14">
        <v>3.2484345986488918</v>
      </c>
      <c r="H19" s="14">
        <v>-3.5399036186841979</v>
      </c>
      <c r="I19" s="14">
        <v>3.2484345986488918</v>
      </c>
    </row>
    <row r="20" spans="1:9" ht="15" customHeight="1" x14ac:dyDescent="0.25">
      <c r="A20" s="8" t="s">
        <v>3</v>
      </c>
      <c r="B20" s="14">
        <v>66.112067376598475</v>
      </c>
      <c r="C20" s="14">
        <v>56.105856227277783</v>
      </c>
      <c r="D20" s="14">
        <v>1.1783452178108964</v>
      </c>
      <c r="E20" s="14">
        <v>0.2438256031089632</v>
      </c>
      <c r="F20" s="14">
        <v>-46.373401719527706</v>
      </c>
      <c r="G20" s="14">
        <v>178.59753647272464</v>
      </c>
      <c r="H20" s="14">
        <v>-46.373401719527706</v>
      </c>
      <c r="I20" s="14">
        <v>178.59753647272464</v>
      </c>
    </row>
    <row r="21" spans="1:9" ht="15" customHeight="1" x14ac:dyDescent="0.25">
      <c r="A21" s="8" t="s">
        <v>4</v>
      </c>
      <c r="B21" s="14">
        <v>-19.349945722965689</v>
      </c>
      <c r="C21" s="14">
        <v>10.297197066701415</v>
      </c>
      <c r="D21" s="14">
        <v>-1.8791468782838605</v>
      </c>
      <c r="E21" s="14">
        <v>6.5625638408826154E-2</v>
      </c>
      <c r="F21" s="14">
        <v>-39.994582848386173</v>
      </c>
      <c r="G21" s="14">
        <v>1.2946914024547986</v>
      </c>
      <c r="H21" s="14">
        <v>-39.994582848386173</v>
      </c>
      <c r="I21" s="14">
        <v>1.2946914024547986</v>
      </c>
    </row>
    <row r="22" spans="1:9" ht="15" customHeight="1" thickBot="1" x14ac:dyDescent="0.3">
      <c r="A22" s="25" t="s">
        <v>5</v>
      </c>
      <c r="B22" s="29">
        <v>-0.89722581346070229</v>
      </c>
      <c r="C22" s="29">
        <v>1.7307131125197057</v>
      </c>
      <c r="D22" s="29">
        <v>-0.5184139456564536</v>
      </c>
      <c r="E22" s="29">
        <v>0.60628733746203278</v>
      </c>
      <c r="F22" s="29">
        <v>-4.3670966865469474</v>
      </c>
      <c r="G22" s="29">
        <v>2.5726450596255432</v>
      </c>
      <c r="H22" s="29">
        <v>-4.3670966865469474</v>
      </c>
      <c r="I22" s="29">
        <v>2.5726450596255432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-21.267637801490494</v>
      </c>
      <c r="M2" s="61">
        <v>72.053191723332077</v>
      </c>
      <c r="N2" s="61">
        <v>4.6685743448437324E-2</v>
      </c>
      <c r="O2" s="62">
        <v>2.0229146625818482</v>
      </c>
      <c r="P2" s="67">
        <v>859.54218242583181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9.545717878024746</v>
      </c>
      <c r="M3" s="18">
        <v>54.556622626238642</v>
      </c>
      <c r="N3" s="18">
        <v>1.6407474757165843</v>
      </c>
      <c r="O3" s="58">
        <v>0.85986693246740487</v>
      </c>
      <c r="P3" s="68">
        <v>247.04117913266012</v>
      </c>
    </row>
    <row r="4" spans="1:16" ht="15" customHeight="1" x14ac:dyDescent="0.25">
      <c r="A4" s="8" t="s">
        <v>30</v>
      </c>
      <c r="B4" s="14">
        <v>0.60833707115128766</v>
      </c>
      <c r="D4" s="2" t="s">
        <v>69</v>
      </c>
      <c r="K4" s="4" t="s">
        <v>31</v>
      </c>
      <c r="L4" s="59">
        <v>0.37007399213692682</v>
      </c>
      <c r="M4" s="18">
        <v>51.135634742065861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0.37007399213692682</v>
      </c>
      <c r="D5" s="2" t="s">
        <v>70</v>
      </c>
      <c r="K5" s="21" t="s">
        <v>32</v>
      </c>
      <c r="L5" s="59">
        <v>8.0779604721271205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0.32426119156506694</v>
      </c>
      <c r="D6" s="2" t="s">
        <v>71</v>
      </c>
      <c r="K6" s="4" t="s">
        <v>34</v>
      </c>
      <c r="L6" s="63">
        <v>84490.721236664889</v>
      </c>
      <c r="M6" s="64">
        <v>143816.92272606853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51.135634742065861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495.08158629840682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1.7232118403341428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84490.721236664889</v>
      </c>
      <c r="D12" s="14">
        <v>21122.680309166222</v>
      </c>
      <c r="E12" s="14">
        <v>8.0779604721271205</v>
      </c>
      <c r="F12" s="14">
        <v>3.3790058140223383E-5</v>
      </c>
      <c r="K12" s="23" t="s">
        <v>48</v>
      </c>
      <c r="L12" s="24">
        <v>3.2881314194046545</v>
      </c>
    </row>
    <row r="13" spans="1:16" ht="15" customHeight="1" x14ac:dyDescent="0.25">
      <c r="A13" s="8" t="s">
        <v>49</v>
      </c>
      <c r="B13" s="8">
        <v>55</v>
      </c>
      <c r="C13" s="14">
        <v>143816.92272606853</v>
      </c>
      <c r="D13" s="14">
        <v>2614.8531404739733</v>
      </c>
      <c r="E13" s="14"/>
      <c r="F13" s="14"/>
      <c r="K13" s="23" t="s">
        <v>58</v>
      </c>
      <c r="L13" s="24">
        <v>109.33391496798811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19.130046116205424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859.54218242583181</v>
      </c>
      <c r="C17" s="14">
        <v>247.04117913266012</v>
      </c>
      <c r="D17" s="14">
        <v>3.4793477971713416</v>
      </c>
      <c r="E17" s="14">
        <v>9.9103751192576909E-4</v>
      </c>
      <c r="F17" s="14">
        <v>364.46059612742499</v>
      </c>
      <c r="G17" s="14">
        <v>1354.6237687242387</v>
      </c>
      <c r="H17" s="14">
        <v>364.46059612742499</v>
      </c>
      <c r="I17" s="14">
        <v>1354.6237687242387</v>
      </c>
    </row>
    <row r="18" spans="1:9" ht="15" customHeight="1" x14ac:dyDescent="0.25">
      <c r="A18" s="8" t="s">
        <v>0</v>
      </c>
      <c r="B18" s="14">
        <v>2.0229146625818482</v>
      </c>
      <c r="C18" s="14">
        <v>0.85986693246740487</v>
      </c>
      <c r="D18" s="14">
        <v>2.3525903674154036</v>
      </c>
      <c r="E18" s="14">
        <v>2.2248570061671521E-2</v>
      </c>
      <c r="F18" s="14">
        <v>0.29970282224770539</v>
      </c>
      <c r="G18" s="14">
        <v>3.7461265029159909</v>
      </c>
      <c r="H18" s="14">
        <v>0.29970282224770539</v>
      </c>
      <c r="I18" s="14">
        <v>3.7461265029159909</v>
      </c>
    </row>
    <row r="19" spans="1:9" ht="15" customHeight="1" x14ac:dyDescent="0.25">
      <c r="A19" s="8" t="s">
        <v>2</v>
      </c>
      <c r="B19" s="14">
        <v>4.6685743448437324E-2</v>
      </c>
      <c r="C19" s="14">
        <v>1.6407474757165843</v>
      </c>
      <c r="D19" s="14">
        <v>2.8453948056843831E-2</v>
      </c>
      <c r="E19" s="14">
        <v>0.97740309426002669</v>
      </c>
      <c r="F19" s="14">
        <v>-3.2414456759562174</v>
      </c>
      <c r="G19" s="14">
        <v>3.3348171628530916</v>
      </c>
      <c r="H19" s="14">
        <v>-3.2414456759562174</v>
      </c>
      <c r="I19" s="14">
        <v>3.3348171628530916</v>
      </c>
    </row>
    <row r="20" spans="1:9" ht="15" customHeight="1" x14ac:dyDescent="0.25">
      <c r="A20" s="8" t="s">
        <v>3</v>
      </c>
      <c r="B20" s="14">
        <v>72.053191723332077</v>
      </c>
      <c r="C20" s="14">
        <v>54.556622626238642</v>
      </c>
      <c r="D20" s="14">
        <v>1.3207047697391476</v>
      </c>
      <c r="E20" s="14">
        <v>0.19206904007858741</v>
      </c>
      <c r="F20" s="14">
        <v>-37.280723244656031</v>
      </c>
      <c r="G20" s="14">
        <v>181.38710669132018</v>
      </c>
      <c r="H20" s="14">
        <v>-37.280723244656031</v>
      </c>
      <c r="I20" s="14">
        <v>181.38710669132018</v>
      </c>
    </row>
    <row r="21" spans="1:9" ht="15" customHeight="1" thickBot="1" x14ac:dyDescent="0.3">
      <c r="A21" s="25" t="s">
        <v>4</v>
      </c>
      <c r="B21" s="29">
        <v>-21.267637801490494</v>
      </c>
      <c r="C21" s="29">
        <v>9.545717878024746</v>
      </c>
      <c r="D21" s="29">
        <v>-2.2279767821811336</v>
      </c>
      <c r="E21" s="29">
        <v>2.9990951755846765E-2</v>
      </c>
      <c r="F21" s="29">
        <v>-40.397683917695915</v>
      </c>
      <c r="G21" s="29">
        <v>-2.13759168528507</v>
      </c>
      <c r="H21" s="29">
        <v>-40.397683917695915</v>
      </c>
      <c r="I21" s="29">
        <v>-2.13759168528507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111.18084512649746</v>
      </c>
      <c r="M2" s="61">
        <v>-0.18810844589028231</v>
      </c>
      <c r="N2" s="61">
        <v>2.8226698609614487</v>
      </c>
      <c r="O2" s="67">
        <v>486.11279666277522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53.449538568433624</v>
      </c>
      <c r="M3" s="18">
        <v>1.6943179675686022</v>
      </c>
      <c r="N3" s="18">
        <v>0.80853778266851273</v>
      </c>
      <c r="O3" s="68">
        <v>187.79740938982911</v>
      </c>
    </row>
    <row r="4" spans="1:15" ht="15" customHeight="1" x14ac:dyDescent="0.25">
      <c r="A4" s="8" t="s">
        <v>30</v>
      </c>
      <c r="B4" s="14">
        <v>0.55966210770815927</v>
      </c>
      <c r="D4" s="2" t="s">
        <v>69</v>
      </c>
      <c r="K4" s="4" t="s">
        <v>31</v>
      </c>
      <c r="L4" s="59">
        <v>0.31322167480433921</v>
      </c>
      <c r="M4" s="18">
        <v>52.914476372946318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0.31322167480433921</v>
      </c>
      <c r="D5" s="2" t="s">
        <v>70</v>
      </c>
      <c r="K5" s="21" t="s">
        <v>32</v>
      </c>
      <c r="L5" s="59">
        <v>8.513379618790287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0.27642997881171449</v>
      </c>
      <c r="D6" s="2" t="s">
        <v>71</v>
      </c>
      <c r="K6" s="4" t="s">
        <v>34</v>
      </c>
      <c r="L6" s="63">
        <v>71510.902612640144</v>
      </c>
      <c r="M6" s="64">
        <v>156796.74135009327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52.914476372946318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376.20341738384951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1.6196958089685365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71510.902612640144</v>
      </c>
      <c r="D12" s="14">
        <v>23836.967537546716</v>
      </c>
      <c r="E12" s="14">
        <v>8.513379618790287</v>
      </c>
      <c r="F12" s="14">
        <v>9.4659008164884136E-5</v>
      </c>
      <c r="K12" s="23" t="s">
        <v>48</v>
      </c>
      <c r="L12" s="24">
        <v>3.3941267433089934</v>
      </c>
    </row>
    <row r="13" spans="1:15" ht="15" customHeight="1" x14ac:dyDescent="0.25">
      <c r="A13" s="8" t="s">
        <v>49</v>
      </c>
      <c r="B13" s="8">
        <v>56</v>
      </c>
      <c r="C13" s="14">
        <v>156796.74135009327</v>
      </c>
      <c r="D13" s="14">
        <v>2799.941809823094</v>
      </c>
      <c r="E13" s="14"/>
      <c r="F13" s="14"/>
      <c r="K13" s="23" t="s">
        <v>58</v>
      </c>
      <c r="L13" s="24">
        <v>107.07229206391607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486.11279666277522</v>
      </c>
      <c r="C17" s="14">
        <v>187.79740938982911</v>
      </c>
      <c r="D17" s="14">
        <v>2.5884957531746577</v>
      </c>
      <c r="E17" s="14">
        <v>1.2258431002965376E-2</v>
      </c>
      <c r="F17" s="14">
        <v>109.90937927892571</v>
      </c>
      <c r="G17" s="14">
        <v>862.31621404662474</v>
      </c>
      <c r="H17" s="14">
        <v>109.90937927892571</v>
      </c>
      <c r="I17" s="14">
        <v>862.31621404662474</v>
      </c>
    </row>
    <row r="18" spans="1:9" ht="15" customHeight="1" x14ac:dyDescent="0.25">
      <c r="A18" s="8" t="s">
        <v>0</v>
      </c>
      <c r="B18" s="14">
        <v>2.8226698609614487</v>
      </c>
      <c r="C18" s="14">
        <v>0.80853778266851273</v>
      </c>
      <c r="D18" s="14">
        <v>3.4910797262256046</v>
      </c>
      <c r="E18" s="14">
        <v>9.4586240909470332E-4</v>
      </c>
      <c r="F18" s="14">
        <v>1.2029740519929122</v>
      </c>
      <c r="G18" s="14">
        <v>4.4423656699299849</v>
      </c>
      <c r="H18" s="14">
        <v>1.2029740519929122</v>
      </c>
      <c r="I18" s="14">
        <v>4.4423656699299849</v>
      </c>
    </row>
    <row r="19" spans="1:9" ht="15" customHeight="1" x14ac:dyDescent="0.25">
      <c r="A19" s="8" t="s">
        <v>2</v>
      </c>
      <c r="B19" s="14">
        <v>-0.18810844589028231</v>
      </c>
      <c r="C19" s="14">
        <v>1.6943179675686022</v>
      </c>
      <c r="D19" s="14">
        <v>-0.11102310752226965</v>
      </c>
      <c r="E19" s="14">
        <v>0.91199498509866772</v>
      </c>
      <c r="F19" s="14">
        <v>-3.5822351891992756</v>
      </c>
      <c r="G19" s="14">
        <v>3.2060182974187112</v>
      </c>
      <c r="H19" s="14">
        <v>-3.5822351891992756</v>
      </c>
      <c r="I19" s="14">
        <v>3.2060182974187112</v>
      </c>
    </row>
    <row r="20" spans="1:9" ht="15" customHeight="1" thickBot="1" x14ac:dyDescent="0.3">
      <c r="A20" s="25" t="s">
        <v>3</v>
      </c>
      <c r="B20" s="29">
        <v>111.18084512649746</v>
      </c>
      <c r="C20" s="29">
        <v>53.449538568433624</v>
      </c>
      <c r="D20" s="29">
        <v>2.0801086053184181</v>
      </c>
      <c r="E20" s="29">
        <v>4.2103963044215209E-2</v>
      </c>
      <c r="F20" s="29">
        <v>4.1085530625813931</v>
      </c>
      <c r="G20" s="29">
        <v>218.25313719041353</v>
      </c>
      <c r="H20" s="29">
        <v>4.1085530625813931</v>
      </c>
      <c r="I20" s="29">
        <v>218.25313719041353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113</v>
      </c>
      <c r="K2" s="4" t="s">
        <v>27</v>
      </c>
      <c r="L2" s="60">
        <v>0.36022975307303756</v>
      </c>
      <c r="M2" s="61">
        <v>3.0877830447532046</v>
      </c>
      <c r="N2" s="70">
        <v>798.11113781102483</v>
      </c>
    </row>
    <row r="3" spans="1:14" ht="15" customHeight="1" x14ac:dyDescent="0.25">
      <c r="A3" s="19" t="s">
        <v>28</v>
      </c>
      <c r="B3" s="20"/>
      <c r="D3" s="2" t="s">
        <v>68</v>
      </c>
      <c r="K3" s="21" t="s">
        <v>29</v>
      </c>
      <c r="L3" s="59">
        <v>1.7218358301214176</v>
      </c>
      <c r="M3" s="18">
        <v>0.82139943285631256</v>
      </c>
      <c r="N3" s="71">
        <v>116.25753217506517</v>
      </c>
    </row>
    <row r="4" spans="1:14" ht="15" customHeight="1" x14ac:dyDescent="0.25">
      <c r="A4" s="8" t="s">
        <v>30</v>
      </c>
      <c r="B4" s="14">
        <v>0.51005647008192911</v>
      </c>
      <c r="D4" s="2" t="s">
        <v>69</v>
      </c>
      <c r="K4" s="4" t="s">
        <v>31</v>
      </c>
      <c r="L4" s="59">
        <v>0.26015760267243787</v>
      </c>
      <c r="M4" s="18">
        <v>54.436777209348868</v>
      </c>
      <c r="N4" s="71" t="e">
        <v>#N/A</v>
      </c>
    </row>
    <row r="5" spans="1:14" ht="15" customHeight="1" x14ac:dyDescent="0.25">
      <c r="A5" s="8" t="s">
        <v>22</v>
      </c>
      <c r="B5" s="14">
        <v>0.26015760267243787</v>
      </c>
      <c r="D5" s="2" t="s">
        <v>70</v>
      </c>
      <c r="K5" s="21" t="s">
        <v>32</v>
      </c>
      <c r="L5" s="59">
        <v>10.021717737381499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0.2341982203100671</v>
      </c>
      <c r="D6" s="2" t="s">
        <v>71</v>
      </c>
      <c r="K6" s="4" t="s">
        <v>34</v>
      </c>
      <c r="L6" s="63">
        <v>59395.969325137208</v>
      </c>
      <c r="M6" s="64">
        <v>168911.67463759621</v>
      </c>
      <c r="N6" s="72" t="e">
        <v>#N/A</v>
      </c>
    </row>
    <row r="7" spans="1:14" ht="15" customHeight="1" x14ac:dyDescent="0.25">
      <c r="A7" s="8" t="s">
        <v>35</v>
      </c>
      <c r="B7" s="14">
        <v>54.436777209348868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232.80169256298083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1.6448239925759882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59395.969325137208</v>
      </c>
      <c r="D12" s="14">
        <v>29697.984662568604</v>
      </c>
      <c r="E12" s="14">
        <v>10.021717737381499</v>
      </c>
      <c r="F12" s="14">
        <v>1.8640932624627247E-4</v>
      </c>
      <c r="K12" s="23" t="s">
        <v>48</v>
      </c>
      <c r="L12" s="24">
        <v>3.447916776387796</v>
      </c>
    </row>
    <row r="13" spans="1:14" ht="15" customHeight="1" x14ac:dyDescent="0.25">
      <c r="A13" s="8" t="s">
        <v>49</v>
      </c>
      <c r="B13" s="8">
        <v>57</v>
      </c>
      <c r="C13" s="14">
        <v>168911.67463759621</v>
      </c>
      <c r="D13" s="14">
        <v>2963.3627129402844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798.11113781102483</v>
      </c>
      <c r="C17" s="14">
        <v>116.25753217506517</v>
      </c>
      <c r="D17" s="14">
        <v>6.8650273481566568</v>
      </c>
      <c r="E17" s="14">
        <v>5.3385980162009783E-9</v>
      </c>
      <c r="F17" s="14">
        <v>565.30944524804397</v>
      </c>
      <c r="G17" s="14">
        <v>1030.9128303740056</v>
      </c>
      <c r="H17" s="14">
        <v>565.30944524804397</v>
      </c>
      <c r="I17" s="14">
        <v>1030.9128303740056</v>
      </c>
    </row>
    <row r="18" spans="1:9" ht="15" customHeight="1" x14ac:dyDescent="0.25">
      <c r="A18" s="8" t="s">
        <v>0</v>
      </c>
      <c r="B18" s="14">
        <v>3.0877830447532046</v>
      </c>
      <c r="C18" s="14">
        <v>0.82139943285631256</v>
      </c>
      <c r="D18" s="14">
        <v>3.7591735777267705</v>
      </c>
      <c r="E18" s="14">
        <v>4.0348056382998016E-4</v>
      </c>
      <c r="F18" s="14">
        <v>1.4429590521772164</v>
      </c>
      <c r="G18" s="14">
        <v>4.7326070373291929</v>
      </c>
      <c r="H18" s="14">
        <v>1.4429590521772164</v>
      </c>
      <c r="I18" s="14">
        <v>4.7326070373291929</v>
      </c>
    </row>
    <row r="19" spans="1:9" ht="15" customHeight="1" thickBot="1" x14ac:dyDescent="0.3">
      <c r="A19" s="25" t="s">
        <v>2</v>
      </c>
      <c r="B19" s="29">
        <v>0.36022975307303756</v>
      </c>
      <c r="C19" s="29">
        <v>1.7218358301214176</v>
      </c>
      <c r="D19" s="29">
        <v>0.20921260132427114</v>
      </c>
      <c r="E19" s="29">
        <v>0.8350281901749963</v>
      </c>
      <c r="F19" s="29">
        <v>-3.0876870233147584</v>
      </c>
      <c r="G19" s="29">
        <v>3.8081465294608337</v>
      </c>
      <c r="H19" s="29">
        <v>-3.0876870233147584</v>
      </c>
      <c r="I19" s="29">
        <v>3.8081465294608337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1.1215897665374393E-2</v>
      </c>
      <c r="M2" s="61">
        <v>-0.31375439002003891</v>
      </c>
      <c r="N2" s="61">
        <v>3.209475023409698</v>
      </c>
      <c r="O2" s="67">
        <v>787.62008983356441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4.6902873273548563E-3</v>
      </c>
      <c r="M3" s="18">
        <v>0.67355330212211384</v>
      </c>
      <c r="N3" s="18">
        <v>0.68254275691147559</v>
      </c>
      <c r="O3" s="68">
        <v>38.992425392026455</v>
      </c>
    </row>
    <row r="4" spans="1:15" ht="15" customHeight="1" x14ac:dyDescent="0.25">
      <c r="A4" s="8" t="s">
        <v>30</v>
      </c>
      <c r="B4" s="14">
        <v>0.57759483874015127</v>
      </c>
      <c r="D4" s="2" t="s">
        <v>69</v>
      </c>
      <c r="K4" s="4" t="s">
        <v>31</v>
      </c>
      <c r="L4" s="59">
        <v>0.33361579773926131</v>
      </c>
      <c r="M4" s="18">
        <v>52.122898585961316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0.33361579773926131</v>
      </c>
      <c r="D5" s="2" t="s">
        <v>70</v>
      </c>
      <c r="K5" s="21" t="s">
        <v>32</v>
      </c>
      <c r="L5" s="59">
        <v>9.3452018670397923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0.29791664404672169</v>
      </c>
      <c r="D6" s="2" t="s">
        <v>71</v>
      </c>
      <c r="K6" s="4" t="s">
        <v>34</v>
      </c>
      <c r="L6" s="63">
        <v>76167.036770598555</v>
      </c>
      <c r="M6" s="64">
        <v>152140.60719213486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52.122898585961316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78.111214271945116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1.3672974429997531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76167.036770598555</v>
      </c>
      <c r="D12" s="14">
        <v>25389.012256866186</v>
      </c>
      <c r="E12" s="14">
        <v>9.3452018670397923</v>
      </c>
      <c r="F12" s="14">
        <v>4.1875565668111495E-5</v>
      </c>
      <c r="K12" s="23" t="s">
        <v>48</v>
      </c>
      <c r="L12" s="24">
        <v>1.3492894011254617</v>
      </c>
    </row>
    <row r="13" spans="1:15" ht="15" customHeight="1" x14ac:dyDescent="0.25">
      <c r="A13" s="8" t="s">
        <v>49</v>
      </c>
      <c r="B13" s="8">
        <v>56</v>
      </c>
      <c r="C13" s="14">
        <v>152140.60719213486</v>
      </c>
      <c r="D13" s="14">
        <v>2716.7965570024085</v>
      </c>
      <c r="E13" s="14"/>
      <c r="F13" s="14"/>
      <c r="K13" s="23" t="s">
        <v>58</v>
      </c>
      <c r="L13" s="24">
        <v>9.3957745572534092E-3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787.62008983356441</v>
      </c>
      <c r="C17" s="14">
        <v>38.992425392026455</v>
      </c>
      <c r="D17" s="14">
        <v>20.199310043294318</v>
      </c>
      <c r="E17" s="14">
        <v>2.1840221397656559E-27</v>
      </c>
      <c r="F17" s="14">
        <v>709.50887556161933</v>
      </c>
      <c r="G17" s="14">
        <v>865.73130410550948</v>
      </c>
      <c r="H17" s="14">
        <v>709.50887556161933</v>
      </c>
      <c r="I17" s="14">
        <v>865.73130410550948</v>
      </c>
    </row>
    <row r="18" spans="1:9" ht="15" customHeight="1" x14ac:dyDescent="0.25">
      <c r="A18" s="8" t="s">
        <v>0</v>
      </c>
      <c r="B18" s="14">
        <v>3.209475023409698</v>
      </c>
      <c r="C18" s="14">
        <v>0.68254275691147559</v>
      </c>
      <c r="D18" s="14">
        <v>4.702232923740425</v>
      </c>
      <c r="E18" s="14">
        <v>1.7218392766894427E-5</v>
      </c>
      <c r="F18" s="14">
        <v>1.8421775804099449</v>
      </c>
      <c r="G18" s="14">
        <v>4.5767724664094516</v>
      </c>
      <c r="H18" s="14">
        <v>1.8421775804099449</v>
      </c>
      <c r="I18" s="14">
        <v>4.5767724664094516</v>
      </c>
    </row>
    <row r="19" spans="1:9" ht="15" customHeight="1" x14ac:dyDescent="0.25">
      <c r="A19" s="8" t="s">
        <v>1</v>
      </c>
      <c r="B19" s="14">
        <v>-0.31375439002003891</v>
      </c>
      <c r="C19" s="14">
        <v>0.67355330212211384</v>
      </c>
      <c r="D19" s="14">
        <v>-0.46581968944627916</v>
      </c>
      <c r="E19" s="14">
        <v>0.64315130444761492</v>
      </c>
      <c r="F19" s="14">
        <v>-1.6630437911455007</v>
      </c>
      <c r="G19" s="14">
        <v>1.0355350111054227</v>
      </c>
      <c r="H19" s="14">
        <v>-1.6630437911455007</v>
      </c>
      <c r="I19" s="14">
        <v>1.0355350111054227</v>
      </c>
    </row>
    <row r="20" spans="1:9" ht="15" customHeight="1" thickBot="1" x14ac:dyDescent="0.3">
      <c r="A20" s="25" t="s">
        <v>6</v>
      </c>
      <c r="B20" s="29">
        <v>1.1215897665374393E-2</v>
      </c>
      <c r="C20" s="29">
        <v>4.6902873273548563E-3</v>
      </c>
      <c r="D20" s="29">
        <v>2.3913028952321636</v>
      </c>
      <c r="E20" s="29">
        <v>2.0173276336217173E-2</v>
      </c>
      <c r="F20" s="29">
        <v>1.8201231081209843E-3</v>
      </c>
      <c r="G20" s="29">
        <v>2.0611672222627803E-2</v>
      </c>
      <c r="H20" s="29">
        <v>1.8201231081209843E-3</v>
      </c>
      <c r="I20" s="29">
        <v>2.0611672222627803E-2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1.3683226336358871E-2</v>
      </c>
      <c r="M2" s="61">
        <v>-3.7100224208314314</v>
      </c>
      <c r="N2" s="61">
        <v>-0.1645588775842273</v>
      </c>
      <c r="O2" s="62">
        <v>2.2591864821082615</v>
      </c>
      <c r="P2" s="67">
        <v>1108.6858356782891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4.5934568336761421E-3</v>
      </c>
      <c r="M3" s="18">
        <v>1.4871096476427343</v>
      </c>
      <c r="N3" s="18">
        <v>0.64694704615919485</v>
      </c>
      <c r="O3" s="58">
        <v>0.75578213580687936</v>
      </c>
      <c r="P3" s="68">
        <v>133.98875981190582</v>
      </c>
    </row>
    <row r="4" spans="1:16" ht="15" customHeight="1" x14ac:dyDescent="0.25">
      <c r="A4" s="8" t="s">
        <v>30</v>
      </c>
      <c r="B4" s="14">
        <v>0.63352957244666674</v>
      </c>
      <c r="D4" s="2" t="s">
        <v>69</v>
      </c>
      <c r="K4" s="4" t="s">
        <v>31</v>
      </c>
      <c r="L4" s="59">
        <v>0.4013597191644564</v>
      </c>
      <c r="M4" s="18">
        <v>49.849619693771722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0.4013597191644564</v>
      </c>
      <c r="D5" s="2" t="s">
        <v>70</v>
      </c>
      <c r="K5" s="21" t="s">
        <v>32</v>
      </c>
      <c r="L5" s="59">
        <v>9.2187183441926663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0.35782224419459874</v>
      </c>
      <c r="D6" s="2" t="s">
        <v>71</v>
      </c>
      <c r="K6" s="4" t="s">
        <v>34</v>
      </c>
      <c r="L6" s="63">
        <v>91633.491863981384</v>
      </c>
      <c r="M6" s="64">
        <v>136674.15209875203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49.849619693771722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268.51947512043216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1.5146212465669051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91633.491863981384</v>
      </c>
      <c r="D12" s="14">
        <v>22908.372965995346</v>
      </c>
      <c r="E12" s="14">
        <v>9.2187183441926663</v>
      </c>
      <c r="F12" s="14">
        <v>8.9659363681472548E-6</v>
      </c>
      <c r="K12" s="23" t="s">
        <v>48</v>
      </c>
      <c r="L12" s="24">
        <v>1.2965108529196565</v>
      </c>
    </row>
    <row r="13" spans="1:16" ht="15" customHeight="1" x14ac:dyDescent="0.25">
      <c r="A13" s="8" t="s">
        <v>49</v>
      </c>
      <c r="B13" s="8">
        <v>55</v>
      </c>
      <c r="C13" s="14">
        <v>136674.15209875203</v>
      </c>
      <c r="D13" s="14">
        <v>2484.9845836136733</v>
      </c>
      <c r="E13" s="14"/>
      <c r="F13" s="14"/>
      <c r="K13" s="23" t="s">
        <v>58</v>
      </c>
      <c r="L13" s="24">
        <v>2.9802343315373809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9.2054932047925479E-3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1108.6858356782891</v>
      </c>
      <c r="C17" s="14">
        <v>133.98875981190582</v>
      </c>
      <c r="D17" s="14">
        <v>8.2744689721336968</v>
      </c>
      <c r="E17" s="14">
        <v>3.1205701753874931E-11</v>
      </c>
      <c r="F17" s="14">
        <v>840.16636055785693</v>
      </c>
      <c r="G17" s="14">
        <v>1377.2053107987213</v>
      </c>
      <c r="H17" s="14">
        <v>840.16636055785693</v>
      </c>
      <c r="I17" s="14">
        <v>1377.2053107987213</v>
      </c>
    </row>
    <row r="18" spans="1:9" ht="15" customHeight="1" x14ac:dyDescent="0.25">
      <c r="A18" s="8" t="s">
        <v>0</v>
      </c>
      <c r="B18" s="14">
        <v>2.2591864821082615</v>
      </c>
      <c r="C18" s="14">
        <v>0.75578213580687936</v>
      </c>
      <c r="D18" s="14">
        <v>2.9892033366154322</v>
      </c>
      <c r="E18" s="14">
        <v>4.1759785719958286E-3</v>
      </c>
      <c r="F18" s="14">
        <v>0.74456523554135634</v>
      </c>
      <c r="G18" s="14">
        <v>3.7738077286751666</v>
      </c>
      <c r="H18" s="14">
        <v>0.74456523554135634</v>
      </c>
      <c r="I18" s="14">
        <v>3.7738077286751666</v>
      </c>
    </row>
    <row r="19" spans="1:9" ht="15" customHeight="1" x14ac:dyDescent="0.25">
      <c r="A19" s="8" t="s">
        <v>1</v>
      </c>
      <c r="B19" s="14">
        <v>-0.1645588775842273</v>
      </c>
      <c r="C19" s="14">
        <v>0.64694704615919485</v>
      </c>
      <c r="D19" s="14">
        <v>-0.25436220562592093</v>
      </c>
      <c r="E19" s="14">
        <v>0.80016436042025085</v>
      </c>
      <c r="F19" s="14">
        <v>-1.4610697305038838</v>
      </c>
      <c r="G19" s="14">
        <v>1.1319519753354292</v>
      </c>
      <c r="H19" s="14">
        <v>-1.4610697305038838</v>
      </c>
      <c r="I19" s="14">
        <v>1.1319519753354292</v>
      </c>
    </row>
    <row r="20" spans="1:9" ht="15" customHeight="1" x14ac:dyDescent="0.25">
      <c r="A20" s="8" t="s">
        <v>5</v>
      </c>
      <c r="B20" s="14">
        <v>-3.7100224208314314</v>
      </c>
      <c r="C20" s="14">
        <v>1.4871096476427343</v>
      </c>
      <c r="D20" s="14">
        <v>-2.494787406370679</v>
      </c>
      <c r="E20" s="14">
        <v>1.5635369005897636E-2</v>
      </c>
      <c r="F20" s="14">
        <v>-6.6902567523688123</v>
      </c>
      <c r="G20" s="14">
        <v>-0.72978808929405048</v>
      </c>
      <c r="H20" s="14">
        <v>-6.6902567523688123</v>
      </c>
      <c r="I20" s="14">
        <v>-0.72978808929405048</v>
      </c>
    </row>
    <row r="21" spans="1:9" ht="15" customHeight="1" thickBot="1" x14ac:dyDescent="0.3">
      <c r="A21" s="25" t="s">
        <v>6</v>
      </c>
      <c r="B21" s="29">
        <v>1.3683226336358871E-2</v>
      </c>
      <c r="C21" s="29">
        <v>4.5934568336761421E-3</v>
      </c>
      <c r="D21" s="29">
        <v>2.9788516212980691</v>
      </c>
      <c r="E21" s="29">
        <v>4.2990849727026293E-3</v>
      </c>
      <c r="F21" s="29">
        <v>4.4777331315663232E-3</v>
      </c>
      <c r="G21" s="29">
        <v>2.2888719541151417E-2</v>
      </c>
      <c r="H21" s="29">
        <v>4.4777331315663232E-3</v>
      </c>
      <c r="I21" s="29">
        <v>2.2888719541151417E-2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-2.7562479688189363</v>
      </c>
      <c r="M2" s="61">
        <v>-0.39059425752089266</v>
      </c>
      <c r="N2" s="61">
        <v>2.5144319513164528</v>
      </c>
      <c r="O2" s="67">
        <v>1082.6933982542632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1.5509672511696853</v>
      </c>
      <c r="M3" s="18">
        <v>0.68616297671452264</v>
      </c>
      <c r="N3" s="18">
        <v>0.8019622779227511</v>
      </c>
      <c r="O3" s="68">
        <v>142.79468525571974</v>
      </c>
    </row>
    <row r="4" spans="1:15" ht="15" customHeight="1" x14ac:dyDescent="0.25">
      <c r="A4" s="8" t="s">
        <v>30</v>
      </c>
      <c r="B4" s="14">
        <v>0.55206580488040902</v>
      </c>
      <c r="D4" s="2" t="s">
        <v>69</v>
      </c>
      <c r="K4" s="4" t="s">
        <v>31</v>
      </c>
      <c r="L4" s="59">
        <v>0.30477665291825384</v>
      </c>
      <c r="M4" s="18">
        <v>53.23881579397672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0.30477665291825384</v>
      </c>
      <c r="D5" s="2" t="s">
        <v>70</v>
      </c>
      <c r="K5" s="21" t="s">
        <v>32</v>
      </c>
      <c r="L5" s="59">
        <v>8.1832179711572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0.26753254503887458</v>
      </c>
      <c r="D6" s="2" t="s">
        <v>71</v>
      </c>
      <c r="K6" s="4" t="s">
        <v>34</v>
      </c>
      <c r="L6" s="63">
        <v>69582.839562614274</v>
      </c>
      <c r="M6" s="64">
        <v>158724.80440011914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53.23881579397672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286.05212793932373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1.6065234901148493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69582.839562614274</v>
      </c>
      <c r="D12" s="14">
        <v>23194.279854204757</v>
      </c>
      <c r="E12" s="14">
        <v>8.1832179711572</v>
      </c>
      <c r="F12" s="14">
        <v>1.3165632136643123E-4</v>
      </c>
      <c r="K12" s="23" t="s">
        <v>48</v>
      </c>
      <c r="L12" s="24">
        <v>1.3745496147203964</v>
      </c>
    </row>
    <row r="13" spans="1:15" ht="15" customHeight="1" x14ac:dyDescent="0.25">
      <c r="A13" s="8" t="s">
        <v>49</v>
      </c>
      <c r="B13" s="8">
        <v>56</v>
      </c>
      <c r="C13" s="14">
        <v>158724.80440011914</v>
      </c>
      <c r="D13" s="14">
        <v>2834.3715071449847</v>
      </c>
      <c r="E13" s="14"/>
      <c r="F13" s="14"/>
      <c r="K13" s="23" t="s">
        <v>58</v>
      </c>
      <c r="L13" s="24">
        <v>3.1069607511426693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1082.6933982542632</v>
      </c>
      <c r="C17" s="14">
        <v>142.79468525571974</v>
      </c>
      <c r="D17" s="14">
        <v>7.5821687362898205</v>
      </c>
      <c r="E17" s="14">
        <v>3.7765906178663394E-10</v>
      </c>
      <c r="F17" s="14">
        <v>796.64127031493945</v>
      </c>
      <c r="G17" s="14">
        <v>1368.745526193587</v>
      </c>
      <c r="H17" s="14">
        <v>796.64127031493945</v>
      </c>
      <c r="I17" s="14">
        <v>1368.745526193587</v>
      </c>
    </row>
    <row r="18" spans="1:9" ht="15" customHeight="1" x14ac:dyDescent="0.25">
      <c r="A18" s="8" t="s">
        <v>0</v>
      </c>
      <c r="B18" s="14">
        <v>2.5144319513164528</v>
      </c>
      <c r="C18" s="14">
        <v>0.8019622779227511</v>
      </c>
      <c r="D18" s="14">
        <v>3.135349405497418</v>
      </c>
      <c r="E18" s="14">
        <v>2.7332667653229611E-3</v>
      </c>
      <c r="F18" s="14">
        <v>0.90790846120160351</v>
      </c>
      <c r="G18" s="14">
        <v>4.1209554414313025</v>
      </c>
      <c r="H18" s="14">
        <v>0.90790846120160351</v>
      </c>
      <c r="I18" s="14">
        <v>4.1209554414313025</v>
      </c>
    </row>
    <row r="19" spans="1:9" ht="15" customHeight="1" x14ac:dyDescent="0.25">
      <c r="A19" s="8" t="s">
        <v>1</v>
      </c>
      <c r="B19" s="14">
        <v>-0.39059425752089266</v>
      </c>
      <c r="C19" s="14">
        <v>0.68616297671452264</v>
      </c>
      <c r="D19" s="14">
        <v>-0.56924414574381643</v>
      </c>
      <c r="E19" s="14">
        <v>0.57146675250029766</v>
      </c>
      <c r="F19" s="14">
        <v>-1.7651438722412891</v>
      </c>
      <c r="G19" s="14">
        <v>0.98395535719950367</v>
      </c>
      <c r="H19" s="14">
        <v>-1.7651438722412891</v>
      </c>
      <c r="I19" s="14">
        <v>0.98395535719950367</v>
      </c>
    </row>
    <row r="20" spans="1:9" ht="15" customHeight="1" thickBot="1" x14ac:dyDescent="0.3">
      <c r="A20" s="25" t="s">
        <v>5</v>
      </c>
      <c r="B20" s="29">
        <v>-2.7562479688189363</v>
      </c>
      <c r="C20" s="29">
        <v>1.5509672511696853</v>
      </c>
      <c r="D20" s="29">
        <v>-1.7771155172620636</v>
      </c>
      <c r="E20" s="29">
        <v>8.0980249418872621E-2</v>
      </c>
      <c r="F20" s="29">
        <v>-5.8632087199616052</v>
      </c>
      <c r="G20" s="29">
        <v>0.35071278232373304</v>
      </c>
      <c r="H20" s="29">
        <v>-5.8632087199616052</v>
      </c>
      <c r="I20" s="29">
        <v>0.35071278232373304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8.469398527975942E-3</v>
      </c>
      <c r="M2" s="61">
        <v>-20.391871279726558</v>
      </c>
      <c r="N2" s="61">
        <v>-7.714337347107153E-2</v>
      </c>
      <c r="O2" s="62">
        <v>2.339194353756862</v>
      </c>
      <c r="P2" s="67">
        <v>1046.5111153015825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4.717720175716868E-3</v>
      </c>
      <c r="M3" s="18">
        <v>9.4301955716994712</v>
      </c>
      <c r="N3" s="18">
        <v>0.66158976611203046</v>
      </c>
      <c r="O3" s="58">
        <v>0.77404266164316593</v>
      </c>
      <c r="P3" s="68">
        <v>125.54102853399888</v>
      </c>
    </row>
    <row r="4" spans="1:16" ht="15" customHeight="1" x14ac:dyDescent="0.25">
      <c r="A4" s="8" t="s">
        <v>30</v>
      </c>
      <c r="B4" s="14">
        <v>0.62115304947324579</v>
      </c>
      <c r="D4" s="2" t="s">
        <v>69</v>
      </c>
      <c r="K4" s="4" t="s">
        <v>31</v>
      </c>
      <c r="L4" s="59">
        <v>0.38583111086991256</v>
      </c>
      <c r="M4" s="18">
        <v>50.492024945889767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0.38583111086991256</v>
      </c>
      <c r="D5" s="2" t="s">
        <v>70</v>
      </c>
      <c r="K5" s="21" t="s">
        <v>32</v>
      </c>
      <c r="L5" s="59">
        <v>8.6379786868976449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0.34116428256954257</v>
      </c>
      <c r="D6" s="2" t="s">
        <v>71</v>
      </c>
      <c r="K6" s="4" t="s">
        <v>34</v>
      </c>
      <c r="L6" s="63">
        <v>88088.191890233924</v>
      </c>
      <c r="M6" s="64">
        <v>140219.45207249949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50.492024945889767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251.58984332231421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1.5512161581092319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88088.191890233924</v>
      </c>
      <c r="D12" s="14">
        <v>22022.047972558481</v>
      </c>
      <c r="E12" s="14">
        <v>8.6379786868976449</v>
      </c>
      <c r="F12" s="14">
        <v>1.7488815145371415E-5</v>
      </c>
      <c r="K12" s="23" t="s">
        <v>48</v>
      </c>
      <c r="L12" s="24">
        <v>1.3258555194543005</v>
      </c>
    </row>
    <row r="13" spans="1:16" ht="15" customHeight="1" x14ac:dyDescent="0.25">
      <c r="A13" s="8" t="s">
        <v>49</v>
      </c>
      <c r="B13" s="8">
        <v>55</v>
      </c>
      <c r="C13" s="14">
        <v>140219.45207249949</v>
      </c>
      <c r="D13" s="14">
        <v>2549.4445831363546</v>
      </c>
      <c r="E13" s="14"/>
      <c r="F13" s="14"/>
      <c r="K13" s="23" t="s">
        <v>58</v>
      </c>
      <c r="L13" s="24">
        <v>18.898534240860727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9.4545225071633408E-3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1046.5111153015825</v>
      </c>
      <c r="C17" s="14">
        <v>125.54102853399888</v>
      </c>
      <c r="D17" s="14">
        <v>8.3360087735633588</v>
      </c>
      <c r="E17" s="14">
        <v>2.4798118005134582E-11</v>
      </c>
      <c r="F17" s="14">
        <v>794.92127197926834</v>
      </c>
      <c r="G17" s="14">
        <v>1298.1009586238968</v>
      </c>
      <c r="H17" s="14">
        <v>794.92127197926834</v>
      </c>
      <c r="I17" s="14">
        <v>1298.1009586238968</v>
      </c>
    </row>
    <row r="18" spans="1:9" ht="15" customHeight="1" x14ac:dyDescent="0.25">
      <c r="A18" s="8" t="s">
        <v>0</v>
      </c>
      <c r="B18" s="14">
        <v>2.339194353756862</v>
      </c>
      <c r="C18" s="14">
        <v>0.77404266164316593</v>
      </c>
      <c r="D18" s="14">
        <v>3.0220483568581802</v>
      </c>
      <c r="E18" s="14">
        <v>3.8067830978127746E-3</v>
      </c>
      <c r="F18" s="14">
        <v>0.78797819564763016</v>
      </c>
      <c r="G18" s="14">
        <v>3.8904105118660937</v>
      </c>
      <c r="H18" s="14">
        <v>0.78797819564763016</v>
      </c>
      <c r="I18" s="14">
        <v>3.8904105118660937</v>
      </c>
    </row>
    <row r="19" spans="1:9" ht="15" customHeight="1" x14ac:dyDescent="0.25">
      <c r="A19" s="8" t="s">
        <v>1</v>
      </c>
      <c r="B19" s="14">
        <v>-7.714337347107153E-2</v>
      </c>
      <c r="C19" s="14">
        <v>0.66158976611203046</v>
      </c>
      <c r="D19" s="14">
        <v>-0.1166030332125912</v>
      </c>
      <c r="E19" s="14">
        <v>0.90759937116097333</v>
      </c>
      <c r="F19" s="14">
        <v>-1.4029988929253721</v>
      </c>
      <c r="G19" s="14">
        <v>1.2487121459832289</v>
      </c>
      <c r="H19" s="14">
        <v>-1.4029988929253721</v>
      </c>
      <c r="I19" s="14">
        <v>1.2487121459832289</v>
      </c>
    </row>
    <row r="20" spans="1:9" ht="15" customHeight="1" x14ac:dyDescent="0.25">
      <c r="A20" s="8" t="s">
        <v>4</v>
      </c>
      <c r="B20" s="14">
        <v>-20.391871279726558</v>
      </c>
      <c r="C20" s="14">
        <v>9.4301955716994712</v>
      </c>
      <c r="D20" s="14">
        <v>-2.1624017364945929</v>
      </c>
      <c r="E20" s="14">
        <v>3.4952995279960618E-2</v>
      </c>
      <c r="F20" s="14">
        <v>-39.290405520587285</v>
      </c>
      <c r="G20" s="14">
        <v>-1.4933370388658318</v>
      </c>
      <c r="H20" s="14">
        <v>-39.290405520587285</v>
      </c>
      <c r="I20" s="14">
        <v>-1.4933370388658318</v>
      </c>
    </row>
    <row r="21" spans="1:9" ht="15" customHeight="1" thickBot="1" x14ac:dyDescent="0.3">
      <c r="A21" s="25" t="s">
        <v>6</v>
      </c>
      <c r="B21" s="29">
        <v>8.469398527975942E-3</v>
      </c>
      <c r="C21" s="29">
        <v>4.717720175716868E-3</v>
      </c>
      <c r="D21" s="29">
        <v>1.7952312160373094</v>
      </c>
      <c r="E21" s="29">
        <v>7.8111844882505541E-2</v>
      </c>
      <c r="F21" s="29">
        <v>-9.8512397918739877E-4</v>
      </c>
      <c r="G21" s="29">
        <v>1.7923921035139283E-2</v>
      </c>
      <c r="H21" s="29">
        <v>-9.8512397918739877E-4</v>
      </c>
      <c r="I21" s="29">
        <v>1.7923921035139283E-2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1.1473352394032296E-2</v>
      </c>
      <c r="M2" s="61">
        <v>-2.7800603269270354</v>
      </c>
      <c r="N2" s="61">
        <v>-11.815692461224618</v>
      </c>
      <c r="O2" s="62">
        <v>-6.4856666324065185E-2</v>
      </c>
      <c r="P2" s="62">
        <v>1.9931197952220097</v>
      </c>
      <c r="Q2" s="67">
        <v>1178.2164283428231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5.0002046143018597E-3</v>
      </c>
      <c r="M3" s="18">
        <v>1.7055027342847122</v>
      </c>
      <c r="N3" s="18">
        <v>10.67749040384437</v>
      </c>
      <c r="O3" s="58">
        <v>0.6518866504747155</v>
      </c>
      <c r="P3" s="58">
        <v>0.79163986720762003</v>
      </c>
      <c r="Q3" s="68">
        <v>147.74280921691144</v>
      </c>
    </row>
    <row r="4" spans="1:17" ht="15" customHeight="1" x14ac:dyDescent="0.25">
      <c r="A4" s="8" t="s">
        <v>30</v>
      </c>
      <c r="B4" s="14">
        <v>0.64392086547457006</v>
      </c>
      <c r="D4" s="2" t="s">
        <v>69</v>
      </c>
      <c r="K4" s="4" t="s">
        <v>31</v>
      </c>
      <c r="L4" s="59">
        <v>0.41463408099351939</v>
      </c>
      <c r="M4" s="18">
        <v>49.748164645923971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0.41463408099351939</v>
      </c>
      <c r="D5" s="2" t="s">
        <v>70</v>
      </c>
      <c r="K5" s="21" t="s">
        <v>32</v>
      </c>
      <c r="L5" s="59">
        <v>7.6499979403147185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0.3604335329373638</v>
      </c>
      <c r="D6" s="2" t="s">
        <v>71</v>
      </c>
      <c r="K6" s="4" t="s">
        <v>34</v>
      </c>
      <c r="L6" s="63">
        <v>94664.130138283595</v>
      </c>
      <c r="M6" s="64">
        <v>133643.51382444982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49.748164645923971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296.20649817770544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1.5871423734685017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94664.130138283595</v>
      </c>
      <c r="D12" s="14">
        <v>18932.82602765672</v>
      </c>
      <c r="E12" s="14">
        <v>7.6499979403147185</v>
      </c>
      <c r="F12" s="14">
        <v>1.7071687025075339E-5</v>
      </c>
      <c r="K12" s="23" t="s">
        <v>48</v>
      </c>
      <c r="L12" s="24">
        <v>1.3069540437830447</v>
      </c>
    </row>
    <row r="13" spans="1:17" ht="15" customHeight="1" x14ac:dyDescent="0.25">
      <c r="A13" s="8" t="s">
        <v>49</v>
      </c>
      <c r="B13" s="8">
        <v>54</v>
      </c>
      <c r="C13" s="14">
        <v>133643.51382444982</v>
      </c>
      <c r="D13" s="14">
        <v>2474.8798856379599</v>
      </c>
      <c r="E13" s="14"/>
      <c r="F13" s="14"/>
      <c r="K13" s="23" t="s">
        <v>58</v>
      </c>
      <c r="L13" s="24">
        <v>21.407079360494318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3.4193271079155201</v>
      </c>
    </row>
    <row r="15" spans="1:17" ht="15" customHeight="1" thickBot="1" x14ac:dyDescent="0.3">
      <c r="K15" s="23" t="s">
        <v>62</v>
      </c>
      <c r="L15" s="24">
        <v>1.0024806667916154E-2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1178.2164283428231</v>
      </c>
      <c r="C17" s="14">
        <v>147.74280921691144</v>
      </c>
      <c r="D17" s="14">
        <v>7.9747801912511491</v>
      </c>
      <c r="E17" s="14">
        <v>1.0833594358056811E-10</v>
      </c>
      <c r="F17" s="14">
        <v>882.00993016511757</v>
      </c>
      <c r="G17" s="14">
        <v>1474.4229265205286</v>
      </c>
      <c r="H17" s="14">
        <v>882.00993016511757</v>
      </c>
      <c r="I17" s="14">
        <v>1474.4229265205286</v>
      </c>
    </row>
    <row r="18" spans="1:9" ht="15" customHeight="1" x14ac:dyDescent="0.25">
      <c r="A18" s="8" t="s">
        <v>0</v>
      </c>
      <c r="B18" s="14">
        <v>1.9931197952220097</v>
      </c>
      <c r="C18" s="14">
        <v>0.79163986720762003</v>
      </c>
      <c r="D18" s="14">
        <v>2.5177102338875548</v>
      </c>
      <c r="E18" s="14">
        <v>1.481055836167172E-2</v>
      </c>
      <c r="F18" s="14">
        <v>0.40597742175350793</v>
      </c>
      <c r="G18" s="14">
        <v>3.5802621686905116</v>
      </c>
      <c r="H18" s="14">
        <v>0.40597742175350793</v>
      </c>
      <c r="I18" s="14">
        <v>3.5802621686905116</v>
      </c>
    </row>
    <row r="19" spans="1:9" ht="15" customHeight="1" x14ac:dyDescent="0.25">
      <c r="A19" s="8" t="s">
        <v>1</v>
      </c>
      <c r="B19" s="14">
        <v>-6.4856666324065185E-2</v>
      </c>
      <c r="C19" s="14">
        <v>0.6518866504747155</v>
      </c>
      <c r="D19" s="14">
        <v>-9.9490710964606197E-2</v>
      </c>
      <c r="E19" s="14">
        <v>0.92111709782686113</v>
      </c>
      <c r="F19" s="14">
        <v>-1.37181071010711</v>
      </c>
      <c r="G19" s="14">
        <v>1.2420973774589794</v>
      </c>
      <c r="H19" s="14">
        <v>-1.37181071010711</v>
      </c>
      <c r="I19" s="14">
        <v>1.2420973774589794</v>
      </c>
    </row>
    <row r="20" spans="1:9" ht="15" customHeight="1" x14ac:dyDescent="0.25">
      <c r="A20" s="8" t="s">
        <v>4</v>
      </c>
      <c r="B20" s="14">
        <v>-11.815692461224618</v>
      </c>
      <c r="C20" s="14">
        <v>10.67749040384437</v>
      </c>
      <c r="D20" s="14">
        <v>-1.1065982749064747</v>
      </c>
      <c r="E20" s="14">
        <v>0.27337306682277612</v>
      </c>
      <c r="F20" s="14">
        <v>-33.222771821718936</v>
      </c>
      <c r="G20" s="14">
        <v>9.5913868992697005</v>
      </c>
      <c r="H20" s="14">
        <v>-33.222771821718936</v>
      </c>
      <c r="I20" s="14">
        <v>9.5913868992697005</v>
      </c>
    </row>
    <row r="21" spans="1:9" ht="15" customHeight="1" x14ac:dyDescent="0.25">
      <c r="A21" s="8" t="s">
        <v>5</v>
      </c>
      <c r="B21" s="14">
        <v>-2.7800603269270354</v>
      </c>
      <c r="C21" s="14">
        <v>1.7055027342847122</v>
      </c>
      <c r="D21" s="14">
        <v>-1.6300532805026504</v>
      </c>
      <c r="E21" s="14">
        <v>0.10891027211969474</v>
      </c>
      <c r="F21" s="14">
        <v>-6.1993874348425555</v>
      </c>
      <c r="G21" s="14">
        <v>0.63926678098848466</v>
      </c>
      <c r="H21" s="14">
        <v>-6.1993874348425555</v>
      </c>
      <c r="I21" s="14">
        <v>0.63926678098848466</v>
      </c>
    </row>
    <row r="22" spans="1:9" ht="15" customHeight="1" thickBot="1" x14ac:dyDescent="0.3">
      <c r="A22" s="25" t="s">
        <v>6</v>
      </c>
      <c r="B22" s="29">
        <v>1.1473352394032296E-2</v>
      </c>
      <c r="C22" s="29">
        <v>5.0002046143018597E-3</v>
      </c>
      <c r="D22" s="29">
        <v>2.2945765781695378</v>
      </c>
      <c r="E22" s="29">
        <v>2.5671393460666429E-2</v>
      </c>
      <c r="F22" s="29">
        <v>1.4485457261161419E-3</v>
      </c>
      <c r="G22" s="29">
        <v>2.1498159061948449E-2</v>
      </c>
      <c r="H22" s="29">
        <v>1.4485457261161419E-3</v>
      </c>
      <c r="I22" s="29">
        <v>2.1498159061948449E-2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-1.3377501823908637</v>
      </c>
      <c r="M2" s="61">
        <v>-21.600707141930481</v>
      </c>
      <c r="N2" s="61">
        <v>-0.14158831516844217</v>
      </c>
      <c r="O2" s="62">
        <v>1.9526646827170209</v>
      </c>
      <c r="P2" s="67">
        <v>1217.4790920615851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1.645770202848541</v>
      </c>
      <c r="M3" s="18">
        <v>10.161419131452442</v>
      </c>
      <c r="N3" s="18">
        <v>0.67579973168231222</v>
      </c>
      <c r="O3" s="58">
        <v>0.82155761075753753</v>
      </c>
      <c r="P3" s="68">
        <v>152.33231370879781</v>
      </c>
    </row>
    <row r="4" spans="1:16" ht="15" customHeight="1" x14ac:dyDescent="0.25">
      <c r="A4" s="8" t="s">
        <v>30</v>
      </c>
      <c r="B4" s="14">
        <v>0.59796322507759825</v>
      </c>
      <c r="D4" s="2" t="s">
        <v>69</v>
      </c>
      <c r="K4" s="4" t="s">
        <v>31</v>
      </c>
      <c r="L4" s="59">
        <v>0.35756001854520242</v>
      </c>
      <c r="M4" s="18">
        <v>51.641061631472894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0.35756001854520242</v>
      </c>
      <c r="D5" s="2" t="s">
        <v>70</v>
      </c>
      <c r="K5" s="21" t="s">
        <v>32</v>
      </c>
      <c r="L5" s="59">
        <v>7.6527775308493258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0.31083711080303522</v>
      </c>
      <c r="D6" s="2" t="s">
        <v>71</v>
      </c>
      <c r="K6" s="4" t="s">
        <v>34</v>
      </c>
      <c r="L6" s="63">
        <v>81633.685409326426</v>
      </c>
      <c r="M6" s="64">
        <v>146673.95855340699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51.641061631472894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305.28077861448185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1.6464382440101375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81633.685409326426</v>
      </c>
      <c r="D12" s="14">
        <v>20408.421352331607</v>
      </c>
      <c r="E12" s="14">
        <v>7.6527775308493258</v>
      </c>
      <c r="F12" s="14">
        <v>5.6252286374582139E-5</v>
      </c>
      <c r="K12" s="23" t="s">
        <v>48</v>
      </c>
      <c r="L12" s="24">
        <v>1.3543329268261421</v>
      </c>
    </row>
    <row r="13" spans="1:16" ht="15" customHeight="1" x14ac:dyDescent="0.25">
      <c r="A13" s="8" t="s">
        <v>49</v>
      </c>
      <c r="B13" s="8">
        <v>55</v>
      </c>
      <c r="C13" s="14">
        <v>146673.95855340699</v>
      </c>
      <c r="D13" s="14">
        <v>2666.7992464255817</v>
      </c>
      <c r="E13" s="14"/>
      <c r="F13" s="14"/>
      <c r="K13" s="23" t="s">
        <v>58</v>
      </c>
      <c r="L13" s="24">
        <v>20.363939001201786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3.2981971895113373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1217.4790920615851</v>
      </c>
      <c r="C17" s="14">
        <v>152.33231370879781</v>
      </c>
      <c r="D17" s="14">
        <v>7.992257600635857</v>
      </c>
      <c r="E17" s="14">
        <v>8.9782277572818427E-11</v>
      </c>
      <c r="F17" s="14">
        <v>912.19831344710326</v>
      </c>
      <c r="G17" s="14">
        <v>1522.7598706760668</v>
      </c>
      <c r="H17" s="14">
        <v>912.19831344710326</v>
      </c>
      <c r="I17" s="14">
        <v>1522.7598706760668</v>
      </c>
    </row>
    <row r="18" spans="1:9" ht="15" customHeight="1" x14ac:dyDescent="0.25">
      <c r="A18" s="8" t="s">
        <v>0</v>
      </c>
      <c r="B18" s="14">
        <v>1.9526646827170209</v>
      </c>
      <c r="C18" s="14">
        <v>0.82155761075753753</v>
      </c>
      <c r="D18" s="14">
        <v>2.3767836328806182</v>
      </c>
      <c r="E18" s="14">
        <v>2.0971303028013123E-2</v>
      </c>
      <c r="F18" s="14">
        <v>0.30622643870688337</v>
      </c>
      <c r="G18" s="14">
        <v>3.5991029267271584</v>
      </c>
      <c r="H18" s="14">
        <v>0.30622643870688337</v>
      </c>
      <c r="I18" s="14">
        <v>3.5991029267271584</v>
      </c>
    </row>
    <row r="19" spans="1:9" ht="15" customHeight="1" x14ac:dyDescent="0.25">
      <c r="A19" s="8" t="s">
        <v>1</v>
      </c>
      <c r="B19" s="14">
        <v>-0.14158831516844217</v>
      </c>
      <c r="C19" s="14">
        <v>0.67579973168231222</v>
      </c>
      <c r="D19" s="14">
        <v>-0.20951223939668809</v>
      </c>
      <c r="E19" s="14">
        <v>0.83482250538206382</v>
      </c>
      <c r="F19" s="14">
        <v>-1.4959212419945844</v>
      </c>
      <c r="G19" s="14">
        <v>1.2127446116576999</v>
      </c>
      <c r="H19" s="14">
        <v>-1.4959212419945844</v>
      </c>
      <c r="I19" s="14">
        <v>1.2127446116576999</v>
      </c>
    </row>
    <row r="20" spans="1:9" ht="15" customHeight="1" x14ac:dyDescent="0.25">
      <c r="A20" s="8" t="s">
        <v>4</v>
      </c>
      <c r="B20" s="14">
        <v>-21.600707141930481</v>
      </c>
      <c r="C20" s="14">
        <v>10.161419131452442</v>
      </c>
      <c r="D20" s="14">
        <v>-2.1257569304537625</v>
      </c>
      <c r="E20" s="14">
        <v>3.8028486122384832E-2</v>
      </c>
      <c r="F20" s="14">
        <v>-41.964646143132271</v>
      </c>
      <c r="G20" s="14">
        <v>-1.2367681407286959</v>
      </c>
      <c r="H20" s="14">
        <v>-41.964646143132271</v>
      </c>
      <c r="I20" s="14">
        <v>-1.2367681407286959</v>
      </c>
    </row>
    <row r="21" spans="1:9" ht="15" customHeight="1" thickBot="1" x14ac:dyDescent="0.3">
      <c r="A21" s="25" t="s">
        <v>5</v>
      </c>
      <c r="B21" s="29">
        <v>-1.3377501823908637</v>
      </c>
      <c r="C21" s="29">
        <v>1.645770202848541</v>
      </c>
      <c r="D21" s="29">
        <v>-0.81284141618037054</v>
      </c>
      <c r="E21" s="29">
        <v>0.41981366839247292</v>
      </c>
      <c r="F21" s="29">
        <v>-4.6359473719022013</v>
      </c>
      <c r="G21" s="29">
        <v>1.9604470071204736</v>
      </c>
      <c r="H21" s="29">
        <v>-4.6359473719022013</v>
      </c>
      <c r="I21" s="29">
        <v>1.9604470071204736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-24.949637009756508</v>
      </c>
      <c r="M2" s="61">
        <v>-0.13724326328379693</v>
      </c>
      <c r="N2" s="61">
        <v>2.1512676757505806</v>
      </c>
      <c r="O2" s="67">
        <v>1138.4173982004427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9.2605106384375269</v>
      </c>
      <c r="M3" s="18">
        <v>0.67372830014442897</v>
      </c>
      <c r="N3" s="18">
        <v>0.78200460378661429</v>
      </c>
      <c r="O3" s="68">
        <v>116.88121419193183</v>
      </c>
    </row>
    <row r="4" spans="1:15" ht="15" customHeight="1" x14ac:dyDescent="0.25">
      <c r="A4" s="8" t="s">
        <v>30</v>
      </c>
      <c r="B4" s="14">
        <v>0.59147479389251123</v>
      </c>
      <c r="D4" s="2" t="s">
        <v>69</v>
      </c>
      <c r="K4" s="4" t="s">
        <v>31</v>
      </c>
      <c r="L4" s="59">
        <v>0.34984243181018865</v>
      </c>
      <c r="M4" s="18">
        <v>51.484384352018402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0.34984243181018865</v>
      </c>
      <c r="D5" s="2" t="s">
        <v>70</v>
      </c>
      <c r="K5" s="21" t="s">
        <v>32</v>
      </c>
      <c r="L5" s="59">
        <v>10.044322145843774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0.31501256208573447</v>
      </c>
      <c r="D6" s="2" t="s">
        <v>71</v>
      </c>
      <c r="K6" s="4" t="s">
        <v>34</v>
      </c>
      <c r="L6" s="63">
        <v>79871.7013647774</v>
      </c>
      <c r="M6" s="64">
        <v>148435.94259795602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51.484384352018402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234.14120753765769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1.566543464631843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79871.7013647774</v>
      </c>
      <c r="D12" s="14">
        <v>26623.900454925799</v>
      </c>
      <c r="E12" s="14">
        <v>10.044322145843774</v>
      </c>
      <c r="F12" s="14">
        <v>2.1456177253388341E-5</v>
      </c>
      <c r="K12" s="23" t="s">
        <v>48</v>
      </c>
      <c r="L12" s="24">
        <v>1.3496399642894812</v>
      </c>
    </row>
    <row r="13" spans="1:15" ht="15" customHeight="1" x14ac:dyDescent="0.25">
      <c r="A13" s="8" t="s">
        <v>49</v>
      </c>
      <c r="B13" s="8">
        <v>56</v>
      </c>
      <c r="C13" s="14">
        <v>148435.94259795602</v>
      </c>
      <c r="D13" s="14">
        <v>2650.6418321063575</v>
      </c>
      <c r="E13" s="14"/>
      <c r="F13" s="14"/>
      <c r="K13" s="23" t="s">
        <v>58</v>
      </c>
      <c r="L13" s="24">
        <v>18.551031988241963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1138.4173982004427</v>
      </c>
      <c r="C17" s="14">
        <v>116.88121419193183</v>
      </c>
      <c r="D17" s="14">
        <v>9.7399518483016081</v>
      </c>
      <c r="E17" s="14">
        <v>1.1775603998941384E-13</v>
      </c>
      <c r="F17" s="14">
        <v>904.27619066278498</v>
      </c>
      <c r="G17" s="14">
        <v>1372.5586057381004</v>
      </c>
      <c r="H17" s="14">
        <v>904.27619066278498</v>
      </c>
      <c r="I17" s="14">
        <v>1372.5586057381004</v>
      </c>
    </row>
    <row r="18" spans="1:9" ht="15" customHeight="1" x14ac:dyDescent="0.25">
      <c r="A18" s="8" t="s">
        <v>0</v>
      </c>
      <c r="B18" s="14">
        <v>2.1512676757505806</v>
      </c>
      <c r="C18" s="14">
        <v>0.78200460378661429</v>
      </c>
      <c r="D18" s="14">
        <v>2.7509654870748017</v>
      </c>
      <c r="E18" s="14">
        <v>7.9892298844914875E-3</v>
      </c>
      <c r="F18" s="14">
        <v>0.58472421111873762</v>
      </c>
      <c r="G18" s="14">
        <v>3.7178111403824237</v>
      </c>
      <c r="H18" s="14">
        <v>0.58472421111873762</v>
      </c>
      <c r="I18" s="14">
        <v>3.7178111403824237</v>
      </c>
    </row>
    <row r="19" spans="1:9" ht="15" customHeight="1" x14ac:dyDescent="0.25">
      <c r="A19" s="8" t="s">
        <v>1</v>
      </c>
      <c r="B19" s="14">
        <v>-0.13724326328379693</v>
      </c>
      <c r="C19" s="14">
        <v>0.67372830014442897</v>
      </c>
      <c r="D19" s="14">
        <v>-0.20370713721596037</v>
      </c>
      <c r="E19" s="14">
        <v>0.83932082010873987</v>
      </c>
      <c r="F19" s="14">
        <v>-1.4868832275732782</v>
      </c>
      <c r="G19" s="14">
        <v>1.2123967010056842</v>
      </c>
      <c r="H19" s="14">
        <v>-1.4868832275732782</v>
      </c>
      <c r="I19" s="14">
        <v>1.2123967010056842</v>
      </c>
    </row>
    <row r="20" spans="1:9" ht="15" customHeight="1" thickBot="1" x14ac:dyDescent="0.3">
      <c r="A20" s="25" t="s">
        <v>4</v>
      </c>
      <c r="B20" s="29">
        <v>-24.949637009756508</v>
      </c>
      <c r="C20" s="29">
        <v>9.2605106384375269</v>
      </c>
      <c r="D20" s="29">
        <v>-2.6941966791980403</v>
      </c>
      <c r="E20" s="29">
        <v>9.2948149096406096E-3</v>
      </c>
      <c r="F20" s="29">
        <v>-43.500668997998474</v>
      </c>
      <c r="G20" s="29">
        <v>-6.3986050215145447</v>
      </c>
      <c r="H20" s="29">
        <v>-43.500668997998474</v>
      </c>
      <c r="I20" s="29">
        <v>-6.3986050215145447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1.4000001466201697E-2</v>
      </c>
      <c r="M2" s="61">
        <v>143.22130445521444</v>
      </c>
      <c r="N2" s="61">
        <v>0.17491002473660791</v>
      </c>
      <c r="O2" s="62">
        <v>2.6539091142597284</v>
      </c>
      <c r="P2" s="67">
        <v>313.62697808535086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4.5506457053547007E-3</v>
      </c>
      <c r="M3" s="18">
        <v>52.020803700777137</v>
      </c>
      <c r="N3" s="18">
        <v>0.66142031017546277</v>
      </c>
      <c r="O3" s="58">
        <v>0.67646303577264943</v>
      </c>
      <c r="P3" s="68">
        <v>176.07064161074024</v>
      </c>
    </row>
    <row r="4" spans="1:16" ht="15" customHeight="1" x14ac:dyDescent="0.25">
      <c r="A4" s="8" t="s">
        <v>30</v>
      </c>
      <c r="B4" s="14">
        <v>0.64368489130721607</v>
      </c>
      <c r="D4" s="2" t="s">
        <v>69</v>
      </c>
      <c r="K4" s="4" t="s">
        <v>31</v>
      </c>
      <c r="L4" s="59">
        <v>0.4143302392971826</v>
      </c>
      <c r="M4" s="18">
        <v>49.306625630063536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0.4143302392971826</v>
      </c>
      <c r="D5" s="2" t="s">
        <v>70</v>
      </c>
      <c r="K5" s="21" t="s">
        <v>32</v>
      </c>
      <c r="L5" s="59">
        <v>9.7273944680013518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0.37173607488243221</v>
      </c>
      <c r="D6" s="2" t="s">
        <v>71</v>
      </c>
      <c r="K6" s="4" t="s">
        <v>34</v>
      </c>
      <c r="L6" s="63">
        <v>94594.760756455304</v>
      </c>
      <c r="M6" s="64">
        <v>133712.88320627811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49.306625630063536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352.85345081037673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1.3556622179281168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94594.760756455304</v>
      </c>
      <c r="D12" s="14">
        <v>23648.690189113826</v>
      </c>
      <c r="E12" s="14">
        <v>9.7273944680013518</v>
      </c>
      <c r="F12" s="14">
        <v>5.0543624391234416E-6</v>
      </c>
      <c r="K12" s="23" t="s">
        <v>48</v>
      </c>
      <c r="L12" s="24">
        <v>1.3255159221686246</v>
      </c>
    </row>
    <row r="13" spans="1:16" ht="15" customHeight="1" x14ac:dyDescent="0.25">
      <c r="A13" s="8" t="s">
        <v>49</v>
      </c>
      <c r="B13" s="8">
        <v>55</v>
      </c>
      <c r="C13" s="14">
        <v>133712.88320627811</v>
      </c>
      <c r="D13" s="14">
        <v>2431.1433310232383</v>
      </c>
      <c r="E13" s="14"/>
      <c r="F13" s="14"/>
      <c r="K13" s="23" t="s">
        <v>58</v>
      </c>
      <c r="L13" s="24">
        <v>104.2520202790511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9.1196977864132413E-3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313.62697808535086</v>
      </c>
      <c r="C17" s="14">
        <v>176.07064161074024</v>
      </c>
      <c r="D17" s="14">
        <v>1.7812565184985374</v>
      </c>
      <c r="E17" s="14">
        <v>8.0392628043049461E-2</v>
      </c>
      <c r="F17" s="14">
        <v>-39.226472725025872</v>
      </c>
      <c r="G17" s="14">
        <v>666.48042889572753</v>
      </c>
      <c r="H17" s="14">
        <v>-39.226472725025872</v>
      </c>
      <c r="I17" s="14">
        <v>666.48042889572753</v>
      </c>
    </row>
    <row r="18" spans="1:9" ht="15" customHeight="1" x14ac:dyDescent="0.25">
      <c r="A18" s="8" t="s">
        <v>0</v>
      </c>
      <c r="B18" s="14">
        <v>2.6539091142597284</v>
      </c>
      <c r="C18" s="14">
        <v>0.67646303577264943</v>
      </c>
      <c r="D18" s="14">
        <v>3.9232137957522832</v>
      </c>
      <c r="E18" s="14">
        <v>2.4494399680069219E-4</v>
      </c>
      <c r="F18" s="14">
        <v>1.2982468963316116</v>
      </c>
      <c r="G18" s="14">
        <v>4.0095713321878454</v>
      </c>
      <c r="H18" s="14">
        <v>1.2982468963316116</v>
      </c>
      <c r="I18" s="14">
        <v>4.0095713321878454</v>
      </c>
    </row>
    <row r="19" spans="1:9" ht="15" customHeight="1" x14ac:dyDescent="0.25">
      <c r="A19" s="8" t="s">
        <v>1</v>
      </c>
      <c r="B19" s="14">
        <v>0.17491002473660791</v>
      </c>
      <c r="C19" s="14">
        <v>0.66142031017546277</v>
      </c>
      <c r="D19" s="14">
        <v>0.26444610491354198</v>
      </c>
      <c r="E19" s="14">
        <v>0.79242465667554529</v>
      </c>
      <c r="F19" s="14">
        <v>-1.1506058974320166</v>
      </c>
      <c r="G19" s="14">
        <v>1.5004259469052326</v>
      </c>
      <c r="H19" s="14">
        <v>-1.1506058974320166</v>
      </c>
      <c r="I19" s="14">
        <v>1.5004259469052326</v>
      </c>
    </row>
    <row r="20" spans="1:9" ht="15" customHeight="1" x14ac:dyDescent="0.25">
      <c r="A20" s="8" t="s">
        <v>3</v>
      </c>
      <c r="B20" s="14">
        <v>143.22130445521444</v>
      </c>
      <c r="C20" s="14">
        <v>52.020803700777137</v>
      </c>
      <c r="D20" s="14">
        <v>2.7531543972104155</v>
      </c>
      <c r="E20" s="14">
        <v>7.9820292955093981E-3</v>
      </c>
      <c r="F20" s="14">
        <v>38.969284176163342</v>
      </c>
      <c r="G20" s="14">
        <v>247.47332473426553</v>
      </c>
      <c r="H20" s="14">
        <v>38.969284176163342</v>
      </c>
      <c r="I20" s="14">
        <v>247.47332473426553</v>
      </c>
    </row>
    <row r="21" spans="1:9" ht="15" customHeight="1" thickBot="1" x14ac:dyDescent="0.3">
      <c r="A21" s="25" t="s">
        <v>6</v>
      </c>
      <c r="B21" s="29">
        <v>1.4000001466201697E-2</v>
      </c>
      <c r="C21" s="29">
        <v>4.5506457053547007E-3</v>
      </c>
      <c r="D21" s="29">
        <v>3.0764868048787077</v>
      </c>
      <c r="E21" s="29">
        <v>3.2612301772665638E-3</v>
      </c>
      <c r="F21" s="29">
        <v>4.8803036797884555E-3</v>
      </c>
      <c r="G21" s="29">
        <v>2.3119699252614936E-2</v>
      </c>
      <c r="H21" s="29">
        <v>4.8803036797884555E-3</v>
      </c>
      <c r="I21" s="29">
        <v>2.3119699252614936E-2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1.5274398254926148E-2</v>
      </c>
      <c r="M2" s="61">
        <v>-2.7558891988369538</v>
      </c>
      <c r="N2" s="61">
        <v>114.49625752515792</v>
      </c>
      <c r="O2" s="62">
        <v>0.18772733011677875</v>
      </c>
      <c r="P2" s="62">
        <v>2.0594396872192382</v>
      </c>
      <c r="Q2" s="67">
        <v>647.18791559081592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4.5109406784060403E-3</v>
      </c>
      <c r="M3" s="18">
        <v>1.5075189003837952</v>
      </c>
      <c r="N3" s="18">
        <v>53.315489346774157</v>
      </c>
      <c r="O3" s="58">
        <v>0.64781073097385533</v>
      </c>
      <c r="P3" s="58">
        <v>0.73800971797506532</v>
      </c>
      <c r="Q3" s="68">
        <v>251.05319287557975</v>
      </c>
    </row>
    <row r="4" spans="1:17" ht="15" customHeight="1" x14ac:dyDescent="0.25">
      <c r="A4" s="8" t="s">
        <v>30</v>
      </c>
      <c r="B4" s="14">
        <v>0.66967421291077411</v>
      </c>
      <c r="D4" s="2" t="s">
        <v>69</v>
      </c>
      <c r="K4" s="4" t="s">
        <v>31</v>
      </c>
      <c r="L4" s="59">
        <v>0.44846355143766481</v>
      </c>
      <c r="M4" s="18">
        <v>48.289249461283568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0.44846355143766481</v>
      </c>
      <c r="D5" s="2" t="s">
        <v>70</v>
      </c>
      <c r="K5" s="21" t="s">
        <v>32</v>
      </c>
      <c r="L5" s="59">
        <v>8.7816614262790171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0.39739536175596712</v>
      </c>
      <c r="D6" s="2" t="s">
        <v>71</v>
      </c>
      <c r="K6" s="4" t="s">
        <v>34</v>
      </c>
      <c r="L6" s="63">
        <v>102387.65683189336</v>
      </c>
      <c r="M6" s="64">
        <v>125919.98713084006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48.289249461283568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503.33134662973151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1.4796203980497182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102387.65683189336</v>
      </c>
      <c r="D12" s="14">
        <v>20477.531366378673</v>
      </c>
      <c r="E12" s="14">
        <v>8.7816614262790171</v>
      </c>
      <c r="F12" s="14">
        <v>3.8125133293643854E-6</v>
      </c>
      <c r="K12" s="23" t="s">
        <v>48</v>
      </c>
      <c r="L12" s="24">
        <v>1.2987823171954485</v>
      </c>
    </row>
    <row r="13" spans="1:17" ht="15" customHeight="1" x14ac:dyDescent="0.25">
      <c r="A13" s="8" t="s">
        <v>49</v>
      </c>
      <c r="B13" s="8">
        <v>54</v>
      </c>
      <c r="C13" s="14">
        <v>125919.98713084006</v>
      </c>
      <c r="D13" s="14">
        <v>2331.8516135340751</v>
      </c>
      <c r="E13" s="14"/>
      <c r="F13" s="14"/>
      <c r="K13" s="23" t="s">
        <v>58</v>
      </c>
      <c r="L13" s="24">
        <v>106.89112033095854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3.022393419931507</v>
      </c>
    </row>
    <row r="15" spans="1:17" ht="15" customHeight="1" thickBot="1" x14ac:dyDescent="0.3">
      <c r="K15" s="23" t="s">
        <v>62</v>
      </c>
      <c r="L15" s="24">
        <v>9.0438915363812555E-3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647.18791559081592</v>
      </c>
      <c r="C17" s="14">
        <v>251.05319287557975</v>
      </c>
      <c r="D17" s="14">
        <v>2.5778915941194893</v>
      </c>
      <c r="E17" s="14">
        <v>1.2702068168811812E-2</v>
      </c>
      <c r="F17" s="14">
        <v>143.85656896108441</v>
      </c>
      <c r="G17" s="14">
        <v>1150.5192622205475</v>
      </c>
      <c r="H17" s="14">
        <v>143.85656896108441</v>
      </c>
      <c r="I17" s="14">
        <v>1150.5192622205475</v>
      </c>
    </row>
    <row r="18" spans="1:9" ht="15" customHeight="1" x14ac:dyDescent="0.25">
      <c r="A18" s="8" t="s">
        <v>0</v>
      </c>
      <c r="B18" s="14">
        <v>2.0594396872192382</v>
      </c>
      <c r="C18" s="14">
        <v>0.73800971797506532</v>
      </c>
      <c r="D18" s="14">
        <v>2.7905319361781347</v>
      </c>
      <c r="E18" s="14">
        <v>7.2576980329984555E-3</v>
      </c>
      <c r="F18" s="14">
        <v>0.57981928916951997</v>
      </c>
      <c r="G18" s="14">
        <v>3.5390600852689564</v>
      </c>
      <c r="H18" s="14">
        <v>0.57981928916951997</v>
      </c>
      <c r="I18" s="14">
        <v>3.5390600852689564</v>
      </c>
    </row>
    <row r="19" spans="1:9" ht="15" customHeight="1" x14ac:dyDescent="0.25">
      <c r="A19" s="8" t="s">
        <v>1</v>
      </c>
      <c r="B19" s="14">
        <v>0.18772733011677875</v>
      </c>
      <c r="C19" s="14">
        <v>0.64781073097385533</v>
      </c>
      <c r="D19" s="14">
        <v>0.28978731154170267</v>
      </c>
      <c r="E19" s="14">
        <v>0.77308878265914283</v>
      </c>
      <c r="F19" s="14">
        <v>-1.1110549870786697</v>
      </c>
      <c r="G19" s="14">
        <v>1.4865096473122272</v>
      </c>
      <c r="H19" s="14">
        <v>-1.1110549870786697</v>
      </c>
      <c r="I19" s="14">
        <v>1.4865096473122272</v>
      </c>
    </row>
    <row r="20" spans="1:9" ht="15" customHeight="1" x14ac:dyDescent="0.25">
      <c r="A20" s="8" t="s">
        <v>3</v>
      </c>
      <c r="B20" s="14">
        <v>114.49625752515792</v>
      </c>
      <c r="C20" s="14">
        <v>53.315489346774157</v>
      </c>
      <c r="D20" s="14">
        <v>2.1475233356755354</v>
      </c>
      <c r="E20" s="14">
        <v>3.6257460127185261E-2</v>
      </c>
      <c r="F20" s="14">
        <v>7.6051371941993722</v>
      </c>
      <c r="G20" s="14">
        <v>221.38737785611647</v>
      </c>
      <c r="H20" s="14">
        <v>7.6051371941993722</v>
      </c>
      <c r="I20" s="14">
        <v>221.38737785611647</v>
      </c>
    </row>
    <row r="21" spans="1:9" ht="15" customHeight="1" x14ac:dyDescent="0.25">
      <c r="A21" s="8" t="s">
        <v>5</v>
      </c>
      <c r="B21" s="14">
        <v>-2.7558891988369538</v>
      </c>
      <c r="C21" s="14">
        <v>1.5075189003837952</v>
      </c>
      <c r="D21" s="14">
        <v>-1.8280959516562874</v>
      </c>
      <c r="E21" s="14">
        <v>7.3061366057160307E-2</v>
      </c>
      <c r="F21" s="14">
        <v>-5.7782826187684613</v>
      </c>
      <c r="G21" s="14">
        <v>0.26650422109455318</v>
      </c>
      <c r="H21" s="14">
        <v>-5.7782826187684613</v>
      </c>
      <c r="I21" s="14">
        <v>0.26650422109455318</v>
      </c>
    </row>
    <row r="22" spans="1:9" ht="15" customHeight="1" thickBot="1" x14ac:dyDescent="0.3">
      <c r="A22" s="25" t="s">
        <v>6</v>
      </c>
      <c r="B22" s="29">
        <v>1.5274398254926148E-2</v>
      </c>
      <c r="C22" s="29">
        <v>4.5109406784060403E-3</v>
      </c>
      <c r="D22" s="29">
        <v>3.3860782803119061</v>
      </c>
      <c r="E22" s="29">
        <v>1.3282390158515821E-3</v>
      </c>
      <c r="F22" s="29">
        <v>6.2305067185448922E-3</v>
      </c>
      <c r="G22" s="29">
        <v>2.4318289791307401E-2</v>
      </c>
      <c r="H22" s="29">
        <v>6.2305067185448922E-3</v>
      </c>
      <c r="I22" s="29">
        <v>2.4318289791307401E-2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-1.9670321229026662</v>
      </c>
      <c r="M2" s="61">
        <v>84.843677153358925</v>
      </c>
      <c r="N2" s="61">
        <v>-0.14902167655974599</v>
      </c>
      <c r="O2" s="62">
        <v>2.3884107110132664</v>
      </c>
      <c r="P2" s="67">
        <v>738.47580641375521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1.6249456299100256</v>
      </c>
      <c r="M3" s="18">
        <v>57.37722178003704</v>
      </c>
      <c r="N3" s="18">
        <v>0.69838375765984639</v>
      </c>
      <c r="O3" s="58">
        <v>0.79816178120978287</v>
      </c>
      <c r="P3" s="68">
        <v>272.31531375198807</v>
      </c>
    </row>
    <row r="4" spans="1:16" ht="15" customHeight="1" x14ac:dyDescent="0.25">
      <c r="A4" s="8" t="s">
        <v>30</v>
      </c>
      <c r="B4" s="14">
        <v>0.57563774971266024</v>
      </c>
      <c r="D4" s="2" t="s">
        <v>69</v>
      </c>
      <c r="K4" s="4" t="s">
        <v>31</v>
      </c>
      <c r="L4" s="59">
        <v>0.33135881889425528</v>
      </c>
      <c r="M4" s="18">
        <v>52.683599779457317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0.33135881889425528</v>
      </c>
      <c r="D5" s="2" t="s">
        <v>70</v>
      </c>
      <c r="K5" s="21" t="s">
        <v>32</v>
      </c>
      <c r="L5" s="59">
        <v>6.8140938496509618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0.28273036935929197</v>
      </c>
      <c r="D6" s="2" t="s">
        <v>71</v>
      </c>
      <c r="K6" s="4" t="s">
        <v>34</v>
      </c>
      <c r="L6" s="63">
        <v>75651.751248021494</v>
      </c>
      <c r="M6" s="64">
        <v>152655.89271471192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52.683599779457317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545.7320839344186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1.5995519538542378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75651.751248021494</v>
      </c>
      <c r="D12" s="14">
        <v>18912.937812005373</v>
      </c>
      <c r="E12" s="14">
        <v>6.8140938496509618</v>
      </c>
      <c r="F12" s="14">
        <v>1.5763899998071443E-4</v>
      </c>
      <c r="K12" s="23" t="s">
        <v>48</v>
      </c>
      <c r="L12" s="24">
        <v>1.399592326272086</v>
      </c>
    </row>
    <row r="13" spans="1:16" ht="15" customHeight="1" x14ac:dyDescent="0.25">
      <c r="A13" s="8" t="s">
        <v>49</v>
      </c>
      <c r="B13" s="8">
        <v>55</v>
      </c>
      <c r="C13" s="14">
        <v>152655.89271471192</v>
      </c>
      <c r="D13" s="14">
        <v>2775.5616857220348</v>
      </c>
      <c r="E13" s="14"/>
      <c r="F13" s="14"/>
      <c r="K13" s="23" t="s">
        <v>58</v>
      </c>
      <c r="L13" s="24">
        <v>114.98652198790757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3.256463812749681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738.47580641375521</v>
      </c>
      <c r="C17" s="14">
        <v>272.31531375198807</v>
      </c>
      <c r="D17" s="14">
        <v>2.7118409032491066</v>
      </c>
      <c r="E17" s="14">
        <v>8.9115269130101774E-3</v>
      </c>
      <c r="F17" s="14">
        <v>192.74372247933661</v>
      </c>
      <c r="G17" s="14">
        <v>1284.2078903481738</v>
      </c>
      <c r="H17" s="14">
        <v>192.74372247933661</v>
      </c>
      <c r="I17" s="14">
        <v>1284.2078903481738</v>
      </c>
    </row>
    <row r="18" spans="1:9" ht="15" customHeight="1" x14ac:dyDescent="0.25">
      <c r="A18" s="8" t="s">
        <v>0</v>
      </c>
      <c r="B18" s="14">
        <v>2.3884107110132664</v>
      </c>
      <c r="C18" s="14">
        <v>0.79816178120978287</v>
      </c>
      <c r="D18" s="14">
        <v>2.9923892213845735</v>
      </c>
      <c r="E18" s="14">
        <v>4.1387570420131472E-3</v>
      </c>
      <c r="F18" s="14">
        <v>0.78885875715902865</v>
      </c>
      <c r="G18" s="14">
        <v>3.9879626648675042</v>
      </c>
      <c r="H18" s="14">
        <v>0.78885875715902865</v>
      </c>
      <c r="I18" s="14">
        <v>3.9879626648675042</v>
      </c>
    </row>
    <row r="19" spans="1:9" ht="15" customHeight="1" x14ac:dyDescent="0.25">
      <c r="A19" s="8" t="s">
        <v>1</v>
      </c>
      <c r="B19" s="14">
        <v>-0.14902167655974599</v>
      </c>
      <c r="C19" s="14">
        <v>0.69838375765984639</v>
      </c>
      <c r="D19" s="14">
        <v>-0.21338078803420316</v>
      </c>
      <c r="E19" s="14">
        <v>0.83181896948384804</v>
      </c>
      <c r="F19" s="14">
        <v>-1.548614002831832</v>
      </c>
      <c r="G19" s="14">
        <v>1.2505706497123399</v>
      </c>
      <c r="H19" s="14">
        <v>-1.548614002831832</v>
      </c>
      <c r="I19" s="14">
        <v>1.2505706497123399</v>
      </c>
    </row>
    <row r="20" spans="1:9" ht="15" customHeight="1" x14ac:dyDescent="0.25">
      <c r="A20" s="8" t="s">
        <v>3</v>
      </c>
      <c r="B20" s="14">
        <v>84.843677153358925</v>
      </c>
      <c r="C20" s="14">
        <v>57.37722178003704</v>
      </c>
      <c r="D20" s="14">
        <v>1.4786996393554583</v>
      </c>
      <c r="E20" s="14">
        <v>0.14492531748666376</v>
      </c>
      <c r="F20" s="14">
        <v>-30.14284483454864</v>
      </c>
      <c r="G20" s="14">
        <v>199.83019914126649</v>
      </c>
      <c r="H20" s="14">
        <v>-30.14284483454864</v>
      </c>
      <c r="I20" s="14">
        <v>199.83019914126649</v>
      </c>
    </row>
    <row r="21" spans="1:9" ht="15" customHeight="1" thickBot="1" x14ac:dyDescent="0.3">
      <c r="A21" s="25" t="s">
        <v>5</v>
      </c>
      <c r="B21" s="29">
        <v>-1.9670321229026662</v>
      </c>
      <c r="C21" s="29">
        <v>1.6249456299100256</v>
      </c>
      <c r="D21" s="29">
        <v>-1.2105218086660428</v>
      </c>
      <c r="E21" s="29">
        <v>0.23125524766099992</v>
      </c>
      <c r="F21" s="29">
        <v>-5.2234959356523474</v>
      </c>
      <c r="G21" s="29">
        <v>1.2894316898470148</v>
      </c>
      <c r="H21" s="29">
        <v>-5.2234959356523474</v>
      </c>
      <c r="I21" s="29">
        <v>1.2894316898470148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1.1757070671810223E-2</v>
      </c>
      <c r="M2" s="61">
        <v>-12.821324111771411</v>
      </c>
      <c r="N2" s="61">
        <v>116.6729428380503</v>
      </c>
      <c r="O2" s="62">
        <v>0.23309667537556877</v>
      </c>
      <c r="P2" s="62">
        <v>2.2097059507096168</v>
      </c>
      <c r="Q2" s="67">
        <v>564.26609712830827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4.8382573685960967E-3</v>
      </c>
      <c r="M3" s="18">
        <v>9.8353575634479835</v>
      </c>
      <c r="N3" s="18">
        <v>55.560227759123549</v>
      </c>
      <c r="O3" s="58">
        <v>0.65876870369625173</v>
      </c>
      <c r="P3" s="58">
        <v>0.75363704120505481</v>
      </c>
      <c r="Q3" s="68">
        <v>259.95857095410702</v>
      </c>
    </row>
    <row r="4" spans="1:17" ht="15" customHeight="1" x14ac:dyDescent="0.25">
      <c r="A4" s="8" t="s">
        <v>30</v>
      </c>
      <c r="B4" s="14">
        <v>0.65741823613269024</v>
      </c>
      <c r="D4" s="2" t="s">
        <v>69</v>
      </c>
      <c r="K4" s="4" t="s">
        <v>31</v>
      </c>
      <c r="L4" s="59">
        <v>0.43219873719981772</v>
      </c>
      <c r="M4" s="18">
        <v>48.996101233589187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0.43219873719981772</v>
      </c>
      <c r="D5" s="2" t="s">
        <v>70</v>
      </c>
      <c r="K5" s="21" t="s">
        <v>32</v>
      </c>
      <c r="L5" s="59">
        <v>8.2207396629208986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0.37962454619980091</v>
      </c>
      <c r="D6" s="2" t="s">
        <v>71</v>
      </c>
      <c r="K6" s="4" t="s">
        <v>34</v>
      </c>
      <c r="L6" s="63">
        <v>98674.275413758965</v>
      </c>
      <c r="M6" s="64">
        <v>129633.36854897445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48.996101233589187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521.18555469285479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1.5109512947233443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98674.275413758965</v>
      </c>
      <c r="D12" s="14">
        <v>19734.855082751794</v>
      </c>
      <c r="E12" s="14">
        <v>8.2207396629208986</v>
      </c>
      <c r="F12" s="14">
        <v>7.9404761864571007E-6</v>
      </c>
      <c r="K12" s="23" t="s">
        <v>48</v>
      </c>
      <c r="L12" s="24">
        <v>1.3207517297471107</v>
      </c>
    </row>
    <row r="13" spans="1:17" ht="15" customHeight="1" x14ac:dyDescent="0.25">
      <c r="A13" s="8" t="s">
        <v>49</v>
      </c>
      <c r="B13" s="8">
        <v>54</v>
      </c>
      <c r="C13" s="14">
        <v>129633.36854897445</v>
      </c>
      <c r="D13" s="14">
        <v>2400.6179360921196</v>
      </c>
      <c r="E13" s="14"/>
      <c r="F13" s="14"/>
      <c r="K13" s="23" t="s">
        <v>58</v>
      </c>
      <c r="L13" s="24">
        <v>111.39154988127798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19.718704670880623</v>
      </c>
    </row>
    <row r="15" spans="1:17" ht="15" customHeight="1" thickBot="1" x14ac:dyDescent="0.3">
      <c r="K15" s="23" t="s">
        <v>62</v>
      </c>
      <c r="L15" s="24">
        <v>9.7001219892215683E-3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564.26609712830827</v>
      </c>
      <c r="C17" s="14">
        <v>259.95857095410702</v>
      </c>
      <c r="D17" s="14">
        <v>2.1706000885345826</v>
      </c>
      <c r="E17" s="14">
        <v>3.4377092077717844E-2</v>
      </c>
      <c r="F17" s="14">
        <v>43.080542435453481</v>
      </c>
      <c r="G17" s="14">
        <v>1085.4516518211631</v>
      </c>
      <c r="H17" s="14">
        <v>43.080542435453481</v>
      </c>
      <c r="I17" s="14">
        <v>1085.4516518211631</v>
      </c>
    </row>
    <row r="18" spans="1:9" ht="15" customHeight="1" x14ac:dyDescent="0.25">
      <c r="A18" s="8" t="s">
        <v>0</v>
      </c>
      <c r="B18" s="14">
        <v>2.2097059507096168</v>
      </c>
      <c r="C18" s="14">
        <v>0.75363704120505481</v>
      </c>
      <c r="D18" s="14">
        <v>2.9320559233345653</v>
      </c>
      <c r="E18" s="14">
        <v>4.92998439836908E-3</v>
      </c>
      <c r="F18" s="14">
        <v>0.69875465598627251</v>
      </c>
      <c r="G18" s="14">
        <v>3.7206572454329612</v>
      </c>
      <c r="H18" s="14">
        <v>0.69875465598627251</v>
      </c>
      <c r="I18" s="14">
        <v>3.7206572454329612</v>
      </c>
    </row>
    <row r="19" spans="1:9" ht="15" customHeight="1" x14ac:dyDescent="0.25">
      <c r="A19" s="8" t="s">
        <v>1</v>
      </c>
      <c r="B19" s="14">
        <v>0.23309667537556877</v>
      </c>
      <c r="C19" s="14">
        <v>0.65876870369625173</v>
      </c>
      <c r="D19" s="14">
        <v>0.35383689915398003</v>
      </c>
      <c r="E19" s="14">
        <v>0.72483895991742531</v>
      </c>
      <c r="F19" s="14">
        <v>-1.087655054371542</v>
      </c>
      <c r="G19" s="14">
        <v>1.5538484051226795</v>
      </c>
      <c r="H19" s="14">
        <v>-1.087655054371542</v>
      </c>
      <c r="I19" s="14">
        <v>1.5538484051226795</v>
      </c>
    </row>
    <row r="20" spans="1:9" ht="15" customHeight="1" x14ac:dyDescent="0.25">
      <c r="A20" s="8" t="s">
        <v>3</v>
      </c>
      <c r="B20" s="14">
        <v>116.6729428380503</v>
      </c>
      <c r="C20" s="14">
        <v>55.560227759123549</v>
      </c>
      <c r="D20" s="14">
        <v>2.0999363671415372</v>
      </c>
      <c r="E20" s="14">
        <v>4.0421379942148221E-2</v>
      </c>
      <c r="F20" s="14">
        <v>5.2813929567723221</v>
      </c>
      <c r="G20" s="14">
        <v>228.06449271932829</v>
      </c>
      <c r="H20" s="14">
        <v>5.2813929567723221</v>
      </c>
      <c r="I20" s="14">
        <v>228.06449271932829</v>
      </c>
    </row>
    <row r="21" spans="1:9" ht="15" customHeight="1" x14ac:dyDescent="0.25">
      <c r="A21" s="8" t="s">
        <v>4</v>
      </c>
      <c r="B21" s="14">
        <v>-12.821324111771411</v>
      </c>
      <c r="C21" s="14">
        <v>9.8353575634479835</v>
      </c>
      <c r="D21" s="14">
        <v>-1.3035951188414787</v>
      </c>
      <c r="E21" s="14">
        <v>0.19790208035393167</v>
      </c>
      <c r="F21" s="14">
        <v>-32.54002878265203</v>
      </c>
      <c r="G21" s="14">
        <v>6.8973805591092123</v>
      </c>
      <c r="H21" s="14">
        <v>-32.54002878265203</v>
      </c>
      <c r="I21" s="14">
        <v>6.8973805591092123</v>
      </c>
    </row>
    <row r="22" spans="1:9" ht="15" customHeight="1" thickBot="1" x14ac:dyDescent="0.3">
      <c r="A22" s="25" t="s">
        <v>6</v>
      </c>
      <c r="B22" s="29">
        <v>1.1757070671810223E-2</v>
      </c>
      <c r="C22" s="29">
        <v>4.8382573685960967E-3</v>
      </c>
      <c r="D22" s="29">
        <v>2.430021757032272</v>
      </c>
      <c r="E22" s="29">
        <v>1.8452115265213221E-2</v>
      </c>
      <c r="F22" s="29">
        <v>2.0569486825886552E-3</v>
      </c>
      <c r="G22" s="29">
        <v>2.1457192661031792E-2</v>
      </c>
      <c r="H22" s="29">
        <v>2.0569486825886552E-3</v>
      </c>
      <c r="I22" s="29">
        <v>2.1457192661031792E-2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R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8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8" ht="15" customHeight="1" thickBot="1" x14ac:dyDescent="0.3">
      <c r="K2" s="4" t="s">
        <v>83</v>
      </c>
      <c r="L2" s="60">
        <v>1.3967880925575061E-2</v>
      </c>
      <c r="M2" s="61">
        <v>-2.3291966650611267</v>
      </c>
      <c r="N2" s="61">
        <v>-6.3405679236169048</v>
      </c>
      <c r="O2" s="62">
        <v>105.81469686250941</v>
      </c>
      <c r="P2" s="62">
        <v>0.21451805416608094</v>
      </c>
      <c r="Q2" s="62">
        <v>1.9318078776032459</v>
      </c>
      <c r="R2" s="67">
        <v>719.49220876686331</v>
      </c>
    </row>
    <row r="3" spans="1:18" ht="15" customHeight="1" x14ac:dyDescent="0.25">
      <c r="A3" s="19" t="s">
        <v>28</v>
      </c>
      <c r="B3" s="20"/>
      <c r="D3" s="2" t="s">
        <v>68</v>
      </c>
      <c r="K3" s="21" t="s">
        <v>84</v>
      </c>
      <c r="L3" s="59">
        <v>5.0564987602546947E-3</v>
      </c>
      <c r="M3" s="18">
        <v>1.6824360402657539</v>
      </c>
      <c r="N3" s="18">
        <v>10.81819692311613</v>
      </c>
      <c r="O3" s="58">
        <v>55.6500680942641</v>
      </c>
      <c r="P3" s="58">
        <v>0.65338562451764037</v>
      </c>
      <c r="Q3" s="58">
        <v>0.77381029494035036</v>
      </c>
      <c r="R3" s="68">
        <v>281.10889882449743</v>
      </c>
    </row>
    <row r="4" spans="1:18" ht="15" customHeight="1" x14ac:dyDescent="0.25">
      <c r="A4" s="8" t="s">
        <v>30</v>
      </c>
      <c r="B4" s="14">
        <v>0.67232081243879227</v>
      </c>
      <c r="D4" s="2" t="s">
        <v>69</v>
      </c>
      <c r="K4" s="4" t="s">
        <v>31</v>
      </c>
      <c r="L4" s="59">
        <v>0.45201527483835774</v>
      </c>
      <c r="M4" s="18">
        <v>48.585482249916907</v>
      </c>
      <c r="N4" s="18" t="e">
        <v>#N/A</v>
      </c>
      <c r="O4" s="58" t="e">
        <v>#N/A</v>
      </c>
      <c r="P4" s="58" t="e">
        <v>#N/A</v>
      </c>
      <c r="Q4" s="58" t="e">
        <v>#N/A</v>
      </c>
      <c r="R4" s="68" t="e">
        <v>#N/A</v>
      </c>
    </row>
    <row r="5" spans="1:18" ht="15" customHeight="1" x14ac:dyDescent="0.25">
      <c r="A5" s="8" t="s">
        <v>22</v>
      </c>
      <c r="B5" s="14">
        <v>0.45201527483835774</v>
      </c>
      <c r="D5" s="2" t="s">
        <v>70</v>
      </c>
      <c r="K5" s="21" t="s">
        <v>32</v>
      </c>
      <c r="L5" s="59">
        <v>7.2863373942179024</v>
      </c>
      <c r="M5" s="22">
        <v>53</v>
      </c>
      <c r="N5" s="18" t="e">
        <v>#N/A</v>
      </c>
      <c r="O5" s="58" t="e">
        <v>#N/A</v>
      </c>
      <c r="P5" s="58" t="e">
        <v>#N/A</v>
      </c>
      <c r="Q5" s="58" t="e">
        <v>#N/A</v>
      </c>
      <c r="R5" s="68" t="e">
        <v>#N/A</v>
      </c>
    </row>
    <row r="6" spans="1:18" ht="15" customHeight="1" thickBot="1" x14ac:dyDescent="0.3">
      <c r="A6" s="8" t="s">
        <v>33</v>
      </c>
      <c r="B6" s="14">
        <v>0.38997926821628515</v>
      </c>
      <c r="D6" s="2" t="s">
        <v>71</v>
      </c>
      <c r="K6" s="4" t="s">
        <v>34</v>
      </c>
      <c r="L6" s="63">
        <v>103198.54243351288</v>
      </c>
      <c r="M6" s="64">
        <v>125109.10152922054</v>
      </c>
      <c r="N6" s="65" t="e">
        <v>#N/A</v>
      </c>
      <c r="O6" s="66" t="e">
        <v>#N/A</v>
      </c>
      <c r="P6" s="66" t="e">
        <v>#N/A</v>
      </c>
      <c r="Q6" s="66" t="e">
        <v>#N/A</v>
      </c>
      <c r="R6" s="69" t="e">
        <v>#N/A</v>
      </c>
    </row>
    <row r="7" spans="1:18" ht="15" customHeight="1" x14ac:dyDescent="0.25">
      <c r="A7" s="8" t="s">
        <v>35</v>
      </c>
      <c r="B7" s="14">
        <v>48.585482249916907</v>
      </c>
      <c r="K7" s="23"/>
      <c r="L7" s="24"/>
      <c r="M7" s="24"/>
      <c r="N7" s="15"/>
    </row>
    <row r="8" spans="1:18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8" ht="15" customHeight="1" x14ac:dyDescent="0.25">
      <c r="K9" s="27" t="s">
        <v>38</v>
      </c>
      <c r="L9" s="24">
        <v>2.0057459953178696</v>
      </c>
      <c r="M9" s="24"/>
      <c r="N9" s="15"/>
    </row>
    <row r="10" spans="1:18" ht="15" customHeight="1" thickBot="1" x14ac:dyDescent="0.3">
      <c r="A10" s="2" t="s">
        <v>39</v>
      </c>
      <c r="K10" s="23" t="s">
        <v>40</v>
      </c>
      <c r="L10" s="24">
        <v>563.83304806545186</v>
      </c>
      <c r="M10" s="24"/>
      <c r="N10" s="15"/>
    </row>
    <row r="11" spans="1:18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1.5520669002123473</v>
      </c>
      <c r="M11" s="24"/>
      <c r="N11" s="15"/>
    </row>
    <row r="12" spans="1:18" ht="15" customHeight="1" x14ac:dyDescent="0.25">
      <c r="A12" s="8" t="s">
        <v>47</v>
      </c>
      <c r="B12" s="8">
        <v>6</v>
      </c>
      <c r="C12" s="14">
        <v>103198.54243351288</v>
      </c>
      <c r="D12" s="14">
        <v>17199.757072252145</v>
      </c>
      <c r="E12" s="14">
        <v>7.2863373942179024</v>
      </c>
      <c r="F12" s="14">
        <v>1.0447397492249546E-5</v>
      </c>
      <c r="K12" s="23" t="s">
        <v>48</v>
      </c>
      <c r="L12" s="24">
        <v>1.3105255997745224</v>
      </c>
    </row>
    <row r="13" spans="1:18" ht="15" customHeight="1" x14ac:dyDescent="0.25">
      <c r="A13" s="8" t="s">
        <v>49</v>
      </c>
      <c r="B13" s="8">
        <v>53</v>
      </c>
      <c r="C13" s="14">
        <v>125109.10152922054</v>
      </c>
      <c r="D13" s="14">
        <v>2360.5490854569912</v>
      </c>
      <c r="E13" s="14"/>
      <c r="F13" s="14"/>
      <c r="K13" s="23" t="s">
        <v>58</v>
      </c>
      <c r="L13" s="24">
        <v>111.61990121923697</v>
      </c>
    </row>
    <row r="14" spans="1:18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21.698555155100276</v>
      </c>
    </row>
    <row r="15" spans="1:18" ht="15" customHeight="1" thickBot="1" x14ac:dyDescent="0.3">
      <c r="K15" s="23" t="s">
        <v>62</v>
      </c>
      <c r="L15" s="24">
        <v>3.37453935014149</v>
      </c>
    </row>
    <row r="16" spans="1:18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  <c r="K16" s="23" t="s">
        <v>63</v>
      </c>
      <c r="L16" s="24">
        <v>1.0142052138710627E-2</v>
      </c>
    </row>
    <row r="17" spans="1:9" ht="15" customHeight="1" x14ac:dyDescent="0.25">
      <c r="A17" s="8" t="s">
        <v>54</v>
      </c>
      <c r="B17" s="14">
        <v>719.49220876686331</v>
      </c>
      <c r="C17" s="14">
        <v>281.10889882449743</v>
      </c>
      <c r="D17" s="14">
        <v>2.559478592728786</v>
      </c>
      <c r="E17" s="14">
        <v>1.3372178588072178E-2</v>
      </c>
      <c r="F17" s="14">
        <v>155.65916070141145</v>
      </c>
      <c r="G17" s="14">
        <v>1283.3252568323151</v>
      </c>
      <c r="H17" s="14">
        <v>155.65916070141145</v>
      </c>
      <c r="I17" s="14">
        <v>1283.3252568323151</v>
      </c>
    </row>
    <row r="18" spans="1:9" ht="15" customHeight="1" x14ac:dyDescent="0.25">
      <c r="A18" s="8" t="s">
        <v>0</v>
      </c>
      <c r="B18" s="14">
        <v>1.9318078776032459</v>
      </c>
      <c r="C18" s="14">
        <v>0.77381029494035036</v>
      </c>
      <c r="D18" s="14">
        <v>2.4964876924416735</v>
      </c>
      <c r="E18" s="14">
        <v>1.568716353513936E-2</v>
      </c>
      <c r="F18" s="14">
        <v>0.37974097739089863</v>
      </c>
      <c r="G18" s="14">
        <v>3.4838747778155934</v>
      </c>
      <c r="H18" s="14">
        <v>0.37974097739089863</v>
      </c>
      <c r="I18" s="14">
        <v>3.4838747778155934</v>
      </c>
    </row>
    <row r="19" spans="1:9" ht="15" customHeight="1" x14ac:dyDescent="0.25">
      <c r="A19" s="8" t="s">
        <v>1</v>
      </c>
      <c r="B19" s="14">
        <v>0.21451805416608094</v>
      </c>
      <c r="C19" s="14">
        <v>0.65338562451764037</v>
      </c>
      <c r="D19" s="14">
        <v>0.32831768272289147</v>
      </c>
      <c r="E19" s="14">
        <v>0.74396511108496821</v>
      </c>
      <c r="F19" s="14">
        <v>-1.0960075456084415</v>
      </c>
      <c r="G19" s="14">
        <v>1.5250436539406034</v>
      </c>
      <c r="H19" s="14">
        <v>-1.0960075456084415</v>
      </c>
      <c r="I19" s="14">
        <v>1.5250436539406034</v>
      </c>
    </row>
    <row r="20" spans="1:9" ht="15" customHeight="1" x14ac:dyDescent="0.25">
      <c r="A20" s="8" t="s">
        <v>3</v>
      </c>
      <c r="B20" s="14">
        <v>105.81469686250941</v>
      </c>
      <c r="C20" s="14">
        <v>55.6500680942641</v>
      </c>
      <c r="D20" s="14">
        <v>1.9014297823189155</v>
      </c>
      <c r="E20" s="14">
        <v>6.2688091545280641E-2</v>
      </c>
      <c r="F20" s="14">
        <v>-5.8052043567275575</v>
      </c>
      <c r="G20" s="14">
        <v>217.43459808174637</v>
      </c>
      <c r="H20" s="14">
        <v>-5.8052043567275575</v>
      </c>
      <c r="I20" s="14">
        <v>217.43459808174637</v>
      </c>
    </row>
    <row r="21" spans="1:9" ht="15" customHeight="1" x14ac:dyDescent="0.25">
      <c r="A21" s="8" t="s">
        <v>4</v>
      </c>
      <c r="B21" s="14">
        <v>-6.3405679236169048</v>
      </c>
      <c r="C21" s="14">
        <v>10.81819692311613</v>
      </c>
      <c r="D21" s="14">
        <v>-0.58610209896147225</v>
      </c>
      <c r="E21" s="14">
        <v>0.56029478258330179</v>
      </c>
      <c r="F21" s="14">
        <v>-28.039123078717182</v>
      </c>
      <c r="G21" s="14">
        <v>15.357987231483371</v>
      </c>
      <c r="H21" s="14">
        <v>-28.039123078717182</v>
      </c>
      <c r="I21" s="14">
        <v>15.357987231483371</v>
      </c>
    </row>
    <row r="22" spans="1:9" ht="15" customHeight="1" x14ac:dyDescent="0.25">
      <c r="A22" s="8" t="s">
        <v>5</v>
      </c>
      <c r="B22" s="14">
        <v>-2.3291966650611267</v>
      </c>
      <c r="C22" s="14">
        <v>1.6824360402657539</v>
      </c>
      <c r="D22" s="14">
        <v>-1.3844191454037158</v>
      </c>
      <c r="E22" s="14">
        <v>0.17203158695995294</v>
      </c>
      <c r="F22" s="14">
        <v>-5.7037360152026171</v>
      </c>
      <c r="G22" s="14">
        <v>1.0453426850803633</v>
      </c>
      <c r="H22" s="14">
        <v>-5.7037360152026171</v>
      </c>
      <c r="I22" s="14">
        <v>1.0453426850803633</v>
      </c>
    </row>
    <row r="23" spans="1:9" ht="15" customHeight="1" thickBot="1" x14ac:dyDescent="0.3">
      <c r="A23" s="25" t="s">
        <v>6</v>
      </c>
      <c r="B23" s="29">
        <v>1.3967880925575061E-2</v>
      </c>
      <c r="C23" s="29">
        <v>5.0564987602546947E-3</v>
      </c>
      <c r="D23" s="29">
        <v>2.7623621774351039</v>
      </c>
      <c r="E23" s="29">
        <v>7.870212160853006E-3</v>
      </c>
      <c r="F23" s="29">
        <v>3.8258287868644346E-3</v>
      </c>
      <c r="G23" s="29">
        <v>2.4109933064285688E-2</v>
      </c>
      <c r="H23" s="29">
        <v>3.8258287868644346E-3</v>
      </c>
      <c r="I23" s="29">
        <v>2.4109933064285688E-2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-0.86144307790967556</v>
      </c>
      <c r="M2" s="61">
        <v>-19.514866270106566</v>
      </c>
      <c r="N2" s="61">
        <v>65.93015594733545</v>
      </c>
      <c r="O2" s="62">
        <v>2.208752902467671E-2</v>
      </c>
      <c r="P2" s="62">
        <v>1.9089825871997541</v>
      </c>
      <c r="Q2" s="67">
        <v>936.97978569603492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1.6914993400842402</v>
      </c>
      <c r="M3" s="18">
        <v>10.289099555057964</v>
      </c>
      <c r="N3" s="18">
        <v>56.948493504712609</v>
      </c>
      <c r="O3" s="58">
        <v>0.68839281757493764</v>
      </c>
      <c r="P3" s="58">
        <v>0.81989635403021055</v>
      </c>
      <c r="Q3" s="68">
        <v>285.94646111683176</v>
      </c>
    </row>
    <row r="4" spans="1:17" ht="15" customHeight="1" x14ac:dyDescent="0.25">
      <c r="A4" s="8" t="s">
        <v>30</v>
      </c>
      <c r="B4" s="14">
        <v>0.61083507290274308</v>
      </c>
      <c r="D4" s="2" t="s">
        <v>69</v>
      </c>
      <c r="K4" s="4" t="s">
        <v>31</v>
      </c>
      <c r="L4" s="59">
        <v>0.37311948628809943</v>
      </c>
      <c r="M4" s="18">
        <v>51.482038063579537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0.37311948628809943</v>
      </c>
      <c r="D5" s="2" t="s">
        <v>70</v>
      </c>
      <c r="K5" s="21" t="s">
        <v>32</v>
      </c>
      <c r="L5" s="59">
        <v>6.4281635236207455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0.31507499427773833</v>
      </c>
      <c r="D6" s="2" t="s">
        <v>71</v>
      </c>
      <c r="K6" s="4" t="s">
        <v>34</v>
      </c>
      <c r="L6" s="63">
        <v>85186.030831021402</v>
      </c>
      <c r="M6" s="64">
        <v>143121.61313171202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51.482038063579537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573.28813742380783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1.6437932186560722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85186.030831021402</v>
      </c>
      <c r="D12" s="14">
        <v>17037.20616620428</v>
      </c>
      <c r="E12" s="14">
        <v>6.4281635236207455</v>
      </c>
      <c r="F12" s="14">
        <v>9.3982949420211715E-5</v>
      </c>
      <c r="K12" s="23" t="s">
        <v>48</v>
      </c>
      <c r="L12" s="24">
        <v>1.3801445020934124</v>
      </c>
    </row>
    <row r="13" spans="1:17" ht="15" customHeight="1" x14ac:dyDescent="0.25">
      <c r="A13" s="8" t="s">
        <v>49</v>
      </c>
      <c r="B13" s="8">
        <v>54</v>
      </c>
      <c r="C13" s="14">
        <v>143121.61313171202</v>
      </c>
      <c r="D13" s="14">
        <v>2650.4002431798522</v>
      </c>
      <c r="E13" s="14"/>
      <c r="F13" s="14"/>
      <c r="K13" s="23" t="s">
        <v>58</v>
      </c>
      <c r="L13" s="24">
        <v>114.17485512111044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20.628402592040672</v>
      </c>
    </row>
    <row r="15" spans="1:17" ht="15" customHeight="1" thickBot="1" x14ac:dyDescent="0.3">
      <c r="K15" s="23" t="s">
        <v>62</v>
      </c>
      <c r="L15" s="24">
        <v>3.3912519929186606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936.97978569603492</v>
      </c>
      <c r="C17" s="14">
        <v>285.94646111683176</v>
      </c>
      <c r="D17" s="14">
        <v>3.2767665038987999</v>
      </c>
      <c r="E17" s="14">
        <v>1.8385519837420847E-3</v>
      </c>
      <c r="F17" s="14">
        <v>363.6916482722271</v>
      </c>
      <c r="G17" s="14">
        <v>1510.2679231198426</v>
      </c>
      <c r="H17" s="14">
        <v>363.6916482722271</v>
      </c>
      <c r="I17" s="14">
        <v>1510.2679231198426</v>
      </c>
    </row>
    <row r="18" spans="1:9" ht="15" customHeight="1" x14ac:dyDescent="0.25">
      <c r="A18" s="8" t="s">
        <v>0</v>
      </c>
      <c r="B18" s="14">
        <v>1.9089825871997541</v>
      </c>
      <c r="C18" s="14">
        <v>0.81989635403021055</v>
      </c>
      <c r="D18" s="14">
        <v>2.32832183948145</v>
      </c>
      <c r="E18" s="14">
        <v>2.3669554081537165E-2</v>
      </c>
      <c r="F18" s="14">
        <v>0.26518936854368191</v>
      </c>
      <c r="G18" s="14">
        <v>3.5527758058558261</v>
      </c>
      <c r="H18" s="14">
        <v>0.26518936854368191</v>
      </c>
      <c r="I18" s="14">
        <v>3.5527758058558261</v>
      </c>
    </row>
    <row r="19" spans="1:9" ht="15" customHeight="1" x14ac:dyDescent="0.25">
      <c r="A19" s="8" t="s">
        <v>1</v>
      </c>
      <c r="B19" s="14">
        <v>2.208752902467671E-2</v>
      </c>
      <c r="C19" s="14">
        <v>0.68839281757493764</v>
      </c>
      <c r="D19" s="14">
        <v>3.2085647120035921E-2</v>
      </c>
      <c r="E19" s="14">
        <v>0.97452205091037558</v>
      </c>
      <c r="F19" s="14">
        <v>-1.3580569730687357</v>
      </c>
      <c r="G19" s="14">
        <v>1.4022320311180891</v>
      </c>
      <c r="H19" s="14">
        <v>-1.3580569730687357</v>
      </c>
      <c r="I19" s="14">
        <v>1.4022320311180891</v>
      </c>
    </row>
    <row r="20" spans="1:9" ht="15" customHeight="1" x14ac:dyDescent="0.25">
      <c r="A20" s="8" t="s">
        <v>3</v>
      </c>
      <c r="B20" s="14">
        <v>65.93015594733545</v>
      </c>
      <c r="C20" s="14">
        <v>56.948493504712609</v>
      </c>
      <c r="D20" s="14">
        <v>1.1577155406556907</v>
      </c>
      <c r="E20" s="14">
        <v>0.2520752373975188</v>
      </c>
      <c r="F20" s="14">
        <v>-48.24469917377499</v>
      </c>
      <c r="G20" s="14">
        <v>180.10501106844589</v>
      </c>
      <c r="H20" s="14">
        <v>-48.24469917377499</v>
      </c>
      <c r="I20" s="14">
        <v>180.10501106844589</v>
      </c>
    </row>
    <row r="21" spans="1:9" ht="15" customHeight="1" x14ac:dyDescent="0.25">
      <c r="A21" s="8" t="s">
        <v>4</v>
      </c>
      <c r="B21" s="14">
        <v>-19.514866270106566</v>
      </c>
      <c r="C21" s="14">
        <v>10.289099555057964</v>
      </c>
      <c r="D21" s="14">
        <v>-1.8966544317780807</v>
      </c>
      <c r="E21" s="14">
        <v>6.322785334205154E-2</v>
      </c>
      <c r="F21" s="14">
        <v>-40.143268862147238</v>
      </c>
      <c r="G21" s="14">
        <v>1.1135363219341059</v>
      </c>
      <c r="H21" s="14">
        <v>-40.143268862147238</v>
      </c>
      <c r="I21" s="14">
        <v>1.1135363219341059</v>
      </c>
    </row>
    <row r="22" spans="1:9" ht="15" customHeight="1" thickBot="1" x14ac:dyDescent="0.3">
      <c r="A22" s="25" t="s">
        <v>5</v>
      </c>
      <c r="B22" s="29">
        <v>-0.86144307790967556</v>
      </c>
      <c r="C22" s="29">
        <v>1.6914993400842402</v>
      </c>
      <c r="D22" s="29">
        <v>-0.50927780903938979</v>
      </c>
      <c r="E22" s="29">
        <v>0.6126324093055604</v>
      </c>
      <c r="F22" s="29">
        <v>-4.2526950708283362</v>
      </c>
      <c r="G22" s="29">
        <v>2.5298089150089851</v>
      </c>
      <c r="H22" s="29">
        <v>-4.2526950708283362</v>
      </c>
      <c r="I22" s="29">
        <v>2.5298089150089851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-21.320650293011401</v>
      </c>
      <c r="M2" s="61">
        <v>72.98439798106709</v>
      </c>
      <c r="N2" s="61">
        <v>4.2232601420774542E-2</v>
      </c>
      <c r="O2" s="62">
        <v>2.0246330571721316</v>
      </c>
      <c r="P2" s="67">
        <v>859.06778806214538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9.5935791864429412</v>
      </c>
      <c r="M3" s="18">
        <v>54.865100109430813</v>
      </c>
      <c r="N3" s="18">
        <v>0.68261238521443446</v>
      </c>
      <c r="O3" s="58">
        <v>0.78249826873841366</v>
      </c>
      <c r="P3" s="68">
        <v>239.94790031510271</v>
      </c>
    </row>
    <row r="4" spans="1:16" ht="15" customHeight="1" x14ac:dyDescent="0.25">
      <c r="A4" s="8" t="s">
        <v>30</v>
      </c>
      <c r="B4" s="14">
        <v>0.60836548001781321</v>
      </c>
      <c r="D4" s="2" t="s">
        <v>69</v>
      </c>
      <c r="K4" s="4" t="s">
        <v>31</v>
      </c>
      <c r="L4" s="59">
        <v>0.37010855727730435</v>
      </c>
      <c r="M4" s="18">
        <v>51.134231772019895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0.37010855727730435</v>
      </c>
      <c r="D5" s="2" t="s">
        <v>70</v>
      </c>
      <c r="K5" s="21" t="s">
        <v>32</v>
      </c>
      <c r="L5" s="59">
        <v>8.0791582761719152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0.32429827053383553</v>
      </c>
      <c r="D6" s="2" t="s">
        <v>71</v>
      </c>
      <c r="K6" s="4" t="s">
        <v>34</v>
      </c>
      <c r="L6" s="63">
        <v>84498.61272242773</v>
      </c>
      <c r="M6" s="64">
        <v>143809.03124030569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51.134231772019895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480.86633788766551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1.5681615733980057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84498.61272242773</v>
      </c>
      <c r="D12" s="14">
        <v>21124.653180606932</v>
      </c>
      <c r="E12" s="14">
        <v>8.0791582761719152</v>
      </c>
      <c r="F12" s="14">
        <v>3.3741976220875968E-5</v>
      </c>
      <c r="K12" s="23" t="s">
        <v>48</v>
      </c>
      <c r="L12" s="24">
        <v>1.367985789597548</v>
      </c>
    </row>
    <row r="13" spans="1:16" ht="15" customHeight="1" x14ac:dyDescent="0.25">
      <c r="A13" s="8" t="s">
        <v>49</v>
      </c>
      <c r="B13" s="8">
        <v>55</v>
      </c>
      <c r="C13" s="14">
        <v>143809.03124030569</v>
      </c>
      <c r="D13" s="14">
        <v>2614.709658914649</v>
      </c>
      <c r="E13" s="14"/>
      <c r="F13" s="14"/>
      <c r="K13" s="23" t="s">
        <v>58</v>
      </c>
      <c r="L13" s="24">
        <v>109.95211765894155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19.225962321662301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859.06778806214538</v>
      </c>
      <c r="C17" s="14">
        <v>239.94790031510271</v>
      </c>
      <c r="D17" s="14">
        <v>3.5802263196885922</v>
      </c>
      <c r="E17" s="14">
        <v>7.2666599211833772E-4</v>
      </c>
      <c r="F17" s="14">
        <v>378.20145017447987</v>
      </c>
      <c r="G17" s="14">
        <v>1339.934125949811</v>
      </c>
      <c r="H17" s="14">
        <v>378.20145017447987</v>
      </c>
      <c r="I17" s="14">
        <v>1339.934125949811</v>
      </c>
    </row>
    <row r="18" spans="1:9" ht="15" customHeight="1" x14ac:dyDescent="0.25">
      <c r="A18" s="8" t="s">
        <v>0</v>
      </c>
      <c r="B18" s="14">
        <v>2.0246330571721316</v>
      </c>
      <c r="C18" s="14">
        <v>0.78249826873841366</v>
      </c>
      <c r="D18" s="14">
        <v>2.5873962129479922</v>
      </c>
      <c r="E18" s="14">
        <v>1.2343319497924998E-2</v>
      </c>
      <c r="F18" s="14">
        <v>0.45647148377412594</v>
      </c>
      <c r="G18" s="14">
        <v>3.592794630570137</v>
      </c>
      <c r="H18" s="14">
        <v>0.45647148377412594</v>
      </c>
      <c r="I18" s="14">
        <v>3.592794630570137</v>
      </c>
    </row>
    <row r="19" spans="1:9" ht="15" customHeight="1" x14ac:dyDescent="0.25">
      <c r="A19" s="8" t="s">
        <v>1</v>
      </c>
      <c r="B19" s="14">
        <v>4.2232601420774542E-2</v>
      </c>
      <c r="C19" s="14">
        <v>0.68261238521443446</v>
      </c>
      <c r="D19" s="14">
        <v>6.1869081686098733E-2</v>
      </c>
      <c r="E19" s="14">
        <v>0.9508913775664406</v>
      </c>
      <c r="F19" s="14">
        <v>-1.3257531881767735</v>
      </c>
      <c r="G19" s="14">
        <v>1.4102183910183226</v>
      </c>
      <c r="H19" s="14">
        <v>-1.3257531881767735</v>
      </c>
      <c r="I19" s="14">
        <v>1.4102183910183226</v>
      </c>
    </row>
    <row r="20" spans="1:9" ht="15" customHeight="1" x14ac:dyDescent="0.25">
      <c r="A20" s="8" t="s">
        <v>3</v>
      </c>
      <c r="B20" s="14">
        <v>72.98439798106709</v>
      </c>
      <c r="C20" s="14">
        <v>54.865100109430813</v>
      </c>
      <c r="D20" s="14">
        <v>1.3302517964151448</v>
      </c>
      <c r="E20" s="14">
        <v>0.1889251327187744</v>
      </c>
      <c r="F20" s="14">
        <v>-36.967719677874456</v>
      </c>
      <c r="G20" s="14">
        <v>182.93651564000862</v>
      </c>
      <c r="H20" s="14">
        <v>-36.967719677874456</v>
      </c>
      <c r="I20" s="14">
        <v>182.93651564000862</v>
      </c>
    </row>
    <row r="21" spans="1:9" ht="15" customHeight="1" thickBot="1" x14ac:dyDescent="0.3">
      <c r="A21" s="25" t="s">
        <v>4</v>
      </c>
      <c r="B21" s="29">
        <v>-21.320650293011401</v>
      </c>
      <c r="C21" s="29">
        <v>9.5935791864429412</v>
      </c>
      <c r="D21" s="29">
        <v>-2.2223874821547769</v>
      </c>
      <c r="E21" s="29">
        <v>3.0388227828321759E-2</v>
      </c>
      <c r="F21" s="29">
        <v>-40.546612614673705</v>
      </c>
      <c r="G21" s="29">
        <v>-2.0946879713490993</v>
      </c>
      <c r="H21" s="29">
        <v>-40.546612614673705</v>
      </c>
      <c r="I21" s="29">
        <v>-2.0946879713490993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107.65703060349666</v>
      </c>
      <c r="M2" s="61">
        <v>-0.13784949005925648</v>
      </c>
      <c r="N2" s="61">
        <v>2.8030281945757305</v>
      </c>
      <c r="O2" s="67">
        <v>489.0003646022239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54.418606089872775</v>
      </c>
      <c r="M3" s="18">
        <v>0.7012183192871746</v>
      </c>
      <c r="N3" s="18">
        <v>0.72392494493870641</v>
      </c>
      <c r="O3" s="68">
        <v>178.73491041921247</v>
      </c>
    </row>
    <row r="4" spans="1:15" ht="15" customHeight="1" x14ac:dyDescent="0.25">
      <c r="A4" s="8" t="s">
        <v>30</v>
      </c>
      <c r="B4" s="14">
        <v>0.55995020816271479</v>
      </c>
      <c r="D4" s="2" t="s">
        <v>69</v>
      </c>
      <c r="K4" s="4" t="s">
        <v>31</v>
      </c>
      <c r="L4" s="59">
        <v>0.31354423562146766</v>
      </c>
      <c r="M4" s="18">
        <v>52.902048679257213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0.31354423562146766</v>
      </c>
      <c r="D5" s="2" t="s">
        <v>70</v>
      </c>
      <c r="K5" s="21" t="s">
        <v>32</v>
      </c>
      <c r="L5" s="59">
        <v>8.526151334601229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0.27676981967261771</v>
      </c>
      <c r="D6" s="2" t="s">
        <v>71</v>
      </c>
      <c r="K6" s="4" t="s">
        <v>34</v>
      </c>
      <c r="L6" s="63">
        <v>71584.545712833438</v>
      </c>
      <c r="M6" s="64">
        <v>156723.09824989998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52.902048679257213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358.04905043139331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1.4501959270909208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71584.545712833438</v>
      </c>
      <c r="D12" s="14">
        <v>23861.515237611147</v>
      </c>
      <c r="E12" s="14">
        <v>8.526151334601229</v>
      </c>
      <c r="F12" s="14">
        <v>9.3465334122482137E-5</v>
      </c>
      <c r="K12" s="23" t="s">
        <v>48</v>
      </c>
      <c r="L12" s="24">
        <v>1.4047090899981367</v>
      </c>
    </row>
    <row r="13" spans="1:15" ht="15" customHeight="1" x14ac:dyDescent="0.25">
      <c r="A13" s="8" t="s">
        <v>49</v>
      </c>
      <c r="B13" s="8">
        <v>56</v>
      </c>
      <c r="C13" s="14">
        <v>156723.09824989998</v>
      </c>
      <c r="D13" s="14">
        <v>2798.6267544624998</v>
      </c>
      <c r="E13" s="14"/>
      <c r="F13" s="14"/>
      <c r="K13" s="23" t="s">
        <v>58</v>
      </c>
      <c r="L13" s="24">
        <v>109.01356758217597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489.0003646022239</v>
      </c>
      <c r="C17" s="14">
        <v>178.73491041921247</v>
      </c>
      <c r="D17" s="14">
        <v>2.7358973322855711</v>
      </c>
      <c r="E17" s="14">
        <v>8.3182657191120616E-3</v>
      </c>
      <c r="F17" s="14">
        <v>130.95131417083059</v>
      </c>
      <c r="G17" s="14">
        <v>847.04941503361715</v>
      </c>
      <c r="H17" s="14">
        <v>130.95131417083059</v>
      </c>
      <c r="I17" s="14">
        <v>847.04941503361715</v>
      </c>
    </row>
    <row r="18" spans="1:9" ht="15" customHeight="1" x14ac:dyDescent="0.25">
      <c r="A18" s="8" t="s">
        <v>0</v>
      </c>
      <c r="B18" s="14">
        <v>2.8030281945757305</v>
      </c>
      <c r="C18" s="14">
        <v>0.72392494493870641</v>
      </c>
      <c r="D18" s="14">
        <v>3.8719873022376077</v>
      </c>
      <c r="E18" s="14">
        <v>2.8468531957347496E-4</v>
      </c>
      <c r="F18" s="14">
        <v>1.3528322674848097</v>
      </c>
      <c r="G18" s="14">
        <v>4.2532241216666513</v>
      </c>
      <c r="H18" s="14">
        <v>1.3528322674848097</v>
      </c>
      <c r="I18" s="14">
        <v>4.2532241216666513</v>
      </c>
    </row>
    <row r="19" spans="1:9" ht="15" customHeight="1" x14ac:dyDescent="0.25">
      <c r="A19" s="8" t="s">
        <v>1</v>
      </c>
      <c r="B19" s="14">
        <v>-0.13784949005925648</v>
      </c>
      <c r="C19" s="14">
        <v>0.7012183192871746</v>
      </c>
      <c r="D19" s="14">
        <v>-0.1965856941663871</v>
      </c>
      <c r="E19" s="14">
        <v>0.84486347300873454</v>
      </c>
      <c r="F19" s="14">
        <v>-1.5425585800573931</v>
      </c>
      <c r="G19" s="14">
        <v>1.2668595999388803</v>
      </c>
      <c r="H19" s="14">
        <v>-1.5425585800573931</v>
      </c>
      <c r="I19" s="14">
        <v>1.2668595999388803</v>
      </c>
    </row>
    <row r="20" spans="1:9" ht="15" customHeight="1" thickBot="1" x14ac:dyDescent="0.3">
      <c r="A20" s="25" t="s">
        <v>3</v>
      </c>
      <c r="B20" s="29">
        <v>107.65703060349666</v>
      </c>
      <c r="C20" s="29">
        <v>54.418606089872775</v>
      </c>
      <c r="D20" s="29">
        <v>1.9783129032320341</v>
      </c>
      <c r="E20" s="29">
        <v>5.282072067679363E-2</v>
      </c>
      <c r="F20" s="29">
        <v>-1.3565369786793013</v>
      </c>
      <c r="G20" s="29">
        <v>216.67059818567265</v>
      </c>
      <c r="H20" s="29">
        <v>-1.3565369786793013</v>
      </c>
      <c r="I20" s="29">
        <v>216.67059818567265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1.1314628430402136E-2</v>
      </c>
      <c r="M2" s="61">
        <v>1.0266734861661198</v>
      </c>
      <c r="N2" s="61">
        <v>-0.45778159482455805</v>
      </c>
      <c r="O2" s="62">
        <v>2.9765616458104125</v>
      </c>
      <c r="P2" s="67">
        <v>724.26239466145569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4.721405585940924E-3</v>
      </c>
      <c r="M3" s="18">
        <v>1.7705948817104138</v>
      </c>
      <c r="N3" s="18">
        <v>0.7216736479791902</v>
      </c>
      <c r="O3" s="58">
        <v>0.79548755842969532</v>
      </c>
      <c r="P3" s="68">
        <v>116.09380219573646</v>
      </c>
    </row>
    <row r="4" spans="1:16" ht="15" customHeight="1" x14ac:dyDescent="0.25">
      <c r="A4" s="8" t="s">
        <v>30</v>
      </c>
      <c r="B4" s="14">
        <v>0.58108926934685168</v>
      </c>
      <c r="D4" s="2" t="s">
        <v>69</v>
      </c>
      <c r="K4" s="4" t="s">
        <v>31</v>
      </c>
      <c r="L4" s="59">
        <v>0.33766473895005794</v>
      </c>
      <c r="M4" s="18">
        <v>52.434583133957453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0.33766473895005794</v>
      </c>
      <c r="D5" s="2" t="s">
        <v>70</v>
      </c>
      <c r="K5" s="21" t="s">
        <v>32</v>
      </c>
      <c r="L5" s="59">
        <v>7.0098791859629053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0.28949490178278936</v>
      </c>
      <c r="D6" s="2" t="s">
        <v>71</v>
      </c>
      <c r="K6" s="4" t="s">
        <v>34</v>
      </c>
      <c r="L6" s="63">
        <v>77091.440998979146</v>
      </c>
      <c r="M6" s="64">
        <v>151216.20296375427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52.434583133957453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232.65717866256759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1.5941926916424503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77091.440998979146</v>
      </c>
      <c r="D12" s="14">
        <v>19272.860249744786</v>
      </c>
      <c r="E12" s="14">
        <v>7.0098791859629053</v>
      </c>
      <c r="F12" s="14">
        <v>1.2356026913881057E-4</v>
      </c>
      <c r="K12" s="23" t="s">
        <v>48</v>
      </c>
      <c r="L12" s="24">
        <v>1.4462663094699433</v>
      </c>
    </row>
    <row r="13" spans="1:16" ht="15" customHeight="1" x14ac:dyDescent="0.25">
      <c r="A13" s="8" t="s">
        <v>49</v>
      </c>
      <c r="B13" s="8">
        <v>55</v>
      </c>
      <c r="C13" s="14">
        <v>151216.20296375427</v>
      </c>
      <c r="D13" s="14">
        <v>2749.3855084318957</v>
      </c>
      <c r="E13" s="14"/>
      <c r="F13" s="14"/>
      <c r="K13" s="23" t="s">
        <v>58</v>
      </c>
      <c r="L13" s="24">
        <v>3.5483514360102162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9.4619082342971405E-3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724.26239466145569</v>
      </c>
      <c r="C17" s="14">
        <v>116.09380219573646</v>
      </c>
      <c r="D17" s="14">
        <v>6.2385965569491377</v>
      </c>
      <c r="E17" s="14">
        <v>6.6069781475328826E-8</v>
      </c>
      <c r="F17" s="14">
        <v>491.60521599888807</v>
      </c>
      <c r="G17" s="14">
        <v>956.9195733240233</v>
      </c>
      <c r="H17" s="14">
        <v>491.60521599888807</v>
      </c>
      <c r="I17" s="14">
        <v>956.9195733240233</v>
      </c>
    </row>
    <row r="18" spans="1:9" ht="15" customHeight="1" x14ac:dyDescent="0.25">
      <c r="A18" s="8" t="s">
        <v>0</v>
      </c>
      <c r="B18" s="14">
        <v>2.9765616458104125</v>
      </c>
      <c r="C18" s="14">
        <v>0.79548755842969532</v>
      </c>
      <c r="D18" s="14">
        <v>3.7418079192667588</v>
      </c>
      <c r="E18" s="14">
        <v>4.3799750213572842E-4</v>
      </c>
      <c r="F18" s="14">
        <v>1.3823689541679622</v>
      </c>
      <c r="G18" s="14">
        <v>4.570754337452863</v>
      </c>
      <c r="H18" s="14">
        <v>1.3823689541679622</v>
      </c>
      <c r="I18" s="14">
        <v>4.570754337452863</v>
      </c>
    </row>
    <row r="19" spans="1:9" ht="15" customHeight="1" x14ac:dyDescent="0.25">
      <c r="A19" s="8" t="s">
        <v>1</v>
      </c>
      <c r="B19" s="14">
        <v>-0.45778159482455805</v>
      </c>
      <c r="C19" s="14">
        <v>0.7216736479791902</v>
      </c>
      <c r="D19" s="14">
        <v>-0.63433325590649581</v>
      </c>
      <c r="E19" s="14">
        <v>0.52849308720663268</v>
      </c>
      <c r="F19" s="14">
        <v>-1.9040479042945013</v>
      </c>
      <c r="G19" s="14">
        <v>0.98848471464538523</v>
      </c>
      <c r="H19" s="14">
        <v>-1.9040479042945013</v>
      </c>
      <c r="I19" s="14">
        <v>0.98848471464538523</v>
      </c>
    </row>
    <row r="20" spans="1:9" ht="15" customHeight="1" x14ac:dyDescent="0.25">
      <c r="A20" s="8" t="s">
        <v>2</v>
      </c>
      <c r="B20" s="14">
        <v>1.0266734861661198</v>
      </c>
      <c r="C20" s="14">
        <v>1.7705948817104138</v>
      </c>
      <c r="D20" s="14">
        <v>0.57984663616238519</v>
      </c>
      <c r="E20" s="14">
        <v>0.56438593433948292</v>
      </c>
      <c r="F20" s="14">
        <v>-2.5216779498440962</v>
      </c>
      <c r="G20" s="14">
        <v>4.5750249221763362</v>
      </c>
      <c r="H20" s="14">
        <v>-2.5216779498440962</v>
      </c>
      <c r="I20" s="14">
        <v>4.5750249221763362</v>
      </c>
    </row>
    <row r="21" spans="1:9" ht="15" customHeight="1" thickBot="1" x14ac:dyDescent="0.3">
      <c r="A21" s="25" t="s">
        <v>6</v>
      </c>
      <c r="B21" s="29">
        <v>1.1314628430402136E-2</v>
      </c>
      <c r="C21" s="29">
        <v>4.721405585940924E-3</v>
      </c>
      <c r="D21" s="29">
        <v>2.3964533917810527</v>
      </c>
      <c r="E21" s="29">
        <v>1.9981662234004507E-2</v>
      </c>
      <c r="F21" s="29">
        <v>1.8527201961049955E-3</v>
      </c>
      <c r="G21" s="29">
        <v>2.0776536664699276E-2</v>
      </c>
      <c r="H21" s="29">
        <v>1.8527201961049955E-3</v>
      </c>
      <c r="I21" s="29">
        <v>2.0776536664699276E-2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1.3688132632527956E-2</v>
      </c>
      <c r="M2" s="61">
        <v>-3.7295460101967288</v>
      </c>
      <c r="N2" s="61">
        <v>-8.3998279078599289E-2</v>
      </c>
      <c r="O2" s="62">
        <v>-0.15199002809543719</v>
      </c>
      <c r="P2" s="62">
        <v>2.2732417241289036</v>
      </c>
      <c r="Q2" s="67">
        <v>1115.5590800258469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4.6368368263945258E-3</v>
      </c>
      <c r="M3" s="18">
        <v>1.5555870417195194</v>
      </c>
      <c r="N3" s="18">
        <v>1.7608183677854377</v>
      </c>
      <c r="O3" s="58">
        <v>0.70405428228159206</v>
      </c>
      <c r="P3" s="58">
        <v>0.81766073033413067</v>
      </c>
      <c r="Q3" s="68">
        <v>197.59539955035666</v>
      </c>
    </row>
    <row r="4" spans="1:17" ht="15" customHeight="1" x14ac:dyDescent="0.25">
      <c r="A4" s="8" t="s">
        <v>30</v>
      </c>
      <c r="B4" s="14">
        <v>0.63354948201388994</v>
      </c>
      <c r="D4" s="2" t="s">
        <v>69</v>
      </c>
      <c r="K4" s="4" t="s">
        <v>31</v>
      </c>
      <c r="L4" s="59">
        <v>0.40138494616006831</v>
      </c>
      <c r="M4" s="18">
        <v>50.308012870129389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0.40138494616006831</v>
      </c>
      <c r="D5" s="2" t="s">
        <v>70</v>
      </c>
      <c r="K5" s="21" t="s">
        <v>32</v>
      </c>
      <c r="L5" s="59">
        <v>7.2416445104768377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0.34595762636007454</v>
      </c>
      <c r="D6" s="2" t="s">
        <v>71</v>
      </c>
      <c r="K6" s="4" t="s">
        <v>34</v>
      </c>
      <c r="L6" s="63">
        <v>91639.251379913796</v>
      </c>
      <c r="M6" s="64">
        <v>136668.39258281962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50.308012870129389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396.15492399975392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1.6393110630116192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91639.251379913796</v>
      </c>
      <c r="D12" s="14">
        <v>18327.850275982761</v>
      </c>
      <c r="E12" s="14">
        <v>7.2416445104768377</v>
      </c>
      <c r="F12" s="14">
        <v>2.9878892178208059E-5</v>
      </c>
      <c r="K12" s="23" t="s">
        <v>48</v>
      </c>
      <c r="L12" s="24">
        <v>1.4115438483064722</v>
      </c>
    </row>
    <row r="13" spans="1:17" ht="15" customHeight="1" x14ac:dyDescent="0.25">
      <c r="A13" s="8" t="s">
        <v>49</v>
      </c>
      <c r="B13" s="8">
        <v>54</v>
      </c>
      <c r="C13" s="14">
        <v>136668.39258281962</v>
      </c>
      <c r="D13" s="14">
        <v>2530.8961589411042</v>
      </c>
      <c r="E13" s="14"/>
      <c r="F13" s="14"/>
      <c r="K13" s="23" t="s">
        <v>58</v>
      </c>
      <c r="L13" s="24">
        <v>3.5302282758341259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3.1187642409171965</v>
      </c>
    </row>
    <row r="15" spans="1:17" ht="15" customHeight="1" thickBot="1" x14ac:dyDescent="0.3">
      <c r="K15" s="23" t="s">
        <v>62</v>
      </c>
      <c r="L15" s="24">
        <v>9.2962981159460303E-3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1115.5590800258469</v>
      </c>
      <c r="C17" s="14">
        <v>197.59539955035666</v>
      </c>
      <c r="D17" s="14">
        <v>5.6456733434299906</v>
      </c>
      <c r="E17" s="14">
        <v>6.267094482168517E-7</v>
      </c>
      <c r="F17" s="14">
        <v>719.40415602609301</v>
      </c>
      <c r="G17" s="14">
        <v>1511.7140040256008</v>
      </c>
      <c r="H17" s="14">
        <v>719.40415602609301</v>
      </c>
      <c r="I17" s="14">
        <v>1511.7140040256008</v>
      </c>
    </row>
    <row r="18" spans="1:9" ht="15" customHeight="1" x14ac:dyDescent="0.25">
      <c r="A18" s="8" t="s">
        <v>0</v>
      </c>
      <c r="B18" s="14">
        <v>2.2732417241289036</v>
      </c>
      <c r="C18" s="14">
        <v>0.81766073033413067</v>
      </c>
      <c r="D18" s="14">
        <v>2.7801772052816589</v>
      </c>
      <c r="E18" s="14">
        <v>7.4627222112531406E-3</v>
      </c>
      <c r="F18" s="14">
        <v>0.63393066111728436</v>
      </c>
      <c r="G18" s="14">
        <v>3.9125527871405228</v>
      </c>
      <c r="H18" s="14">
        <v>0.63393066111728436</v>
      </c>
      <c r="I18" s="14">
        <v>3.9125527871405228</v>
      </c>
    </row>
    <row r="19" spans="1:9" ht="15" customHeight="1" x14ac:dyDescent="0.25">
      <c r="A19" s="8" t="s">
        <v>1</v>
      </c>
      <c r="B19" s="14">
        <v>-0.15199002809543719</v>
      </c>
      <c r="C19" s="14">
        <v>0.70405428228159206</v>
      </c>
      <c r="D19" s="14">
        <v>-0.21587828086620114</v>
      </c>
      <c r="E19" s="14">
        <v>0.82989600840111322</v>
      </c>
      <c r="F19" s="14">
        <v>-1.5635338764019093</v>
      </c>
      <c r="G19" s="14">
        <v>1.259553820211035</v>
      </c>
      <c r="H19" s="14">
        <v>-1.5635338764019093</v>
      </c>
      <c r="I19" s="14">
        <v>1.259553820211035</v>
      </c>
    </row>
    <row r="20" spans="1:9" ht="15" customHeight="1" x14ac:dyDescent="0.25">
      <c r="A20" s="8" t="s">
        <v>2</v>
      </c>
      <c r="B20" s="14">
        <v>-8.3998279078599289E-2</v>
      </c>
      <c r="C20" s="14">
        <v>1.7608183677854377</v>
      </c>
      <c r="D20" s="14">
        <v>-4.7704113391458441E-2</v>
      </c>
      <c r="E20" s="14">
        <v>0.96212805231230314</v>
      </c>
      <c r="F20" s="14">
        <v>-3.614226554912725</v>
      </c>
      <c r="G20" s="14">
        <v>3.4462299967555268</v>
      </c>
      <c r="H20" s="14">
        <v>-3.614226554912725</v>
      </c>
      <c r="I20" s="14">
        <v>3.4462299967555268</v>
      </c>
    </row>
    <row r="21" spans="1:9" ht="15" customHeight="1" x14ac:dyDescent="0.25">
      <c r="A21" s="8" t="s">
        <v>5</v>
      </c>
      <c r="B21" s="14">
        <v>-3.7295460101967288</v>
      </c>
      <c r="C21" s="14">
        <v>1.5555870417195194</v>
      </c>
      <c r="D21" s="14">
        <v>-2.3975167638797967</v>
      </c>
      <c r="E21" s="14">
        <v>1.9994730541020075E-2</v>
      </c>
      <c r="F21" s="14">
        <v>-6.8483102511139258</v>
      </c>
      <c r="G21" s="14">
        <v>-0.61078176927953232</v>
      </c>
      <c r="H21" s="14">
        <v>-6.8483102511139258</v>
      </c>
      <c r="I21" s="14">
        <v>-0.61078176927953232</v>
      </c>
    </row>
    <row r="22" spans="1:9" ht="15" customHeight="1" thickBot="1" x14ac:dyDescent="0.3">
      <c r="A22" s="25" t="s">
        <v>6</v>
      </c>
      <c r="B22" s="29">
        <v>1.3688132632527956E-2</v>
      </c>
      <c r="C22" s="29">
        <v>4.6368368263945258E-3</v>
      </c>
      <c r="D22" s="29">
        <v>2.9520410454407693</v>
      </c>
      <c r="E22" s="29">
        <v>4.6638494499691664E-3</v>
      </c>
      <c r="F22" s="29">
        <v>4.3918345165819255E-3</v>
      </c>
      <c r="G22" s="29">
        <v>2.2984430748473984E-2</v>
      </c>
      <c r="H22" s="29">
        <v>4.3918345165819255E-3</v>
      </c>
      <c r="I22" s="29">
        <v>2.2984430748473984E-2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-2.7491009837282028</v>
      </c>
      <c r="M2" s="61">
        <v>3.1297410391494709E-2</v>
      </c>
      <c r="N2" s="61">
        <v>-0.39524716060474907</v>
      </c>
      <c r="O2" s="62">
        <v>2.5091609258913423</v>
      </c>
      <c r="P2" s="67">
        <v>1080.1359284821076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1.6228035710434134</v>
      </c>
      <c r="M3" s="18">
        <v>1.8797950344190777</v>
      </c>
      <c r="N3" s="18">
        <v>0.74664434717636463</v>
      </c>
      <c r="O3" s="58">
        <v>0.86894358066382571</v>
      </c>
      <c r="P3" s="68">
        <v>210.60919836027352</v>
      </c>
    </row>
    <row r="4" spans="1:16" ht="15" customHeight="1" x14ac:dyDescent="0.25">
      <c r="A4" s="8" t="s">
        <v>30</v>
      </c>
      <c r="B4" s="14">
        <v>0.55206897834159974</v>
      </c>
      <c r="D4" s="2" t="s">
        <v>69</v>
      </c>
      <c r="K4" s="4" t="s">
        <v>31</v>
      </c>
      <c r="L4" s="59">
        <v>0.30478015684713777</v>
      </c>
      <c r="M4" s="18">
        <v>53.720489476273229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0.30478015684713777</v>
      </c>
      <c r="D5" s="2" t="s">
        <v>70</v>
      </c>
      <c r="K5" s="21" t="s">
        <v>32</v>
      </c>
      <c r="L5" s="59">
        <v>6.02791648990189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0.25421871370874782</v>
      </c>
      <c r="D6" s="2" t="s">
        <v>71</v>
      </c>
      <c r="K6" s="4" t="s">
        <v>34</v>
      </c>
      <c r="L6" s="63">
        <v>69583.639536362374</v>
      </c>
      <c r="M6" s="64">
        <v>158724.00442637104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53.720489476273229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422.07026528661498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1.7414018498019308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69583.639536362374</v>
      </c>
      <c r="D12" s="14">
        <v>17395.909884090594</v>
      </c>
      <c r="E12" s="14">
        <v>6.02791648990189</v>
      </c>
      <c r="F12" s="14">
        <v>4.2719833420978447E-4</v>
      </c>
      <c r="K12" s="23" t="s">
        <v>48</v>
      </c>
      <c r="L12" s="24">
        <v>1.4963087089311231</v>
      </c>
    </row>
    <row r="13" spans="1:16" ht="15" customHeight="1" x14ac:dyDescent="0.25">
      <c r="A13" s="8" t="s">
        <v>49</v>
      </c>
      <c r="B13" s="8">
        <v>55</v>
      </c>
      <c r="C13" s="14">
        <v>158724.00442637104</v>
      </c>
      <c r="D13" s="14">
        <v>2885.8909895703828</v>
      </c>
      <c r="E13" s="14"/>
      <c r="F13" s="14"/>
      <c r="K13" s="23" t="s">
        <v>58</v>
      </c>
      <c r="L13" s="24">
        <v>3.7671934323803922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3.2521710308525491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1080.1359284821076</v>
      </c>
      <c r="C17" s="14">
        <v>210.60919836027352</v>
      </c>
      <c r="D17" s="14">
        <v>5.1286265599586933</v>
      </c>
      <c r="E17" s="14">
        <v>3.9100763221708333E-6</v>
      </c>
      <c r="F17" s="14">
        <v>658.06566319549256</v>
      </c>
      <c r="G17" s="14">
        <v>1502.2061937687226</v>
      </c>
      <c r="H17" s="14">
        <v>658.06566319549256</v>
      </c>
      <c r="I17" s="14">
        <v>1502.2061937687226</v>
      </c>
    </row>
    <row r="18" spans="1:9" ht="15" customHeight="1" x14ac:dyDescent="0.25">
      <c r="A18" s="8" t="s">
        <v>0</v>
      </c>
      <c r="B18" s="14">
        <v>2.5091609258913423</v>
      </c>
      <c r="C18" s="14">
        <v>0.86894358066382571</v>
      </c>
      <c r="D18" s="14">
        <v>2.8875993582626847</v>
      </c>
      <c r="E18" s="14">
        <v>5.5400072372089977E-3</v>
      </c>
      <c r="F18" s="14">
        <v>0.76775907608941152</v>
      </c>
      <c r="G18" s="14">
        <v>4.2505627756932736</v>
      </c>
      <c r="H18" s="14">
        <v>0.76775907608941152</v>
      </c>
      <c r="I18" s="14">
        <v>4.2505627756932736</v>
      </c>
    </row>
    <row r="19" spans="1:9" ht="15" customHeight="1" x14ac:dyDescent="0.25">
      <c r="A19" s="8" t="s">
        <v>1</v>
      </c>
      <c r="B19" s="14">
        <v>-0.39524716060474907</v>
      </c>
      <c r="C19" s="14">
        <v>0.74664434717636463</v>
      </c>
      <c r="D19" s="14">
        <v>-0.52936469967191468</v>
      </c>
      <c r="E19" s="14">
        <v>0.59868274806305677</v>
      </c>
      <c r="F19" s="14">
        <v>-1.8915558695358721</v>
      </c>
      <c r="G19" s="14">
        <v>1.1010615483263742</v>
      </c>
      <c r="H19" s="14">
        <v>-1.8915558695358721</v>
      </c>
      <c r="I19" s="14">
        <v>1.1010615483263742</v>
      </c>
    </row>
    <row r="20" spans="1:9" ht="15" customHeight="1" x14ac:dyDescent="0.25">
      <c r="A20" s="8" t="s">
        <v>2</v>
      </c>
      <c r="B20" s="14">
        <v>3.1297410391494709E-2</v>
      </c>
      <c r="C20" s="14">
        <v>1.8797950344190777</v>
      </c>
      <c r="D20" s="14">
        <v>1.6649373904302659E-2</v>
      </c>
      <c r="E20" s="14">
        <v>0.9867765863962813</v>
      </c>
      <c r="F20" s="14">
        <v>-3.7358960219888973</v>
      </c>
      <c r="G20" s="14">
        <v>3.7984908427718871</v>
      </c>
      <c r="H20" s="14">
        <v>-3.7358960219888973</v>
      </c>
      <c r="I20" s="14">
        <v>3.7984908427718871</v>
      </c>
    </row>
    <row r="21" spans="1:9" ht="15" customHeight="1" thickBot="1" x14ac:dyDescent="0.3">
      <c r="A21" s="25" t="s">
        <v>5</v>
      </c>
      <c r="B21" s="29">
        <v>-2.7491009837282028</v>
      </c>
      <c r="C21" s="29">
        <v>1.6228035710434134</v>
      </c>
      <c r="D21" s="29">
        <v>-1.6940442039825032</v>
      </c>
      <c r="E21" s="29">
        <v>9.5913304302627539E-2</v>
      </c>
      <c r="F21" s="29">
        <v>-6.0012720145807519</v>
      </c>
      <c r="G21" s="29">
        <v>0.50307004712434633</v>
      </c>
      <c r="H21" s="29">
        <v>-6.0012720145807519</v>
      </c>
      <c r="I21" s="29">
        <v>0.50307004712434633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8.5839851300580083E-3</v>
      </c>
      <c r="M2" s="61">
        <v>-20.090336535441327</v>
      </c>
      <c r="N2" s="61">
        <v>0.76923588202795135</v>
      </c>
      <c r="O2" s="62">
        <v>-0.18855463381254392</v>
      </c>
      <c r="P2" s="62">
        <v>2.1775526767292499</v>
      </c>
      <c r="Q2" s="67">
        <v>995.21209110291045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4.7593447207856295E-3</v>
      </c>
      <c r="M3" s="18">
        <v>9.5235213893024664</v>
      </c>
      <c r="N3" s="18">
        <v>1.7218726779941131</v>
      </c>
      <c r="O3" s="58">
        <v>0.71158832539877392</v>
      </c>
      <c r="P3" s="58">
        <v>0.85959598927704195</v>
      </c>
      <c r="Q3" s="68">
        <v>170.81844653195844</v>
      </c>
    </row>
    <row r="4" spans="1:17" ht="15" customHeight="1" x14ac:dyDescent="0.25">
      <c r="A4" s="8" t="s">
        <v>30</v>
      </c>
      <c r="B4" s="14">
        <v>0.62297084595955965</v>
      </c>
      <c r="D4" s="2" t="s">
        <v>69</v>
      </c>
      <c r="K4" s="4" t="s">
        <v>31</v>
      </c>
      <c r="L4" s="59">
        <v>0.38809267491556942</v>
      </c>
      <c r="M4" s="18">
        <v>50.863491912278874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0.38809267491556942</v>
      </c>
      <c r="D5" s="2" t="s">
        <v>70</v>
      </c>
      <c r="K5" s="21" t="s">
        <v>32</v>
      </c>
      <c r="L5" s="59">
        <v>6.8497315153235387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0.33143458925960367</v>
      </c>
      <c r="D6" s="2" t="s">
        <v>71</v>
      </c>
      <c r="K6" s="4" t="s">
        <v>34</v>
      </c>
      <c r="L6" s="63">
        <v>88604.524249168666</v>
      </c>
      <c r="M6" s="64">
        <v>139703.11971356475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50.863491912278874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342.47036549238265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1.7233861951110652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88604.524249168666</v>
      </c>
      <c r="D12" s="14">
        <v>17720.904849833732</v>
      </c>
      <c r="E12" s="14">
        <v>6.8497315153235387</v>
      </c>
      <c r="F12" s="14">
        <v>5.1627001720975053E-5</v>
      </c>
      <c r="K12" s="23" t="s">
        <v>48</v>
      </c>
      <c r="L12" s="24">
        <v>1.4266486953084259</v>
      </c>
    </row>
    <row r="13" spans="1:17" ht="15" customHeight="1" x14ac:dyDescent="0.25">
      <c r="A13" s="8" t="s">
        <v>49</v>
      </c>
      <c r="B13" s="8">
        <v>54</v>
      </c>
      <c r="C13" s="14">
        <v>139703.11971356475</v>
      </c>
      <c r="D13" s="14">
        <v>2587.0948095104582</v>
      </c>
      <c r="E13" s="14"/>
      <c r="F13" s="14"/>
      <c r="K13" s="23" t="s">
        <v>58</v>
      </c>
      <c r="L13" s="24">
        <v>3.4521468690073021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19.093510784028471</v>
      </c>
    </row>
    <row r="15" spans="1:17" ht="15" customHeight="1" thickBot="1" x14ac:dyDescent="0.3">
      <c r="K15" s="23" t="s">
        <v>62</v>
      </c>
      <c r="L15" s="24">
        <v>9.5419116560502837E-3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995.21209110291045</v>
      </c>
      <c r="C17" s="14">
        <v>170.81844653195844</v>
      </c>
      <c r="D17" s="14">
        <v>5.8261394557098729</v>
      </c>
      <c r="E17" s="14">
        <v>3.2354987938434389E-7</v>
      </c>
      <c r="F17" s="14">
        <v>652.74172561052774</v>
      </c>
      <c r="G17" s="14">
        <v>1337.6824565952932</v>
      </c>
      <c r="H17" s="14">
        <v>652.74172561052774</v>
      </c>
      <c r="I17" s="14">
        <v>1337.6824565952932</v>
      </c>
    </row>
    <row r="18" spans="1:9" ht="15" customHeight="1" x14ac:dyDescent="0.25">
      <c r="A18" s="8" t="s">
        <v>0</v>
      </c>
      <c r="B18" s="14">
        <v>2.1775526767292499</v>
      </c>
      <c r="C18" s="14">
        <v>0.85959598927704195</v>
      </c>
      <c r="D18" s="14">
        <v>2.5332280558459415</v>
      </c>
      <c r="E18" s="14">
        <v>1.4238494034546143E-2</v>
      </c>
      <c r="F18" s="14">
        <v>0.45416648161818474</v>
      </c>
      <c r="G18" s="14">
        <v>3.9009388718403151</v>
      </c>
      <c r="H18" s="14">
        <v>0.45416648161818474</v>
      </c>
      <c r="I18" s="14">
        <v>3.9009388718403151</v>
      </c>
    </row>
    <row r="19" spans="1:9" ht="15" customHeight="1" x14ac:dyDescent="0.25">
      <c r="A19" s="8" t="s">
        <v>1</v>
      </c>
      <c r="B19" s="14">
        <v>-0.18855463381254392</v>
      </c>
      <c r="C19" s="14">
        <v>0.71158832539877392</v>
      </c>
      <c r="D19" s="14">
        <v>-0.26497713225814651</v>
      </c>
      <c r="E19" s="14">
        <v>0.79203594849472037</v>
      </c>
      <c r="F19" s="14">
        <v>-1.6152033291209698</v>
      </c>
      <c r="G19" s="14">
        <v>1.238094061495882</v>
      </c>
      <c r="H19" s="14">
        <v>-1.6152033291209698</v>
      </c>
      <c r="I19" s="14">
        <v>1.238094061495882</v>
      </c>
    </row>
    <row r="20" spans="1:9" ht="15" customHeight="1" x14ac:dyDescent="0.25">
      <c r="A20" s="8" t="s">
        <v>2</v>
      </c>
      <c r="B20" s="14">
        <v>0.76923588202795135</v>
      </c>
      <c r="C20" s="14">
        <v>1.7218726779941131</v>
      </c>
      <c r="D20" s="14">
        <v>0.44674376442517738</v>
      </c>
      <c r="E20" s="14">
        <v>0.65684667520669182</v>
      </c>
      <c r="F20" s="14">
        <v>-2.6829109869793508</v>
      </c>
      <c r="G20" s="14">
        <v>4.2213827510352537</v>
      </c>
      <c r="H20" s="14">
        <v>-2.6829109869793508</v>
      </c>
      <c r="I20" s="14">
        <v>4.2213827510352537</v>
      </c>
    </row>
    <row r="21" spans="1:9" ht="15" customHeight="1" x14ac:dyDescent="0.25">
      <c r="A21" s="8" t="s">
        <v>4</v>
      </c>
      <c r="B21" s="14">
        <v>-20.090336535441327</v>
      </c>
      <c r="C21" s="14">
        <v>9.5235213893024664</v>
      </c>
      <c r="D21" s="14">
        <v>-2.1095491587815722</v>
      </c>
      <c r="E21" s="14">
        <v>3.9548131805851733E-2</v>
      </c>
      <c r="F21" s="14">
        <v>-39.183847319469798</v>
      </c>
      <c r="G21" s="14">
        <v>-0.99682575141285668</v>
      </c>
      <c r="H21" s="14">
        <v>-39.183847319469798</v>
      </c>
      <c r="I21" s="14">
        <v>-0.99682575141285668</v>
      </c>
    </row>
    <row r="22" spans="1:9" ht="15" customHeight="1" thickBot="1" x14ac:dyDescent="0.3">
      <c r="A22" s="25" t="s">
        <v>6</v>
      </c>
      <c r="B22" s="29">
        <v>8.5839851300580083E-3</v>
      </c>
      <c r="C22" s="29">
        <v>4.7593447207856295E-3</v>
      </c>
      <c r="D22" s="29">
        <v>1.8036065117470712</v>
      </c>
      <c r="E22" s="29">
        <v>7.6872620604701639E-2</v>
      </c>
      <c r="F22" s="29">
        <v>-9.5792652599227535E-4</v>
      </c>
      <c r="G22" s="29">
        <v>1.8125896786108292E-2</v>
      </c>
      <c r="H22" s="29">
        <v>-9.5792652599227535E-4</v>
      </c>
      <c r="I22" s="29">
        <v>1.8125896786108292E-2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R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8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8" ht="15" customHeight="1" thickBot="1" x14ac:dyDescent="0.3">
      <c r="K2" s="4" t="s">
        <v>83</v>
      </c>
      <c r="L2" s="60">
        <v>1.1466261482342758E-2</v>
      </c>
      <c r="M2" s="61">
        <v>-2.7664495077248312</v>
      </c>
      <c r="N2" s="61">
        <v>-11.837638661211718</v>
      </c>
      <c r="O2" s="62">
        <v>5.1127686427373732E-2</v>
      </c>
      <c r="P2" s="62">
        <v>-7.2321831227954089E-2</v>
      </c>
      <c r="Q2" s="62">
        <v>1.9840705288635352</v>
      </c>
      <c r="R2" s="67">
        <v>1174.1619981154251</v>
      </c>
    </row>
    <row r="3" spans="1:18" ht="15" customHeight="1" x14ac:dyDescent="0.25">
      <c r="A3" s="19" t="s">
        <v>28</v>
      </c>
      <c r="B3" s="20"/>
      <c r="D3" s="2" t="s">
        <v>68</v>
      </c>
      <c r="K3" s="21" t="s">
        <v>84</v>
      </c>
      <c r="L3" s="59">
        <v>5.0530275955028015E-3</v>
      </c>
      <c r="M3" s="18">
        <v>1.7842554775230961</v>
      </c>
      <c r="N3" s="18">
        <v>10.804166652589988</v>
      </c>
      <c r="O3" s="58">
        <v>1.7618808865230522</v>
      </c>
      <c r="P3" s="58">
        <v>0.70650285114358258</v>
      </c>
      <c r="Q3" s="58">
        <v>0.85776045820996194</v>
      </c>
      <c r="R3" s="68">
        <v>204.353518707549</v>
      </c>
    </row>
    <row r="4" spans="1:18" ht="15" customHeight="1" x14ac:dyDescent="0.25">
      <c r="A4" s="8" t="s">
        <v>30</v>
      </c>
      <c r="B4" s="14">
        <v>0.64392808716600258</v>
      </c>
      <c r="D4" s="2" t="s">
        <v>69</v>
      </c>
      <c r="K4" s="4" t="s">
        <v>31</v>
      </c>
      <c r="L4" s="59">
        <v>0.414643381441267</v>
      </c>
      <c r="M4" s="18">
        <v>50.214894892631733</v>
      </c>
      <c r="N4" s="18" t="e">
        <v>#N/A</v>
      </c>
      <c r="O4" s="58" t="e">
        <v>#N/A</v>
      </c>
      <c r="P4" s="58" t="e">
        <v>#N/A</v>
      </c>
      <c r="Q4" s="58" t="e">
        <v>#N/A</v>
      </c>
      <c r="R4" s="68" t="e">
        <v>#N/A</v>
      </c>
    </row>
    <row r="5" spans="1:18" ht="15" customHeight="1" x14ac:dyDescent="0.25">
      <c r="A5" s="8" t="s">
        <v>22</v>
      </c>
      <c r="B5" s="14">
        <v>0.414643381441267</v>
      </c>
      <c r="D5" s="2" t="s">
        <v>70</v>
      </c>
      <c r="K5" s="21" t="s">
        <v>32</v>
      </c>
      <c r="L5" s="59">
        <v>6.2571825219119628</v>
      </c>
      <c r="M5" s="22">
        <v>53</v>
      </c>
      <c r="N5" s="18" t="e">
        <v>#N/A</v>
      </c>
      <c r="O5" s="58" t="e">
        <v>#N/A</v>
      </c>
      <c r="P5" s="58" t="e">
        <v>#N/A</v>
      </c>
      <c r="Q5" s="58" t="e">
        <v>#N/A</v>
      </c>
      <c r="R5" s="68" t="e">
        <v>#N/A</v>
      </c>
    </row>
    <row r="6" spans="1:18" ht="15" customHeight="1" thickBot="1" x14ac:dyDescent="0.3">
      <c r="A6" s="8" t="s">
        <v>33</v>
      </c>
      <c r="B6" s="14">
        <v>0.34837659443461799</v>
      </c>
      <c r="D6" s="2" t="s">
        <v>71</v>
      </c>
      <c r="K6" s="4" t="s">
        <v>34</v>
      </c>
      <c r="L6" s="63">
        <v>94666.253501596657</v>
      </c>
      <c r="M6" s="64">
        <v>133641.39046113676</v>
      </c>
      <c r="N6" s="65" t="e">
        <v>#N/A</v>
      </c>
      <c r="O6" s="66" t="e">
        <v>#N/A</v>
      </c>
      <c r="P6" s="66" t="e">
        <v>#N/A</v>
      </c>
      <c r="Q6" s="66" t="e">
        <v>#N/A</v>
      </c>
      <c r="R6" s="69" t="e">
        <v>#N/A</v>
      </c>
    </row>
    <row r="7" spans="1:18" ht="15" customHeight="1" x14ac:dyDescent="0.25">
      <c r="A7" s="8" t="s">
        <v>35</v>
      </c>
      <c r="B7" s="14">
        <v>50.214894892631733</v>
      </c>
      <c r="K7" s="23"/>
      <c r="L7" s="24"/>
      <c r="M7" s="24"/>
      <c r="N7" s="15"/>
    </row>
    <row r="8" spans="1:18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8" ht="15" customHeight="1" x14ac:dyDescent="0.25">
      <c r="K9" s="27" t="s">
        <v>38</v>
      </c>
      <c r="L9" s="24">
        <v>2.0057459953178696</v>
      </c>
      <c r="M9" s="24"/>
      <c r="N9" s="15"/>
    </row>
    <row r="10" spans="1:18" ht="15" customHeight="1" thickBot="1" x14ac:dyDescent="0.3">
      <c r="A10" s="2" t="s">
        <v>39</v>
      </c>
      <c r="K10" s="23" t="s">
        <v>40</v>
      </c>
      <c r="L10" s="24">
        <v>409.88125177678177</v>
      </c>
      <c r="M10" s="24"/>
      <c r="N10" s="15"/>
    </row>
    <row r="11" spans="1:18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1.7204496039966519</v>
      </c>
      <c r="M11" s="24"/>
      <c r="N11" s="15"/>
    </row>
    <row r="12" spans="1:18" ht="15" customHeight="1" x14ac:dyDescent="0.25">
      <c r="A12" s="8" t="s">
        <v>47</v>
      </c>
      <c r="B12" s="8">
        <v>6</v>
      </c>
      <c r="C12" s="14">
        <v>94666.253501596657</v>
      </c>
      <c r="D12" s="14">
        <v>15777.708916932776</v>
      </c>
      <c r="E12" s="14">
        <v>6.2571825219119628</v>
      </c>
      <c r="F12" s="14">
        <v>5.1237164023637016E-5</v>
      </c>
      <c r="K12" s="23" t="s">
        <v>48</v>
      </c>
      <c r="L12" s="24">
        <v>1.4170652643618977</v>
      </c>
    </row>
    <row r="13" spans="1:18" ht="15" customHeight="1" x14ac:dyDescent="0.25">
      <c r="A13" s="8" t="s">
        <v>49</v>
      </c>
      <c r="B13" s="8">
        <v>53</v>
      </c>
      <c r="C13" s="14">
        <v>133641.39046113676</v>
      </c>
      <c r="D13" s="14">
        <v>2521.5356690780523</v>
      </c>
      <c r="E13" s="14"/>
      <c r="F13" s="14"/>
      <c r="K13" s="23" t="s">
        <v>58</v>
      </c>
      <c r="L13" s="24">
        <v>3.5338855323707099</v>
      </c>
    </row>
    <row r="14" spans="1:18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21.670413996179239</v>
      </c>
    </row>
    <row r="15" spans="1:18" ht="15" customHeight="1" thickBot="1" x14ac:dyDescent="0.3">
      <c r="K15" s="23" t="s">
        <v>62</v>
      </c>
      <c r="L15" s="24">
        <v>3.5787632786659231</v>
      </c>
    </row>
    <row r="16" spans="1:18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  <c r="K16" s="23" t="s">
        <v>63</v>
      </c>
      <c r="L16" s="24">
        <v>1.0135089863910427E-2</v>
      </c>
    </row>
    <row r="17" spans="1:9" ht="15" customHeight="1" x14ac:dyDescent="0.25">
      <c r="A17" s="8" t="s">
        <v>54</v>
      </c>
      <c r="B17" s="14">
        <v>1174.1619981154251</v>
      </c>
      <c r="C17" s="14">
        <v>204.353518707549</v>
      </c>
      <c r="D17" s="14">
        <v>5.7457390777585404</v>
      </c>
      <c r="E17" s="14">
        <v>4.5824030375078755E-7</v>
      </c>
      <c r="F17" s="14">
        <v>764.28074633864344</v>
      </c>
      <c r="G17" s="14">
        <v>1584.0432498922069</v>
      </c>
      <c r="H17" s="14">
        <v>764.28074633864344</v>
      </c>
      <c r="I17" s="14">
        <v>1584.0432498922069</v>
      </c>
    </row>
    <row r="18" spans="1:9" ht="15" customHeight="1" x14ac:dyDescent="0.25">
      <c r="A18" s="8" t="s">
        <v>0</v>
      </c>
      <c r="B18" s="14">
        <v>1.9840705288635352</v>
      </c>
      <c r="C18" s="14">
        <v>0.85776045820996194</v>
      </c>
      <c r="D18" s="14">
        <v>2.3130822945651288</v>
      </c>
      <c r="E18" s="14">
        <v>2.4629922333598488E-2</v>
      </c>
      <c r="F18" s="14">
        <v>0.26362092486688327</v>
      </c>
      <c r="G18" s="14">
        <v>3.7045201328601873</v>
      </c>
      <c r="H18" s="14">
        <v>0.26362092486688327</v>
      </c>
      <c r="I18" s="14">
        <v>3.7045201328601873</v>
      </c>
    </row>
    <row r="19" spans="1:9" ht="15" customHeight="1" x14ac:dyDescent="0.25">
      <c r="A19" s="8" t="s">
        <v>1</v>
      </c>
      <c r="B19" s="14">
        <v>-7.2321831227954089E-2</v>
      </c>
      <c r="C19" s="14">
        <v>0.70650285114358258</v>
      </c>
      <c r="D19" s="14">
        <v>-0.10236594390368019</v>
      </c>
      <c r="E19" s="14">
        <v>0.91885254116529436</v>
      </c>
      <c r="F19" s="14">
        <v>-1.4893870955898518</v>
      </c>
      <c r="G19" s="14">
        <v>1.3447434331339436</v>
      </c>
      <c r="H19" s="14">
        <v>-1.4893870955898518</v>
      </c>
      <c r="I19" s="14">
        <v>1.3447434331339436</v>
      </c>
    </row>
    <row r="20" spans="1:9" ht="15" customHeight="1" x14ac:dyDescent="0.25">
      <c r="A20" s="8" t="s">
        <v>2</v>
      </c>
      <c r="B20" s="14">
        <v>5.1127686427373732E-2</v>
      </c>
      <c r="C20" s="14">
        <v>1.7618808865230522</v>
      </c>
      <c r="D20" s="14">
        <v>2.9018809851709453E-2</v>
      </c>
      <c r="E20" s="14">
        <v>0.97695858627586596</v>
      </c>
      <c r="F20" s="14">
        <v>-3.4827578459433362</v>
      </c>
      <c r="G20" s="14">
        <v>3.5850132187980837</v>
      </c>
      <c r="H20" s="14">
        <v>-3.4827578459433362</v>
      </c>
      <c r="I20" s="14">
        <v>3.5850132187980837</v>
      </c>
    </row>
    <row r="21" spans="1:9" ht="15" customHeight="1" x14ac:dyDescent="0.25">
      <c r="A21" s="8" t="s">
        <v>4</v>
      </c>
      <c r="B21" s="14">
        <v>-11.837638661211718</v>
      </c>
      <c r="C21" s="14">
        <v>10.804166652589988</v>
      </c>
      <c r="D21" s="14">
        <v>-1.0956549488593816</v>
      </c>
      <c r="E21" s="14">
        <v>0.27818371747446458</v>
      </c>
      <c r="F21" s="14">
        <v>-33.508052657390955</v>
      </c>
      <c r="G21" s="14">
        <v>9.8327753349675202</v>
      </c>
      <c r="H21" s="14">
        <v>-33.508052657390955</v>
      </c>
      <c r="I21" s="14">
        <v>9.8327753349675202</v>
      </c>
    </row>
    <row r="22" spans="1:9" ht="15" customHeight="1" x14ac:dyDescent="0.25">
      <c r="A22" s="8" t="s">
        <v>5</v>
      </c>
      <c r="B22" s="14">
        <v>-2.7664495077248312</v>
      </c>
      <c r="C22" s="14">
        <v>1.7842554775230961</v>
      </c>
      <c r="D22" s="14">
        <v>-1.5504783606242405</v>
      </c>
      <c r="E22" s="14">
        <v>0.12697810317579197</v>
      </c>
      <c r="F22" s="14">
        <v>-6.3452127863907544</v>
      </c>
      <c r="G22" s="14">
        <v>0.81231377094109192</v>
      </c>
      <c r="H22" s="14">
        <v>-6.3452127863907544</v>
      </c>
      <c r="I22" s="14">
        <v>0.81231377094109192</v>
      </c>
    </row>
    <row r="23" spans="1:9" ht="15" customHeight="1" thickBot="1" x14ac:dyDescent="0.3">
      <c r="A23" s="25" t="s">
        <v>6</v>
      </c>
      <c r="B23" s="29">
        <v>1.1466261482342758E-2</v>
      </c>
      <c r="C23" s="29">
        <v>5.0530275955028015E-3</v>
      </c>
      <c r="D23" s="29">
        <v>2.2691863967946149</v>
      </c>
      <c r="E23" s="29">
        <v>2.7352914044524931E-2</v>
      </c>
      <c r="F23" s="29">
        <v>1.3311716184323304E-3</v>
      </c>
      <c r="G23" s="29">
        <v>2.1601351346253184E-2</v>
      </c>
      <c r="H23" s="29">
        <v>1.3311716184323304E-3</v>
      </c>
      <c r="I23" s="29">
        <v>2.1601351346253184E-2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-1.2769325588691787</v>
      </c>
      <c r="M2" s="61">
        <v>-21.676726575904624</v>
      </c>
      <c r="N2" s="61">
        <v>0.24446582170606915</v>
      </c>
      <c r="O2" s="62">
        <v>-0.1770560738301537</v>
      </c>
      <c r="P2" s="62">
        <v>1.9095153792889628</v>
      </c>
      <c r="Q2" s="67">
        <v>1197.9769044402149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1.7216859458619811</v>
      </c>
      <c r="M3" s="18">
        <v>10.269086926623025</v>
      </c>
      <c r="N3" s="18">
        <v>1.8261782404981728</v>
      </c>
      <c r="O3" s="58">
        <v>0.73157726660262423</v>
      </c>
      <c r="P3" s="58">
        <v>0.88945137776344219</v>
      </c>
      <c r="Q3" s="68">
        <v>211.77937129512463</v>
      </c>
    </row>
    <row r="4" spans="1:17" ht="15" customHeight="1" x14ac:dyDescent="0.25">
      <c r="A4" s="8" t="s">
        <v>30</v>
      </c>
      <c r="B4" s="14">
        <v>0.59814141186497838</v>
      </c>
      <c r="D4" s="2" t="s">
        <v>69</v>
      </c>
      <c r="K4" s="4" t="s">
        <v>31</v>
      </c>
      <c r="L4" s="59">
        <v>0.35777314858782971</v>
      </c>
      <c r="M4" s="18">
        <v>52.108380525862579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0.35777314858782971</v>
      </c>
      <c r="D5" s="2" t="s">
        <v>70</v>
      </c>
      <c r="K5" s="21" t="s">
        <v>32</v>
      </c>
      <c r="L5" s="59">
        <v>6.0164877819297891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0.29830769938299917</v>
      </c>
      <c r="D6" s="2" t="s">
        <v>71</v>
      </c>
      <c r="K6" s="4" t="s">
        <v>34</v>
      </c>
      <c r="L6" s="63">
        <v>81682.344627216342</v>
      </c>
      <c r="M6" s="64">
        <v>146625.29933551708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52.108380525862579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424.59207517508383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1.7832426451282573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81682.344627216342</v>
      </c>
      <c r="D12" s="14">
        <v>16336.468925443269</v>
      </c>
      <c r="E12" s="14">
        <v>6.0164877819297891</v>
      </c>
      <c r="F12" s="14">
        <v>1.7055706798666792E-4</v>
      </c>
      <c r="K12" s="23" t="s">
        <v>48</v>
      </c>
      <c r="L12" s="24">
        <v>1.4667241095208341</v>
      </c>
    </row>
    <row r="13" spans="1:17" ht="15" customHeight="1" x14ac:dyDescent="0.25">
      <c r="A13" s="8" t="s">
        <v>49</v>
      </c>
      <c r="B13" s="8">
        <v>54</v>
      </c>
      <c r="C13" s="14">
        <v>146625.29933551708</v>
      </c>
      <c r="D13" s="14">
        <v>2715.2833210280942</v>
      </c>
      <c r="E13" s="14"/>
      <c r="F13" s="14"/>
      <c r="K13" s="23" t="s">
        <v>58</v>
      </c>
      <c r="L13" s="24">
        <v>3.6612669309144965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20.58827968778926</v>
      </c>
    </row>
    <row r="15" spans="1:17" ht="15" customHeight="1" thickBot="1" x14ac:dyDescent="0.3">
      <c r="K15" s="23" t="s">
        <v>62</v>
      </c>
      <c r="L15" s="24">
        <v>3.4517724936231517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1197.9769044402149</v>
      </c>
      <c r="C17" s="14">
        <v>211.77937129512463</v>
      </c>
      <c r="D17" s="14">
        <v>5.6567214130160819</v>
      </c>
      <c r="E17" s="14">
        <v>6.0192083413798663E-7</v>
      </c>
      <c r="F17" s="14">
        <v>773.38482926513097</v>
      </c>
      <c r="G17" s="14">
        <v>1622.5689796152988</v>
      </c>
      <c r="H17" s="14">
        <v>773.38482926513097</v>
      </c>
      <c r="I17" s="14">
        <v>1622.5689796152988</v>
      </c>
    </row>
    <row r="18" spans="1:9" ht="15" customHeight="1" x14ac:dyDescent="0.25">
      <c r="A18" s="8" t="s">
        <v>0</v>
      </c>
      <c r="B18" s="14">
        <v>1.9095153792889628</v>
      </c>
      <c r="C18" s="14">
        <v>0.88945137776344219</v>
      </c>
      <c r="D18" s="14">
        <v>2.1468462774103614</v>
      </c>
      <c r="E18" s="14">
        <v>3.6313964185957594E-2</v>
      </c>
      <c r="F18" s="14">
        <v>0.1262727341607055</v>
      </c>
      <c r="G18" s="14">
        <v>3.6927580244172198</v>
      </c>
      <c r="H18" s="14">
        <v>0.1262727341607055</v>
      </c>
      <c r="I18" s="14">
        <v>3.6927580244172198</v>
      </c>
    </row>
    <row r="19" spans="1:9" ht="15" customHeight="1" x14ac:dyDescent="0.25">
      <c r="A19" s="8" t="s">
        <v>1</v>
      </c>
      <c r="B19" s="14">
        <v>-0.1770560738301537</v>
      </c>
      <c r="C19" s="14">
        <v>0.73157726660262423</v>
      </c>
      <c r="D19" s="14">
        <v>-0.24201964975263024</v>
      </c>
      <c r="E19" s="14">
        <v>0.80968171859935634</v>
      </c>
      <c r="F19" s="14">
        <v>-1.6437801833509877</v>
      </c>
      <c r="G19" s="14">
        <v>1.2896680356906804</v>
      </c>
      <c r="H19" s="14">
        <v>-1.6437801833509877</v>
      </c>
      <c r="I19" s="14">
        <v>1.2896680356906804</v>
      </c>
    </row>
    <row r="20" spans="1:9" ht="15" customHeight="1" x14ac:dyDescent="0.25">
      <c r="A20" s="8" t="s">
        <v>2</v>
      </c>
      <c r="B20" s="14">
        <v>0.24446582170606915</v>
      </c>
      <c r="C20" s="14">
        <v>1.8261782404981728</v>
      </c>
      <c r="D20" s="14">
        <v>0.13386744857905</v>
      </c>
      <c r="E20" s="14">
        <v>0.89400506128146795</v>
      </c>
      <c r="F20" s="14">
        <v>-3.4168011092084272</v>
      </c>
      <c r="G20" s="14">
        <v>3.9057327526205659</v>
      </c>
      <c r="H20" s="14">
        <v>-3.4168011092084272</v>
      </c>
      <c r="I20" s="14">
        <v>3.9057327526205659</v>
      </c>
    </row>
    <row r="21" spans="1:9" ht="15" customHeight="1" x14ac:dyDescent="0.25">
      <c r="A21" s="8" t="s">
        <v>4</v>
      </c>
      <c r="B21" s="14">
        <v>-21.676726575904624</v>
      </c>
      <c r="C21" s="14">
        <v>10.269086926623025</v>
      </c>
      <c r="D21" s="14">
        <v>-2.1108718555791781</v>
      </c>
      <c r="E21" s="14">
        <v>3.9429272395124441E-2</v>
      </c>
      <c r="F21" s="14">
        <v>-42.265006263693884</v>
      </c>
      <c r="G21" s="14">
        <v>-1.0884468881153637</v>
      </c>
      <c r="H21" s="14">
        <v>-42.265006263693884</v>
      </c>
      <c r="I21" s="14">
        <v>-1.0884468881153637</v>
      </c>
    </row>
    <row r="22" spans="1:9" ht="15" customHeight="1" thickBot="1" x14ac:dyDescent="0.3">
      <c r="A22" s="25" t="s">
        <v>5</v>
      </c>
      <c r="B22" s="29">
        <v>-1.2769325588691787</v>
      </c>
      <c r="C22" s="29">
        <v>1.7216859458619811</v>
      </c>
      <c r="D22" s="29">
        <v>-0.74167565922126888</v>
      </c>
      <c r="E22" s="29">
        <v>0.46149750774186038</v>
      </c>
      <c r="F22" s="29">
        <v>-4.7287050524923302</v>
      </c>
      <c r="G22" s="29">
        <v>2.1748399347539733</v>
      </c>
      <c r="H22" s="29">
        <v>-4.7287050524923302</v>
      </c>
      <c r="I22" s="29">
        <v>2.1748399347539733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-24.761956616290423</v>
      </c>
      <c r="M2" s="61">
        <v>0.60186842819947206</v>
      </c>
      <c r="N2" s="61">
        <v>-0.22505028493080534</v>
      </c>
      <c r="O2" s="62">
        <v>2.0228060351887009</v>
      </c>
      <c r="P2" s="67">
        <v>1099.2527236675639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9.350349139470703</v>
      </c>
      <c r="M3" s="18">
        <v>1.754232693892982</v>
      </c>
      <c r="N3" s="18">
        <v>0.72572305635969492</v>
      </c>
      <c r="O3" s="58">
        <v>0.87264571368443078</v>
      </c>
      <c r="P3" s="68">
        <v>164.04381929853332</v>
      </c>
    </row>
    <row r="4" spans="1:16" ht="15" customHeight="1" x14ac:dyDescent="0.25">
      <c r="A4" s="8" t="s">
        <v>30</v>
      </c>
      <c r="B4" s="14">
        <v>0.59264742016136229</v>
      </c>
      <c r="D4" s="2" t="s">
        <v>69</v>
      </c>
      <c r="K4" s="4" t="s">
        <v>31</v>
      </c>
      <c r="L4" s="59">
        <v>0.35123096462391828</v>
      </c>
      <c r="M4" s="18">
        <v>51.894811431427584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0.35123096462391828</v>
      </c>
      <c r="D5" s="2" t="s">
        <v>70</v>
      </c>
      <c r="K5" s="21" t="s">
        <v>32</v>
      </c>
      <c r="L5" s="59">
        <v>7.4439831438307325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0.30404776205111228</v>
      </c>
      <c r="D6" s="2" t="s">
        <v>71</v>
      </c>
      <c r="K6" s="4" t="s">
        <v>34</v>
      </c>
      <c r="L6" s="63">
        <v>80188.71402004495</v>
      </c>
      <c r="M6" s="64">
        <v>148118.92994268847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51.894811431427584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328.75116029605294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1.7488210901689167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80188.71402004495</v>
      </c>
      <c r="D12" s="14">
        <v>20047.178505011238</v>
      </c>
      <c r="E12" s="14">
        <v>7.4439831438307325</v>
      </c>
      <c r="F12" s="14">
        <v>7.2475052061475519E-5</v>
      </c>
      <c r="K12" s="23" t="s">
        <v>48</v>
      </c>
      <c r="L12" s="24">
        <v>1.4543815052103011</v>
      </c>
    </row>
    <row r="13" spans="1:16" ht="15" customHeight="1" x14ac:dyDescent="0.25">
      <c r="A13" s="8" t="s">
        <v>49</v>
      </c>
      <c r="B13" s="8">
        <v>55</v>
      </c>
      <c r="C13" s="14">
        <v>148118.92994268847</v>
      </c>
      <c r="D13" s="14">
        <v>2693.0714535034267</v>
      </c>
      <c r="E13" s="14"/>
      <c r="F13" s="14"/>
      <c r="K13" s="23" t="s">
        <v>58</v>
      </c>
      <c r="L13" s="24">
        <v>3.5155608788714949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18.738518414888414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1099.2527236675639</v>
      </c>
      <c r="C17" s="14">
        <v>164.04381929853332</v>
      </c>
      <c r="D17" s="14">
        <v>6.7009700723140391</v>
      </c>
      <c r="E17" s="14">
        <v>1.1644143066394867E-8</v>
      </c>
      <c r="F17" s="14">
        <v>770.501563371511</v>
      </c>
      <c r="G17" s="14">
        <v>1428.0038839636168</v>
      </c>
      <c r="H17" s="14">
        <v>770.501563371511</v>
      </c>
      <c r="I17" s="14">
        <v>1428.0038839636168</v>
      </c>
    </row>
    <row r="18" spans="1:9" ht="15" customHeight="1" x14ac:dyDescent="0.25">
      <c r="A18" s="8" t="s">
        <v>0</v>
      </c>
      <c r="B18" s="14">
        <v>2.0228060351887009</v>
      </c>
      <c r="C18" s="14">
        <v>0.87264571368443078</v>
      </c>
      <c r="D18" s="14">
        <v>2.3180152076243341</v>
      </c>
      <c r="E18" s="14">
        <v>2.4194565567910609E-2</v>
      </c>
      <c r="F18" s="14">
        <v>0.27398494501978421</v>
      </c>
      <c r="G18" s="14">
        <v>3.7716271253576177</v>
      </c>
      <c r="H18" s="14">
        <v>0.27398494501978421</v>
      </c>
      <c r="I18" s="14">
        <v>3.7716271253576177</v>
      </c>
    </row>
    <row r="19" spans="1:9" ht="15" customHeight="1" x14ac:dyDescent="0.25">
      <c r="A19" s="8" t="s">
        <v>1</v>
      </c>
      <c r="B19" s="14">
        <v>-0.22505028493080534</v>
      </c>
      <c r="C19" s="14">
        <v>0.72572305635969492</v>
      </c>
      <c r="D19" s="14">
        <v>-0.31010491255394562</v>
      </c>
      <c r="E19" s="14">
        <v>0.7576531954971828</v>
      </c>
      <c r="F19" s="14">
        <v>-1.6794317901411064</v>
      </c>
      <c r="G19" s="14">
        <v>1.2293312202794957</v>
      </c>
      <c r="H19" s="14">
        <v>-1.6794317901411064</v>
      </c>
      <c r="I19" s="14">
        <v>1.2293312202794957</v>
      </c>
    </row>
    <row r="20" spans="1:9" ht="15" customHeight="1" x14ac:dyDescent="0.25">
      <c r="A20" s="8" t="s">
        <v>2</v>
      </c>
      <c r="B20" s="14">
        <v>0.60186842819947206</v>
      </c>
      <c r="C20" s="14">
        <v>1.754232693892982</v>
      </c>
      <c r="D20" s="14">
        <v>0.34309497838841979</v>
      </c>
      <c r="E20" s="14">
        <v>0.73283497356085947</v>
      </c>
      <c r="F20" s="14">
        <v>-2.913692450672023</v>
      </c>
      <c r="G20" s="14">
        <v>4.1174293070709673</v>
      </c>
      <c r="H20" s="14">
        <v>-2.913692450672023</v>
      </c>
      <c r="I20" s="14">
        <v>4.1174293070709673</v>
      </c>
    </row>
    <row r="21" spans="1:9" ht="15" customHeight="1" thickBot="1" x14ac:dyDescent="0.3">
      <c r="A21" s="25" t="s">
        <v>4</v>
      </c>
      <c r="B21" s="29">
        <v>-24.761956616290423</v>
      </c>
      <c r="C21" s="29">
        <v>9.350349139470703</v>
      </c>
      <c r="D21" s="29">
        <v>-2.6482387178209827</v>
      </c>
      <c r="E21" s="29">
        <v>1.0537966269763012E-2</v>
      </c>
      <c r="F21" s="29">
        <v>-43.500475031178837</v>
      </c>
      <c r="G21" s="29">
        <v>-6.0234382014020085</v>
      </c>
      <c r="H21" s="29">
        <v>-43.500475031178837</v>
      </c>
      <c r="I21" s="29">
        <v>-6.0234382014020085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1.4012235098081527E-2</v>
      </c>
      <c r="M2" s="61">
        <v>144.80231106446141</v>
      </c>
      <c r="N2" s="61">
        <v>-0.1923745351244753</v>
      </c>
      <c r="O2" s="62">
        <v>0.20729166623677087</v>
      </c>
      <c r="P2" s="62">
        <v>2.6914187790411996</v>
      </c>
      <c r="Q2" s="67">
        <v>320.26635866981434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4.5934043566824689E-3</v>
      </c>
      <c r="M3" s="18">
        <v>54.410346700428917</v>
      </c>
      <c r="N3" s="18">
        <v>1.7414503721745369</v>
      </c>
      <c r="O3" s="58">
        <v>0.72897435529663701</v>
      </c>
      <c r="P3" s="58">
        <v>0.76240857149550434</v>
      </c>
      <c r="Q3" s="68">
        <v>187.56362522939887</v>
      </c>
    </row>
    <row r="4" spans="1:17" ht="15" customHeight="1" x14ac:dyDescent="0.25">
      <c r="A4" s="8" t="s">
        <v>30</v>
      </c>
      <c r="B4" s="14">
        <v>0.64378766829585521</v>
      </c>
      <c r="D4" s="2" t="s">
        <v>69</v>
      </c>
      <c r="K4" s="4" t="s">
        <v>31</v>
      </c>
      <c r="L4" s="59">
        <v>0.41446256184981412</v>
      </c>
      <c r="M4" s="18">
        <v>49.755452512679952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0.41446256184981412</v>
      </c>
      <c r="D5" s="2" t="s">
        <v>70</v>
      </c>
      <c r="K5" s="21" t="s">
        <v>32</v>
      </c>
      <c r="L5" s="59">
        <v>7.6445934560889377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0.36024613239146364</v>
      </c>
      <c r="D6" s="2" t="s">
        <v>71</v>
      </c>
      <c r="K6" s="4" t="s">
        <v>34</v>
      </c>
      <c r="L6" s="63">
        <v>94624.971006689739</v>
      </c>
      <c r="M6" s="64">
        <v>133682.67295604368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49.755452512679952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376.0424274398888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1.5285371541283808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94624.971006689739</v>
      </c>
      <c r="D12" s="14">
        <v>18924.994201337948</v>
      </c>
      <c r="E12" s="14">
        <v>7.6445934560889377</v>
      </c>
      <c r="F12" s="14">
        <v>1.719747999019716E-5</v>
      </c>
      <c r="K12" s="23" t="s">
        <v>48</v>
      </c>
      <c r="L12" s="24">
        <v>1.4615055865544699</v>
      </c>
    </row>
    <row r="13" spans="1:17" ht="15" customHeight="1" x14ac:dyDescent="0.25">
      <c r="A13" s="8" t="s">
        <v>49</v>
      </c>
      <c r="B13" s="8">
        <v>54</v>
      </c>
      <c r="C13" s="14">
        <v>133682.67295604368</v>
      </c>
      <c r="D13" s="14">
        <v>2475.6050547415498</v>
      </c>
      <c r="E13" s="14"/>
      <c r="F13" s="14"/>
      <c r="K13" s="23" t="s">
        <v>58</v>
      </c>
      <c r="L13" s="24">
        <v>3.4913977825801137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109.08617716282136</v>
      </c>
    </row>
    <row r="15" spans="1:17" ht="15" customHeight="1" thickBot="1" x14ac:dyDescent="0.3">
      <c r="K15" s="23" t="s">
        <v>62</v>
      </c>
      <c r="L15" s="24">
        <v>9.2092212569854712E-3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320.26635866981434</v>
      </c>
      <c r="C17" s="14">
        <v>187.56362522939887</v>
      </c>
      <c r="D17" s="14">
        <v>1.7075078298263535</v>
      </c>
      <c r="E17" s="14">
        <v>9.3471782635288977E-2</v>
      </c>
      <c r="F17" s="14">
        <v>-55.77606877007446</v>
      </c>
      <c r="G17" s="14">
        <v>696.30878610970308</v>
      </c>
      <c r="H17" s="14">
        <v>-55.77606877007446</v>
      </c>
      <c r="I17" s="14">
        <v>696.30878610970308</v>
      </c>
    </row>
    <row r="18" spans="1:9" ht="15" customHeight="1" x14ac:dyDescent="0.25">
      <c r="A18" s="8" t="s">
        <v>0</v>
      </c>
      <c r="B18" s="14">
        <v>2.6914187790411996</v>
      </c>
      <c r="C18" s="14">
        <v>0.76240857149550434</v>
      </c>
      <c r="D18" s="14">
        <v>3.530152833620221</v>
      </c>
      <c r="E18" s="14">
        <v>8.5801433927662279E-4</v>
      </c>
      <c r="F18" s="14">
        <v>1.1628816249128189</v>
      </c>
      <c r="G18" s="14">
        <v>4.2199559331695804</v>
      </c>
      <c r="H18" s="14">
        <v>1.1628816249128189</v>
      </c>
      <c r="I18" s="14">
        <v>4.2199559331695804</v>
      </c>
    </row>
    <row r="19" spans="1:9" ht="15" customHeight="1" x14ac:dyDescent="0.25">
      <c r="A19" s="8" t="s">
        <v>1</v>
      </c>
      <c r="B19" s="14">
        <v>0.20729166623677087</v>
      </c>
      <c r="C19" s="14">
        <v>0.72897435529663701</v>
      </c>
      <c r="D19" s="14">
        <v>0.2843607113619504</v>
      </c>
      <c r="E19" s="14">
        <v>0.77722157852049867</v>
      </c>
      <c r="F19" s="14">
        <v>-1.254213920317699</v>
      </c>
      <c r="G19" s="14">
        <v>1.6687972527912409</v>
      </c>
      <c r="H19" s="14">
        <v>-1.254213920317699</v>
      </c>
      <c r="I19" s="14">
        <v>1.6687972527912409</v>
      </c>
    </row>
    <row r="20" spans="1:9" ht="15" customHeight="1" x14ac:dyDescent="0.25">
      <c r="A20" s="8" t="s">
        <v>2</v>
      </c>
      <c r="B20" s="14">
        <v>-0.1923745351244753</v>
      </c>
      <c r="C20" s="14">
        <v>1.7414503721745369</v>
      </c>
      <c r="D20" s="14">
        <v>-0.11046799736489681</v>
      </c>
      <c r="E20" s="14">
        <v>0.91244777492351514</v>
      </c>
      <c r="F20" s="14">
        <v>-3.6837723177045891</v>
      </c>
      <c r="G20" s="14">
        <v>3.2990232474556382</v>
      </c>
      <c r="H20" s="14">
        <v>-3.6837723177045891</v>
      </c>
      <c r="I20" s="14">
        <v>3.2990232474556382</v>
      </c>
    </row>
    <row r="21" spans="1:9" ht="15" customHeight="1" x14ac:dyDescent="0.25">
      <c r="A21" s="8" t="s">
        <v>3</v>
      </c>
      <c r="B21" s="14">
        <v>144.80231106446141</v>
      </c>
      <c r="C21" s="14">
        <v>54.410346700428917</v>
      </c>
      <c r="D21" s="14">
        <v>2.6613010180161178</v>
      </c>
      <c r="E21" s="14">
        <v>1.0230269025322859E-2</v>
      </c>
      <c r="F21" s="14">
        <v>35.716133901640049</v>
      </c>
      <c r="G21" s="14">
        <v>253.88848822728278</v>
      </c>
      <c r="H21" s="14">
        <v>35.716133901640049</v>
      </c>
      <c r="I21" s="14">
        <v>253.88848822728278</v>
      </c>
    </row>
    <row r="22" spans="1:9" ht="15" customHeight="1" thickBot="1" x14ac:dyDescent="0.3">
      <c r="A22" s="25" t="s">
        <v>6</v>
      </c>
      <c r="B22" s="29">
        <v>1.4012235098081527E-2</v>
      </c>
      <c r="C22" s="29">
        <v>4.5934043566824689E-3</v>
      </c>
      <c r="D22" s="29">
        <v>3.0505119972067285</v>
      </c>
      <c r="E22" s="29">
        <v>3.5370599530972126E-3</v>
      </c>
      <c r="F22" s="29">
        <v>4.8030138410960557E-3</v>
      </c>
      <c r="G22" s="29">
        <v>2.3221456355066998E-2</v>
      </c>
      <c r="H22" s="29">
        <v>4.8030138410960557E-3</v>
      </c>
      <c r="I22" s="29">
        <v>2.3221456355066998E-2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R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8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8" ht="15" customHeight="1" thickBot="1" x14ac:dyDescent="0.3">
      <c r="K2" s="4" t="s">
        <v>83</v>
      </c>
      <c r="L2" s="60">
        <v>1.5398826807042215E-2</v>
      </c>
      <c r="M2" s="61">
        <v>-2.9082571758081457</v>
      </c>
      <c r="N2" s="61">
        <v>119.8828252840932</v>
      </c>
      <c r="O2" s="62">
        <v>-0.84867381730010238</v>
      </c>
      <c r="P2" s="62">
        <v>0.33128986827848761</v>
      </c>
      <c r="Q2" s="62">
        <v>2.1920491099456454</v>
      </c>
      <c r="R2" s="67">
        <v>694.91997337524379</v>
      </c>
    </row>
    <row r="3" spans="1:18" ht="15" customHeight="1" x14ac:dyDescent="0.25">
      <c r="A3" s="19" t="s">
        <v>28</v>
      </c>
      <c r="B3" s="20"/>
      <c r="D3" s="2" t="s">
        <v>68</v>
      </c>
      <c r="K3" s="21" t="s">
        <v>84</v>
      </c>
      <c r="L3" s="59">
        <v>4.5502253986186682E-3</v>
      </c>
      <c r="M3" s="18">
        <v>1.5499858292269728</v>
      </c>
      <c r="N3" s="18">
        <v>54.816510656027091</v>
      </c>
      <c r="O3" s="58">
        <v>1.7377441667178068</v>
      </c>
      <c r="P3" s="58">
        <v>0.71559270380136697</v>
      </c>
      <c r="Q3" s="58">
        <v>0.79131400709244715</v>
      </c>
      <c r="R3" s="68">
        <v>271.07483364118104</v>
      </c>
    </row>
    <row r="4" spans="1:18" ht="15" customHeight="1" x14ac:dyDescent="0.25">
      <c r="A4" s="8" t="s">
        <v>30</v>
      </c>
      <c r="B4" s="14">
        <v>0.67151654403164673</v>
      </c>
      <c r="D4" s="2" t="s">
        <v>69</v>
      </c>
      <c r="K4" s="4" t="s">
        <v>31</v>
      </c>
      <c r="L4" s="59">
        <v>0.45093446890820649</v>
      </c>
      <c r="M4" s="18">
        <v>48.633371915409427</v>
      </c>
      <c r="N4" s="18" t="e">
        <v>#N/A</v>
      </c>
      <c r="O4" s="58" t="e">
        <v>#N/A</v>
      </c>
      <c r="P4" s="58" t="e">
        <v>#N/A</v>
      </c>
      <c r="Q4" s="58" t="e">
        <v>#N/A</v>
      </c>
      <c r="R4" s="68" t="e">
        <v>#N/A</v>
      </c>
    </row>
    <row r="5" spans="1:18" ht="15" customHeight="1" x14ac:dyDescent="0.25">
      <c r="A5" s="8" t="s">
        <v>22</v>
      </c>
      <c r="B5" s="14">
        <v>0.45093446890820649</v>
      </c>
      <c r="D5" s="2" t="s">
        <v>70</v>
      </c>
      <c r="K5" s="21" t="s">
        <v>32</v>
      </c>
      <c r="L5" s="59">
        <v>7.2546066904533069</v>
      </c>
      <c r="M5" s="22">
        <v>53</v>
      </c>
      <c r="N5" s="18" t="e">
        <v>#N/A</v>
      </c>
      <c r="O5" s="58" t="e">
        <v>#N/A</v>
      </c>
      <c r="P5" s="58" t="e">
        <v>#N/A</v>
      </c>
      <c r="Q5" s="58" t="e">
        <v>#N/A</v>
      </c>
      <c r="R5" s="68" t="e">
        <v>#N/A</v>
      </c>
    </row>
    <row r="6" spans="1:18" ht="15" customHeight="1" thickBot="1" x14ac:dyDescent="0.3">
      <c r="A6" s="8" t="s">
        <v>33</v>
      </c>
      <c r="B6" s="14">
        <v>0.38877610689781472</v>
      </c>
      <c r="D6" s="2" t="s">
        <v>71</v>
      </c>
      <c r="K6" s="4" t="s">
        <v>34</v>
      </c>
      <c r="L6" s="63">
        <v>102951.78617801909</v>
      </c>
      <c r="M6" s="64">
        <v>125355.85778471433</v>
      </c>
      <c r="N6" s="65" t="e">
        <v>#N/A</v>
      </c>
      <c r="O6" s="66" t="e">
        <v>#N/A</v>
      </c>
      <c r="P6" s="66" t="e">
        <v>#N/A</v>
      </c>
      <c r="Q6" s="66" t="e">
        <v>#N/A</v>
      </c>
      <c r="R6" s="69" t="e">
        <v>#N/A</v>
      </c>
    </row>
    <row r="7" spans="1:18" ht="15" customHeight="1" x14ac:dyDescent="0.25">
      <c r="A7" s="8" t="s">
        <v>35</v>
      </c>
      <c r="B7" s="14">
        <v>48.633371915409427</v>
      </c>
      <c r="K7" s="23"/>
      <c r="L7" s="24"/>
      <c r="M7" s="24"/>
      <c r="N7" s="15"/>
    </row>
    <row r="8" spans="1:18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8" ht="15" customHeight="1" x14ac:dyDescent="0.25">
      <c r="K9" s="27" t="s">
        <v>38</v>
      </c>
      <c r="L9" s="24">
        <v>2.0057459953178696</v>
      </c>
      <c r="M9" s="24"/>
      <c r="N9" s="15"/>
    </row>
    <row r="10" spans="1:18" ht="15" customHeight="1" thickBot="1" x14ac:dyDescent="0.3">
      <c r="A10" s="2" t="s">
        <v>39</v>
      </c>
      <c r="K10" s="23" t="s">
        <v>40</v>
      </c>
      <c r="L10" s="24">
        <v>543.70726200725653</v>
      </c>
      <c r="M10" s="24"/>
      <c r="N10" s="15"/>
    </row>
    <row r="11" spans="1:18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1.5871749007646121</v>
      </c>
      <c r="M11" s="24"/>
      <c r="N11" s="15"/>
    </row>
    <row r="12" spans="1:18" ht="15" customHeight="1" x14ac:dyDescent="0.25">
      <c r="A12" s="8" t="s">
        <v>47</v>
      </c>
      <c r="B12" s="8">
        <v>6</v>
      </c>
      <c r="C12" s="14">
        <v>102951.78617801909</v>
      </c>
      <c r="D12" s="14">
        <v>17158.631029669847</v>
      </c>
      <c r="E12" s="14">
        <v>7.2546066904533069</v>
      </c>
      <c r="F12" s="14">
        <v>1.0959026503017093E-5</v>
      </c>
      <c r="K12" s="23" t="s">
        <v>48</v>
      </c>
      <c r="L12" s="24">
        <v>1.4352971999282782</v>
      </c>
    </row>
    <row r="13" spans="1:18" ht="15" customHeight="1" x14ac:dyDescent="0.25">
      <c r="A13" s="8" t="s">
        <v>49</v>
      </c>
      <c r="B13" s="8">
        <v>53</v>
      </c>
      <c r="C13" s="14">
        <v>125355.85778471433</v>
      </c>
      <c r="D13" s="14">
        <v>2365.2048638625347</v>
      </c>
      <c r="E13" s="14"/>
      <c r="F13" s="14"/>
      <c r="K13" s="23" t="s">
        <v>58</v>
      </c>
      <c r="L13" s="24">
        <v>3.4854734032812296</v>
      </c>
    </row>
    <row r="14" spans="1:18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109.94799672562566</v>
      </c>
    </row>
    <row r="15" spans="1:18" ht="15" customHeight="1" thickBot="1" x14ac:dyDescent="0.3">
      <c r="K15" s="23" t="s">
        <v>62</v>
      </c>
      <c r="L15" s="24">
        <v>3.1088778697714479</v>
      </c>
    </row>
    <row r="16" spans="1:18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  <c r="K16" s="23" t="s">
        <v>63</v>
      </c>
      <c r="L16" s="24">
        <v>9.1265963710730497E-3</v>
      </c>
    </row>
    <row r="17" spans="1:9" ht="15" customHeight="1" x14ac:dyDescent="0.25">
      <c r="A17" s="8" t="s">
        <v>54</v>
      </c>
      <c r="B17" s="14">
        <v>694.91997337524379</v>
      </c>
      <c r="C17" s="14">
        <v>271.07483364118104</v>
      </c>
      <c r="D17" s="14">
        <v>2.5635724424905564</v>
      </c>
      <c r="E17" s="14">
        <v>1.3233049274747041E-2</v>
      </c>
      <c r="F17" s="14">
        <v>151.21271136798725</v>
      </c>
      <c r="G17" s="14">
        <v>1238.6272353825002</v>
      </c>
      <c r="H17" s="14">
        <v>151.21271136798725</v>
      </c>
      <c r="I17" s="14">
        <v>1238.6272353825002</v>
      </c>
    </row>
    <row r="18" spans="1:9" ht="15" customHeight="1" x14ac:dyDescent="0.25">
      <c r="A18" s="8" t="s">
        <v>0</v>
      </c>
      <c r="B18" s="14">
        <v>2.1920491099456454</v>
      </c>
      <c r="C18" s="14">
        <v>0.79131400709244715</v>
      </c>
      <c r="D18" s="14">
        <v>2.770138137703348</v>
      </c>
      <c r="E18" s="14">
        <v>7.7083092784100147E-3</v>
      </c>
      <c r="F18" s="14">
        <v>0.6048742091810333</v>
      </c>
      <c r="G18" s="14">
        <v>3.7792240107102577</v>
      </c>
      <c r="H18" s="14">
        <v>0.6048742091810333</v>
      </c>
      <c r="I18" s="14">
        <v>3.7792240107102577</v>
      </c>
    </row>
    <row r="19" spans="1:9" ht="15" customHeight="1" x14ac:dyDescent="0.25">
      <c r="A19" s="8" t="s">
        <v>1</v>
      </c>
      <c r="B19" s="14">
        <v>0.33128986827848761</v>
      </c>
      <c r="C19" s="14">
        <v>0.71559270380136697</v>
      </c>
      <c r="D19" s="14">
        <v>0.46295870055495492</v>
      </c>
      <c r="E19" s="14">
        <v>0.6452893372763302</v>
      </c>
      <c r="F19" s="14">
        <v>-1.1040073316497905</v>
      </c>
      <c r="G19" s="14">
        <v>1.7665870682067659</v>
      </c>
      <c r="H19" s="14">
        <v>-1.1040073316497905</v>
      </c>
      <c r="I19" s="14">
        <v>1.7665870682067659</v>
      </c>
    </row>
    <row r="20" spans="1:9" ht="15" customHeight="1" x14ac:dyDescent="0.25">
      <c r="A20" s="8" t="s">
        <v>2</v>
      </c>
      <c r="B20" s="14">
        <v>-0.84867381730010238</v>
      </c>
      <c r="C20" s="14">
        <v>1.7377441667178068</v>
      </c>
      <c r="D20" s="14">
        <v>-0.48837673206122689</v>
      </c>
      <c r="E20" s="14">
        <v>0.62729763111414127</v>
      </c>
      <c r="F20" s="14">
        <v>-4.3341472205813316</v>
      </c>
      <c r="G20" s="14">
        <v>2.6367995859811271</v>
      </c>
      <c r="H20" s="14">
        <v>-4.3341472205813316</v>
      </c>
      <c r="I20" s="14">
        <v>2.6367995859811271</v>
      </c>
    </row>
    <row r="21" spans="1:9" ht="15" customHeight="1" x14ac:dyDescent="0.25">
      <c r="A21" s="8" t="s">
        <v>3</v>
      </c>
      <c r="B21" s="14">
        <v>119.8828252840932</v>
      </c>
      <c r="C21" s="14">
        <v>54.816510656027091</v>
      </c>
      <c r="D21" s="14">
        <v>2.1869838822167358</v>
      </c>
      <c r="E21" s="14">
        <v>3.317808274712912E-2</v>
      </c>
      <c r="F21" s="14">
        <v>9.9348285584675438</v>
      </c>
      <c r="G21" s="14">
        <v>229.83082200971887</v>
      </c>
      <c r="H21" s="14">
        <v>9.9348285584675438</v>
      </c>
      <c r="I21" s="14">
        <v>229.83082200971887</v>
      </c>
    </row>
    <row r="22" spans="1:9" ht="15" customHeight="1" x14ac:dyDescent="0.25">
      <c r="A22" s="8" t="s">
        <v>5</v>
      </c>
      <c r="B22" s="14">
        <v>-2.9082571758081457</v>
      </c>
      <c r="C22" s="14">
        <v>1.5499858292269728</v>
      </c>
      <c r="D22" s="14">
        <v>-1.8763121061942778</v>
      </c>
      <c r="E22" s="14">
        <v>6.6123429152717184E-2</v>
      </c>
      <c r="F22" s="14">
        <v>-6.0171350455795931</v>
      </c>
      <c r="G22" s="14">
        <v>0.20062069396330218</v>
      </c>
      <c r="H22" s="14">
        <v>-6.0171350455795931</v>
      </c>
      <c r="I22" s="14">
        <v>0.20062069396330218</v>
      </c>
    </row>
    <row r="23" spans="1:9" ht="15" customHeight="1" thickBot="1" x14ac:dyDescent="0.3">
      <c r="A23" s="25" t="s">
        <v>6</v>
      </c>
      <c r="B23" s="29">
        <v>1.5398826807042215E-2</v>
      </c>
      <c r="C23" s="29">
        <v>4.5502253986186682E-3</v>
      </c>
      <c r="D23" s="29">
        <v>3.3841898934758055</v>
      </c>
      <c r="E23" s="29">
        <v>1.349781269898974E-3</v>
      </c>
      <c r="F23" s="29">
        <v>6.2722304359691654E-3</v>
      </c>
      <c r="G23" s="29">
        <v>2.4525423178115263E-2</v>
      </c>
      <c r="H23" s="29">
        <v>6.2722304359691654E-3</v>
      </c>
      <c r="I23" s="29">
        <v>2.4525423178115263E-2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-2.0563484632035953</v>
      </c>
      <c r="M2" s="61">
        <v>87.992423194574997</v>
      </c>
      <c r="N2" s="61">
        <v>-0.519388219316403</v>
      </c>
      <c r="O2" s="62">
        <v>-6.2840286146569932E-2</v>
      </c>
      <c r="P2" s="62">
        <v>2.4712077326147663</v>
      </c>
      <c r="Q2" s="67">
        <v>768.14293117110753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1.6708867429301619</v>
      </c>
      <c r="M3" s="18">
        <v>58.995831262463</v>
      </c>
      <c r="N3" s="18">
        <v>1.895517454419281</v>
      </c>
      <c r="O3" s="58">
        <v>0.77136605993986052</v>
      </c>
      <c r="P3" s="58">
        <v>0.85980525753300785</v>
      </c>
      <c r="Q3" s="68">
        <v>295.20597854382021</v>
      </c>
    </row>
    <row r="4" spans="1:17" ht="15" customHeight="1" x14ac:dyDescent="0.25">
      <c r="A4" s="8" t="s">
        <v>30</v>
      </c>
      <c r="B4" s="14">
        <v>0.57644357598211904</v>
      </c>
      <c r="D4" s="2" t="s">
        <v>69</v>
      </c>
      <c r="K4" s="4" t="s">
        <v>31</v>
      </c>
      <c r="L4" s="59">
        <v>0.33228719629105308</v>
      </c>
      <c r="M4" s="18">
        <v>53.132248883841335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0.33228719629105308</v>
      </c>
      <c r="D5" s="2" t="s">
        <v>70</v>
      </c>
      <c r="K5" s="21" t="s">
        <v>32</v>
      </c>
      <c r="L5" s="59">
        <v>5.3746186983523421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0.27046193668837282</v>
      </c>
      <c r="D6" s="2" t="s">
        <v>71</v>
      </c>
      <c r="K6" s="4" t="s">
        <v>34</v>
      </c>
      <c r="L6" s="63">
        <v>75863.706904192659</v>
      </c>
      <c r="M6" s="64">
        <v>152443.93705854076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53.132248883841335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591.85235213179328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1.7238057527031265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75863.706904192659</v>
      </c>
      <c r="D12" s="14">
        <v>15172.741380838532</v>
      </c>
      <c r="E12" s="14">
        <v>5.3746186983523421</v>
      </c>
      <c r="F12" s="14">
        <v>4.4142675283448336E-4</v>
      </c>
      <c r="K12" s="23" t="s">
        <v>48</v>
      </c>
      <c r="L12" s="24">
        <v>1.5464958371846542</v>
      </c>
    </row>
    <row r="13" spans="1:17" ht="15" customHeight="1" x14ac:dyDescent="0.25">
      <c r="A13" s="8" t="s">
        <v>49</v>
      </c>
      <c r="B13" s="8">
        <v>54</v>
      </c>
      <c r="C13" s="14">
        <v>152443.93705854076</v>
      </c>
      <c r="D13" s="14">
        <v>2823.0358714544586</v>
      </c>
      <c r="E13" s="14"/>
      <c r="F13" s="14"/>
      <c r="K13" s="23" t="s">
        <v>58</v>
      </c>
      <c r="L13" s="24">
        <v>3.800283684764167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118.27952018754958</v>
      </c>
    </row>
    <row r="15" spans="1:17" ht="15" customHeight="1" thickBot="1" x14ac:dyDescent="0.3">
      <c r="K15" s="23" t="s">
        <v>62</v>
      </c>
      <c r="L15" s="24">
        <v>3.3499262238086853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768.14293117110753</v>
      </c>
      <c r="C17" s="14">
        <v>295.20597854382021</v>
      </c>
      <c r="D17" s="14">
        <v>2.602057502223265</v>
      </c>
      <c r="E17" s="14">
        <v>1.1935139264884487E-2</v>
      </c>
      <c r="F17" s="14">
        <v>176.29057903931425</v>
      </c>
      <c r="G17" s="14">
        <v>1359.9952833029008</v>
      </c>
      <c r="H17" s="14">
        <v>176.29057903931425</v>
      </c>
      <c r="I17" s="14">
        <v>1359.9952833029008</v>
      </c>
    </row>
    <row r="18" spans="1:9" ht="15" customHeight="1" x14ac:dyDescent="0.25">
      <c r="A18" s="8" t="s">
        <v>0</v>
      </c>
      <c r="B18" s="14">
        <v>2.4712077326147663</v>
      </c>
      <c r="C18" s="14">
        <v>0.85980525753300785</v>
      </c>
      <c r="D18" s="14">
        <v>2.874148199215794</v>
      </c>
      <c r="E18" s="14">
        <v>5.7829231923530759E-3</v>
      </c>
      <c r="F18" s="14">
        <v>0.74740197991163981</v>
      </c>
      <c r="G18" s="14">
        <v>4.1950134853178929</v>
      </c>
      <c r="H18" s="14">
        <v>0.74740197991163981</v>
      </c>
      <c r="I18" s="14">
        <v>4.1950134853178929</v>
      </c>
    </row>
    <row r="19" spans="1:9" ht="15" customHeight="1" x14ac:dyDescent="0.25">
      <c r="A19" s="8" t="s">
        <v>1</v>
      </c>
      <c r="B19" s="14">
        <v>-6.2840286146569932E-2</v>
      </c>
      <c r="C19" s="14">
        <v>0.77136605993986052</v>
      </c>
      <c r="D19" s="14">
        <v>-8.1466231676655912E-2</v>
      </c>
      <c r="E19" s="14">
        <v>0.9353723833239842</v>
      </c>
      <c r="F19" s="14">
        <v>-1.6093361233312242</v>
      </c>
      <c r="G19" s="14">
        <v>1.4836555510380842</v>
      </c>
      <c r="H19" s="14">
        <v>-1.6093361233312242</v>
      </c>
      <c r="I19" s="14">
        <v>1.4836555510380842</v>
      </c>
    </row>
    <row r="20" spans="1:9" ht="15" customHeight="1" x14ac:dyDescent="0.25">
      <c r="A20" s="8" t="s">
        <v>2</v>
      </c>
      <c r="B20" s="14">
        <v>-0.519388219316403</v>
      </c>
      <c r="C20" s="14">
        <v>1.895517454419281</v>
      </c>
      <c r="D20" s="14">
        <v>-0.2740086714081591</v>
      </c>
      <c r="E20" s="14">
        <v>0.78512340221623023</v>
      </c>
      <c r="F20" s="14">
        <v>-4.31967190408057</v>
      </c>
      <c r="G20" s="14">
        <v>3.280895465447764</v>
      </c>
      <c r="H20" s="14">
        <v>-4.31967190408057</v>
      </c>
      <c r="I20" s="14">
        <v>3.280895465447764</v>
      </c>
    </row>
    <row r="21" spans="1:9" ht="15" customHeight="1" x14ac:dyDescent="0.25">
      <c r="A21" s="8" t="s">
        <v>3</v>
      </c>
      <c r="B21" s="14">
        <v>87.992423194574997</v>
      </c>
      <c r="C21" s="14">
        <v>58.995831262463</v>
      </c>
      <c r="D21" s="14">
        <v>1.4915023877383946</v>
      </c>
      <c r="E21" s="14">
        <v>0.14164878360619254</v>
      </c>
      <c r="F21" s="14">
        <v>-30.287096992974583</v>
      </c>
      <c r="G21" s="14">
        <v>206.27194338212456</v>
      </c>
      <c r="H21" s="14">
        <v>-30.287096992974583</v>
      </c>
      <c r="I21" s="14">
        <v>206.27194338212456</v>
      </c>
    </row>
    <row r="22" spans="1:9" ht="15" customHeight="1" thickBot="1" x14ac:dyDescent="0.3">
      <c r="A22" s="25" t="s">
        <v>5</v>
      </c>
      <c r="B22" s="29">
        <v>-2.0563484632035953</v>
      </c>
      <c r="C22" s="29">
        <v>1.6708867429301619</v>
      </c>
      <c r="D22" s="29">
        <v>-1.2306929071670447</v>
      </c>
      <c r="E22" s="29">
        <v>0.2237716299304037</v>
      </c>
      <c r="F22" s="29">
        <v>-5.4062746870122806</v>
      </c>
      <c r="G22" s="29">
        <v>1.29357776060509</v>
      </c>
      <c r="H22" s="29">
        <v>-5.4062746870122806</v>
      </c>
      <c r="I22" s="29">
        <v>1.29357776060509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R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8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8" ht="15" customHeight="1" thickBot="1" x14ac:dyDescent="0.3">
      <c r="K2" s="4" t="s">
        <v>83</v>
      </c>
      <c r="L2" s="60">
        <v>1.1768944836025129E-2</v>
      </c>
      <c r="M2" s="61">
        <v>-12.800292997485743</v>
      </c>
      <c r="N2" s="61">
        <v>117.77557125814197</v>
      </c>
      <c r="O2" s="62">
        <v>-0.12886734515603135</v>
      </c>
      <c r="P2" s="62">
        <v>0.25469295889322663</v>
      </c>
      <c r="Q2" s="62">
        <v>2.2355614625341125</v>
      </c>
      <c r="R2" s="67">
        <v>568.30253870668287</v>
      </c>
    </row>
    <row r="3" spans="1:18" ht="15" customHeight="1" x14ac:dyDescent="0.25">
      <c r="A3" s="19" t="s">
        <v>28</v>
      </c>
      <c r="B3" s="20"/>
      <c r="D3" s="2" t="s">
        <v>68</v>
      </c>
      <c r="K3" s="21" t="s">
        <v>84</v>
      </c>
      <c r="L3" s="59">
        <v>4.886038634330579E-3</v>
      </c>
      <c r="M3" s="18">
        <v>9.931213125757834</v>
      </c>
      <c r="N3" s="18">
        <v>58.003169506081669</v>
      </c>
      <c r="O3" s="58">
        <v>1.7315861126967054</v>
      </c>
      <c r="P3" s="58">
        <v>0.72548439853837399</v>
      </c>
      <c r="Q3" s="58">
        <v>0.83625660747255837</v>
      </c>
      <c r="R3" s="68">
        <v>267.93289968163185</v>
      </c>
    </row>
    <row r="4" spans="1:18" ht="15" customHeight="1" x14ac:dyDescent="0.25">
      <c r="A4" s="8" t="s">
        <v>30</v>
      </c>
      <c r="B4" s="14">
        <v>0.65746335789269816</v>
      </c>
      <c r="D4" s="2" t="s">
        <v>69</v>
      </c>
      <c r="K4" s="4" t="s">
        <v>31</v>
      </c>
      <c r="L4" s="59">
        <v>0.43225806697154212</v>
      </c>
      <c r="M4" s="18">
        <v>49.453584701055171</v>
      </c>
      <c r="N4" s="18" t="e">
        <v>#N/A</v>
      </c>
      <c r="O4" s="58" t="e">
        <v>#N/A</v>
      </c>
      <c r="P4" s="58" t="e">
        <v>#N/A</v>
      </c>
      <c r="Q4" s="58" t="e">
        <v>#N/A</v>
      </c>
      <c r="R4" s="68" t="e">
        <v>#N/A</v>
      </c>
    </row>
    <row r="5" spans="1:18" ht="15" customHeight="1" x14ac:dyDescent="0.25">
      <c r="A5" s="8" t="s">
        <v>22</v>
      </c>
      <c r="B5" s="14">
        <v>0.43225806697154212</v>
      </c>
      <c r="D5" s="2" t="s">
        <v>70</v>
      </c>
      <c r="K5" s="21" t="s">
        <v>32</v>
      </c>
      <c r="L5" s="59">
        <v>6.7253788551682785</v>
      </c>
      <c r="M5" s="22">
        <v>53</v>
      </c>
      <c r="N5" s="18" t="e">
        <v>#N/A</v>
      </c>
      <c r="O5" s="58" t="e">
        <v>#N/A</v>
      </c>
      <c r="P5" s="58" t="e">
        <v>#N/A</v>
      </c>
      <c r="Q5" s="58" t="e">
        <v>#N/A</v>
      </c>
      <c r="R5" s="68" t="e">
        <v>#N/A</v>
      </c>
    </row>
    <row r="6" spans="1:18" ht="15" customHeight="1" thickBot="1" x14ac:dyDescent="0.3">
      <c r="A6" s="8" t="s">
        <v>33</v>
      </c>
      <c r="B6" s="14">
        <v>0.36798539530794316</v>
      </c>
      <c r="D6" s="2" t="s">
        <v>71</v>
      </c>
      <c r="K6" s="4" t="s">
        <v>34</v>
      </c>
      <c r="L6" s="63">
        <v>98687.820854158213</v>
      </c>
      <c r="M6" s="64">
        <v>129619.8231085752</v>
      </c>
      <c r="N6" s="65" t="e">
        <v>#N/A</v>
      </c>
      <c r="O6" s="66" t="e">
        <v>#N/A</v>
      </c>
      <c r="P6" s="66" t="e">
        <v>#N/A</v>
      </c>
      <c r="Q6" s="66" t="e">
        <v>#N/A</v>
      </c>
      <c r="R6" s="69" t="e">
        <v>#N/A</v>
      </c>
    </row>
    <row r="7" spans="1:18" ht="15" customHeight="1" x14ac:dyDescent="0.25">
      <c r="A7" s="8" t="s">
        <v>35</v>
      </c>
      <c r="B7" s="14">
        <v>49.453584701055171</v>
      </c>
      <c r="K7" s="23"/>
      <c r="L7" s="24"/>
      <c r="M7" s="24"/>
      <c r="N7" s="15"/>
    </row>
    <row r="8" spans="1:18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8" ht="15" customHeight="1" x14ac:dyDescent="0.25">
      <c r="K9" s="27" t="s">
        <v>38</v>
      </c>
      <c r="L9" s="24">
        <v>2.0057459953178696</v>
      </c>
      <c r="M9" s="24"/>
      <c r="N9" s="15"/>
    </row>
    <row r="10" spans="1:18" ht="15" customHeight="1" thickBot="1" x14ac:dyDescent="0.3">
      <c r="A10" s="2" t="s">
        <v>39</v>
      </c>
      <c r="K10" s="23" t="s">
        <v>40</v>
      </c>
      <c r="L10" s="24">
        <v>537.40534055033754</v>
      </c>
      <c r="M10" s="24"/>
      <c r="N10" s="15"/>
    </row>
    <row r="11" spans="1:18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1.6773183414961916</v>
      </c>
      <c r="M11" s="24"/>
      <c r="N11" s="15"/>
    </row>
    <row r="12" spans="1:18" ht="15" customHeight="1" x14ac:dyDescent="0.25">
      <c r="A12" s="8" t="s">
        <v>47</v>
      </c>
      <c r="B12" s="8">
        <v>6</v>
      </c>
      <c r="C12" s="14">
        <v>98687.820854158213</v>
      </c>
      <c r="D12" s="14">
        <v>16447.970142359703</v>
      </c>
      <c r="E12" s="14">
        <v>6.7253788551682785</v>
      </c>
      <c r="F12" s="14">
        <v>2.4603530820160747E-5</v>
      </c>
      <c r="K12" s="23" t="s">
        <v>48</v>
      </c>
      <c r="L12" s="24">
        <v>1.4551374270339368</v>
      </c>
    </row>
    <row r="13" spans="1:18" ht="15" customHeight="1" x14ac:dyDescent="0.25">
      <c r="A13" s="8" t="s">
        <v>49</v>
      </c>
      <c r="B13" s="8">
        <v>53</v>
      </c>
      <c r="C13" s="14">
        <v>129619.8231085752</v>
      </c>
      <c r="D13" s="14">
        <v>2445.657039784438</v>
      </c>
      <c r="E13" s="14"/>
      <c r="F13" s="14"/>
      <c r="K13" s="23" t="s">
        <v>58</v>
      </c>
      <c r="L13" s="24">
        <v>3.473121911089454</v>
      </c>
    </row>
    <row r="14" spans="1:18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116.33962495256688</v>
      </c>
    </row>
    <row r="15" spans="1:18" ht="15" customHeight="1" thickBot="1" x14ac:dyDescent="0.3">
      <c r="K15" s="23" t="s">
        <v>62</v>
      </c>
      <c r="L15" s="24">
        <v>19.919490955637038</v>
      </c>
    </row>
    <row r="16" spans="1:18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  <c r="K16" s="23" t="s">
        <v>63</v>
      </c>
      <c r="L16" s="24">
        <v>9.8001524237769522E-3</v>
      </c>
    </row>
    <row r="17" spans="1:9" ht="15" customHeight="1" x14ac:dyDescent="0.25">
      <c r="A17" s="8" t="s">
        <v>54</v>
      </c>
      <c r="B17" s="14">
        <v>568.30253870668287</v>
      </c>
      <c r="C17" s="14">
        <v>267.93289968163185</v>
      </c>
      <c r="D17" s="14">
        <v>2.1210629205370513</v>
      </c>
      <c r="E17" s="14">
        <v>3.8611987117502626E-2</v>
      </c>
      <c r="F17" s="14">
        <v>30.897198156345326</v>
      </c>
      <c r="G17" s="14">
        <v>1105.7078792570205</v>
      </c>
      <c r="H17" s="14">
        <v>30.897198156345326</v>
      </c>
      <c r="I17" s="14">
        <v>1105.7078792570205</v>
      </c>
    </row>
    <row r="18" spans="1:9" ht="15" customHeight="1" x14ac:dyDescent="0.25">
      <c r="A18" s="8" t="s">
        <v>0</v>
      </c>
      <c r="B18" s="14">
        <v>2.2355614625341125</v>
      </c>
      <c r="C18" s="14">
        <v>0.83625660747255837</v>
      </c>
      <c r="D18" s="14">
        <v>2.6732960224861029</v>
      </c>
      <c r="E18" s="14">
        <v>9.9614749923485693E-3</v>
      </c>
      <c r="F18" s="14">
        <v>0.55824312103792084</v>
      </c>
      <c r="G18" s="14">
        <v>3.9128798040303039</v>
      </c>
      <c r="H18" s="14">
        <v>0.55824312103792084</v>
      </c>
      <c r="I18" s="14">
        <v>3.9128798040303039</v>
      </c>
    </row>
    <row r="19" spans="1:9" ht="15" customHeight="1" x14ac:dyDescent="0.25">
      <c r="A19" s="8" t="s">
        <v>1</v>
      </c>
      <c r="B19" s="14">
        <v>0.25469295889322663</v>
      </c>
      <c r="C19" s="14">
        <v>0.72548439853837399</v>
      </c>
      <c r="D19" s="14">
        <v>0.35106607310419624</v>
      </c>
      <c r="E19" s="14">
        <v>0.72693050197041198</v>
      </c>
      <c r="F19" s="14">
        <v>-1.2004444681407103</v>
      </c>
      <c r="G19" s="14">
        <v>1.7098303859271633</v>
      </c>
      <c r="H19" s="14">
        <v>-1.2004444681407103</v>
      </c>
      <c r="I19" s="14">
        <v>1.7098303859271633</v>
      </c>
    </row>
    <row r="20" spans="1:9" ht="15" customHeight="1" x14ac:dyDescent="0.25">
      <c r="A20" s="8" t="s">
        <v>2</v>
      </c>
      <c r="B20" s="14">
        <v>-0.12886734515603135</v>
      </c>
      <c r="C20" s="14">
        <v>1.7315861126967054</v>
      </c>
      <c r="D20" s="14">
        <v>-7.4421563103978877E-2</v>
      </c>
      <c r="E20" s="14">
        <v>0.94095513704772027</v>
      </c>
      <c r="F20" s="14">
        <v>-3.6019892562454854</v>
      </c>
      <c r="G20" s="14">
        <v>3.3442545659334226</v>
      </c>
      <c r="H20" s="14">
        <v>-3.6019892562454854</v>
      </c>
      <c r="I20" s="14">
        <v>3.3442545659334226</v>
      </c>
    </row>
    <row r="21" spans="1:9" ht="15" customHeight="1" x14ac:dyDescent="0.25">
      <c r="A21" s="8" t="s">
        <v>3</v>
      </c>
      <c r="B21" s="14">
        <v>117.77557125814197</v>
      </c>
      <c r="C21" s="14">
        <v>58.003169506081669</v>
      </c>
      <c r="D21" s="14">
        <v>2.0305023373902547</v>
      </c>
      <c r="E21" s="14">
        <v>4.7336424569431525E-2</v>
      </c>
      <c r="F21" s="14">
        <v>1.4359463055750865</v>
      </c>
      <c r="G21" s="14">
        <v>234.11519621070886</v>
      </c>
      <c r="H21" s="14">
        <v>1.4359463055750865</v>
      </c>
      <c r="I21" s="14">
        <v>234.11519621070886</v>
      </c>
    </row>
    <row r="22" spans="1:9" ht="15" customHeight="1" x14ac:dyDescent="0.25">
      <c r="A22" s="8" t="s">
        <v>4</v>
      </c>
      <c r="B22" s="14">
        <v>-12.800292997485743</v>
      </c>
      <c r="C22" s="14">
        <v>9.931213125757834</v>
      </c>
      <c r="D22" s="14">
        <v>-1.288895207000099</v>
      </c>
      <c r="E22" s="14">
        <v>0.20303203923291996</v>
      </c>
      <c r="F22" s="14">
        <v>-32.719783953122779</v>
      </c>
      <c r="G22" s="14">
        <v>7.119197958151295</v>
      </c>
      <c r="H22" s="14">
        <v>-32.719783953122779</v>
      </c>
      <c r="I22" s="14">
        <v>7.119197958151295</v>
      </c>
    </row>
    <row r="23" spans="1:9" ht="15" customHeight="1" thickBot="1" x14ac:dyDescent="0.3">
      <c r="A23" s="25" t="s">
        <v>6</v>
      </c>
      <c r="B23" s="29">
        <v>1.1768944836025129E-2</v>
      </c>
      <c r="C23" s="29">
        <v>4.886038634330579E-3</v>
      </c>
      <c r="D23" s="29">
        <v>2.4086884523043799</v>
      </c>
      <c r="E23" s="29">
        <v>1.9519016909033269E-2</v>
      </c>
      <c r="F23" s="29">
        <v>1.968792412248177E-3</v>
      </c>
      <c r="G23" s="29">
        <v>2.1569097259802082E-2</v>
      </c>
      <c r="H23" s="29">
        <v>1.968792412248177E-3</v>
      </c>
      <c r="I23" s="29">
        <v>2.1569097259802082E-2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S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9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9" ht="15" customHeight="1" thickBot="1" x14ac:dyDescent="0.3">
      <c r="K2" s="4" t="s">
        <v>59</v>
      </c>
      <c r="L2" s="60">
        <v>1.4196937038609895E-2</v>
      </c>
      <c r="M2" s="61">
        <v>-2.49984704025439</v>
      </c>
      <c r="N2" s="61">
        <v>-5.7469416056986216</v>
      </c>
      <c r="O2" s="62">
        <v>111.24811652449118</v>
      </c>
      <c r="P2" s="62">
        <v>-0.72799610753157973</v>
      </c>
      <c r="Q2" s="62">
        <v>0.33515838447378998</v>
      </c>
      <c r="R2" s="62">
        <v>2.0575101595491603</v>
      </c>
      <c r="S2" s="67">
        <v>753.66759364885297</v>
      </c>
    </row>
    <row r="3" spans="1:19" ht="15" customHeight="1" x14ac:dyDescent="0.25">
      <c r="A3" s="19" t="s">
        <v>28</v>
      </c>
      <c r="B3" s="20"/>
      <c r="D3" s="2" t="s">
        <v>68</v>
      </c>
      <c r="K3" s="21" t="s">
        <v>60</v>
      </c>
      <c r="L3" s="59">
        <v>5.1267220015896375E-3</v>
      </c>
      <c r="M3" s="18">
        <v>1.745504747957958</v>
      </c>
      <c r="N3" s="18">
        <v>10.998468445536256</v>
      </c>
      <c r="O3" s="58">
        <v>57.616981468664605</v>
      </c>
      <c r="P3" s="58">
        <v>1.7649617830052358</v>
      </c>
      <c r="Q3" s="58">
        <v>0.72058949746750212</v>
      </c>
      <c r="R3" s="58">
        <v>0.83736620986163468</v>
      </c>
      <c r="S3" s="68">
        <v>295.2019575768623</v>
      </c>
    </row>
    <row r="4" spans="1:19" ht="15" customHeight="1" x14ac:dyDescent="0.25">
      <c r="A4" s="8" t="s">
        <v>30</v>
      </c>
      <c r="B4" s="14">
        <v>0.67364850907129536</v>
      </c>
      <c r="D4" s="2" t="s">
        <v>69</v>
      </c>
      <c r="K4" s="4" t="s">
        <v>31</v>
      </c>
      <c r="L4" s="59">
        <v>0.45380231377397912</v>
      </c>
      <c r="M4" s="18">
        <v>48.970380938214376</v>
      </c>
      <c r="N4" s="18" t="e">
        <v>#N/A</v>
      </c>
      <c r="O4" s="58" t="e">
        <v>#N/A</v>
      </c>
      <c r="P4" s="58" t="e">
        <v>#N/A</v>
      </c>
      <c r="Q4" s="58" t="e">
        <v>#N/A</v>
      </c>
      <c r="R4" s="58" t="e">
        <v>#N/A</v>
      </c>
      <c r="S4" s="68" t="e">
        <v>#N/A</v>
      </c>
    </row>
    <row r="5" spans="1:19" ht="15" customHeight="1" x14ac:dyDescent="0.25">
      <c r="A5" s="8" t="s">
        <v>22</v>
      </c>
      <c r="B5" s="14">
        <v>0.45380231377397912</v>
      </c>
      <c r="D5" s="2" t="s">
        <v>70</v>
      </c>
      <c r="K5" s="21" t="s">
        <v>32</v>
      </c>
      <c r="L5" s="59">
        <v>6.1719465082574496</v>
      </c>
      <c r="M5" s="22">
        <v>52</v>
      </c>
      <c r="N5" s="18" t="e">
        <v>#N/A</v>
      </c>
      <c r="O5" s="58" t="e">
        <v>#N/A</v>
      </c>
      <c r="P5" s="58" t="e">
        <v>#N/A</v>
      </c>
      <c r="Q5" s="58" t="e">
        <v>#N/A</v>
      </c>
      <c r="R5" s="58" t="e">
        <v>#N/A</v>
      </c>
      <c r="S5" s="68" t="e">
        <v>#N/A</v>
      </c>
    </row>
    <row r="6" spans="1:19" ht="15" customHeight="1" thickBot="1" x14ac:dyDescent="0.3">
      <c r="A6" s="8" t="s">
        <v>33</v>
      </c>
      <c r="B6" s="14">
        <v>0.38027570216663009</v>
      </c>
      <c r="D6" s="2" t="s">
        <v>71</v>
      </c>
      <c r="K6" s="4" t="s">
        <v>34</v>
      </c>
      <c r="L6" s="63">
        <v>103606.53708257426</v>
      </c>
      <c r="M6" s="64">
        <v>124701.10688015916</v>
      </c>
      <c r="N6" s="65" t="e">
        <v>#N/A</v>
      </c>
      <c r="O6" s="66" t="e">
        <v>#N/A</v>
      </c>
      <c r="P6" s="66" t="e">
        <v>#N/A</v>
      </c>
      <c r="Q6" s="66" t="e">
        <v>#N/A</v>
      </c>
      <c r="R6" s="66" t="e">
        <v>#N/A</v>
      </c>
      <c r="S6" s="69" t="e">
        <v>#N/A</v>
      </c>
    </row>
    <row r="7" spans="1:19" ht="15" customHeight="1" x14ac:dyDescent="0.25">
      <c r="A7" s="8" t="s">
        <v>35</v>
      </c>
      <c r="B7" s="14">
        <v>48.970380938214376</v>
      </c>
      <c r="K7" s="23"/>
      <c r="L7" s="24"/>
      <c r="M7" s="24"/>
      <c r="N7" s="15"/>
    </row>
    <row r="8" spans="1:19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9" ht="15" customHeight="1" x14ac:dyDescent="0.25">
      <c r="K9" s="27" t="s">
        <v>38</v>
      </c>
      <c r="L9" s="24">
        <v>2.0066468050616861</v>
      </c>
      <c r="M9" s="24"/>
      <c r="N9" s="15"/>
    </row>
    <row r="10" spans="1:19" ht="15" customHeight="1" thickBot="1" x14ac:dyDescent="0.3">
      <c r="A10" s="2" t="s">
        <v>39</v>
      </c>
      <c r="K10" s="23" t="s">
        <v>40</v>
      </c>
      <c r="L10" s="24">
        <v>592.36606501956612</v>
      </c>
      <c r="M10" s="24"/>
      <c r="N10" s="15"/>
    </row>
    <row r="11" spans="1:19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1.6802982296854627</v>
      </c>
      <c r="M11" s="24"/>
      <c r="N11" s="15"/>
    </row>
    <row r="12" spans="1:19" ht="15" customHeight="1" x14ac:dyDescent="0.25">
      <c r="A12" s="8" t="s">
        <v>47</v>
      </c>
      <c r="B12" s="8">
        <v>7</v>
      </c>
      <c r="C12" s="14">
        <v>103606.53708257426</v>
      </c>
      <c r="D12" s="14">
        <v>14800.933868939179</v>
      </c>
      <c r="E12" s="14">
        <v>6.1719465082574496</v>
      </c>
      <c r="F12" s="14">
        <v>2.807237719604237E-5</v>
      </c>
      <c r="K12" s="23" t="s">
        <v>48</v>
      </c>
      <c r="L12" s="24">
        <v>1.4459686128541691</v>
      </c>
    </row>
    <row r="13" spans="1:19" ht="15" customHeight="1" x14ac:dyDescent="0.25">
      <c r="A13" s="8" t="s">
        <v>49</v>
      </c>
      <c r="B13" s="8">
        <v>52</v>
      </c>
      <c r="C13" s="14">
        <v>124701.10688015916</v>
      </c>
      <c r="D13" s="14">
        <v>2398.0982092338299</v>
      </c>
      <c r="E13" s="14"/>
      <c r="F13" s="14"/>
      <c r="K13" s="23" t="s">
        <v>58</v>
      </c>
      <c r="L13" s="24">
        <v>3.5416549229234331</v>
      </c>
    </row>
    <row r="14" spans="1:19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115.6169317813942</v>
      </c>
    </row>
    <row r="15" spans="1:19" ht="15" customHeight="1" thickBot="1" x14ac:dyDescent="0.3">
      <c r="K15" s="23" t="s">
        <v>62</v>
      </c>
      <c r="L15" s="24">
        <v>22.070041566807099</v>
      </c>
    </row>
    <row r="16" spans="1:19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  <c r="K16" s="23" t="s">
        <v>63</v>
      </c>
      <c r="L16" s="24">
        <v>3.50261152570984</v>
      </c>
    </row>
    <row r="17" spans="1:12" ht="15" customHeight="1" x14ac:dyDescent="0.25">
      <c r="A17" s="8" t="s">
        <v>54</v>
      </c>
      <c r="B17" s="14">
        <v>753.66759364885297</v>
      </c>
      <c r="C17" s="14">
        <v>295.2019575768623</v>
      </c>
      <c r="D17" s="14">
        <v>2.5530575739919308</v>
      </c>
      <c r="E17" s="14">
        <v>1.3651753019084053E-2</v>
      </c>
      <c r="F17" s="14">
        <v>161.30152862928685</v>
      </c>
      <c r="G17" s="14">
        <v>1346.0336586684191</v>
      </c>
      <c r="H17" s="14">
        <v>161.30152862928685</v>
      </c>
      <c r="I17" s="14">
        <v>1346.0336586684191</v>
      </c>
      <c r="K17" s="23" t="s">
        <v>64</v>
      </c>
      <c r="L17" s="24">
        <v>1.0287520324929298E-2</v>
      </c>
    </row>
    <row r="18" spans="1:12" ht="15" customHeight="1" x14ac:dyDescent="0.25">
      <c r="A18" s="8" t="s">
        <v>0</v>
      </c>
      <c r="B18" s="14">
        <v>2.0575101595491603</v>
      </c>
      <c r="C18" s="14">
        <v>0.83736620986163468</v>
      </c>
      <c r="D18" s="14">
        <v>2.4571210723790022</v>
      </c>
      <c r="E18" s="14">
        <v>1.7378209258467742E-2</v>
      </c>
      <c r="F18" s="14">
        <v>0.37721192986369756</v>
      </c>
      <c r="G18" s="14">
        <v>3.737808389234623</v>
      </c>
      <c r="H18" s="14">
        <v>0.37721192986369756</v>
      </c>
      <c r="I18" s="14">
        <v>3.737808389234623</v>
      </c>
    </row>
    <row r="19" spans="1:12" ht="15" customHeight="1" x14ac:dyDescent="0.25">
      <c r="A19" s="8" t="s">
        <v>1</v>
      </c>
      <c r="B19" s="14">
        <v>0.33515838447378998</v>
      </c>
      <c r="C19" s="14">
        <v>0.72058949746750212</v>
      </c>
      <c r="D19" s="14">
        <v>0.46511694335221043</v>
      </c>
      <c r="E19" s="14">
        <v>0.64378967119523733</v>
      </c>
      <c r="F19" s="14">
        <v>-1.1108102283803791</v>
      </c>
      <c r="G19" s="14">
        <v>1.7811269973279591</v>
      </c>
      <c r="H19" s="14">
        <v>-1.1108102283803791</v>
      </c>
      <c r="I19" s="14">
        <v>1.7811269973279591</v>
      </c>
    </row>
    <row r="20" spans="1:12" ht="15" customHeight="1" x14ac:dyDescent="0.25">
      <c r="A20" s="8" t="s">
        <v>2</v>
      </c>
      <c r="B20" s="14">
        <v>-0.72799610753157973</v>
      </c>
      <c r="C20" s="14">
        <v>1.7649617830052358</v>
      </c>
      <c r="D20" s="14">
        <v>-0.41247131498337952</v>
      </c>
      <c r="E20" s="14">
        <v>0.68168965557360528</v>
      </c>
      <c r="F20" s="14">
        <v>-4.2696510304550124</v>
      </c>
      <c r="G20" s="14">
        <v>2.8136588153918534</v>
      </c>
      <c r="H20" s="14">
        <v>-4.2696510304550124</v>
      </c>
      <c r="I20" s="14">
        <v>2.8136588153918534</v>
      </c>
    </row>
    <row r="21" spans="1:12" ht="15" customHeight="1" x14ac:dyDescent="0.25">
      <c r="A21" s="8" t="s">
        <v>3</v>
      </c>
      <c r="B21" s="14">
        <v>111.24811652449118</v>
      </c>
      <c r="C21" s="14">
        <v>57.616981468664605</v>
      </c>
      <c r="D21" s="14">
        <v>1.930821672513237</v>
      </c>
      <c r="E21" s="14">
        <v>5.8965585221400559E-2</v>
      </c>
      <c r="F21" s="14">
        <v>-4.3688152569030194</v>
      </c>
      <c r="G21" s="14">
        <v>226.86504830588538</v>
      </c>
      <c r="H21" s="14">
        <v>-4.3688152569030194</v>
      </c>
      <c r="I21" s="14">
        <v>226.86504830588538</v>
      </c>
    </row>
    <row r="22" spans="1:12" ht="15" customHeight="1" x14ac:dyDescent="0.25">
      <c r="A22" s="8" t="s">
        <v>4</v>
      </c>
      <c r="B22" s="14">
        <v>-5.7469416056986216</v>
      </c>
      <c r="C22" s="14">
        <v>10.998468445536256</v>
      </c>
      <c r="D22" s="14">
        <v>-0.52252198878026745</v>
      </c>
      <c r="E22" s="14">
        <v>0.60352611328425443</v>
      </c>
      <c r="F22" s="14">
        <v>-27.816983172505722</v>
      </c>
      <c r="G22" s="14">
        <v>16.323099961108475</v>
      </c>
      <c r="H22" s="14">
        <v>-27.816983172505722</v>
      </c>
      <c r="I22" s="14">
        <v>16.323099961108475</v>
      </c>
    </row>
    <row r="23" spans="1:12" ht="15" customHeight="1" x14ac:dyDescent="0.25">
      <c r="A23" s="8" t="s">
        <v>5</v>
      </c>
      <c r="B23" s="14">
        <v>-2.49984704025439</v>
      </c>
      <c r="C23" s="14">
        <v>1.745504747957958</v>
      </c>
      <c r="D23" s="14">
        <v>-1.4321628418249372</v>
      </c>
      <c r="E23" s="14">
        <v>0.15808127353724324</v>
      </c>
      <c r="F23" s="14">
        <v>-6.00245856596423</v>
      </c>
      <c r="G23" s="14">
        <v>1.00276448545545</v>
      </c>
      <c r="H23" s="14">
        <v>-6.00245856596423</v>
      </c>
      <c r="I23" s="14">
        <v>1.00276448545545</v>
      </c>
    </row>
    <row r="24" spans="1:12" ht="15" customHeight="1" thickBot="1" x14ac:dyDescent="0.3">
      <c r="A24" s="25" t="s">
        <v>6</v>
      </c>
      <c r="B24" s="29">
        <v>1.4196937038609895E-2</v>
      </c>
      <c r="C24" s="29">
        <v>5.1267220015896375E-3</v>
      </c>
      <c r="D24" s="29">
        <v>2.7692036030445699</v>
      </c>
      <c r="E24" s="29">
        <v>7.7711042801502216E-3</v>
      </c>
      <c r="F24" s="29">
        <v>3.9094167136805962E-3</v>
      </c>
      <c r="G24" s="29">
        <v>2.4484457363539193E-2</v>
      </c>
      <c r="H24" s="29">
        <v>3.9094167136805962E-3</v>
      </c>
      <c r="I24" s="29">
        <v>2.4484457363539193E-2</v>
      </c>
    </row>
    <row r="25" spans="1:12" ht="15" customHeight="1" x14ac:dyDescent="0.25"/>
    <row r="26" spans="1:12" ht="15" customHeight="1" x14ac:dyDescent="0.25"/>
    <row r="27" spans="1:12" ht="15" customHeight="1" x14ac:dyDescent="0.25"/>
    <row r="28" spans="1:12" ht="15" customHeight="1" x14ac:dyDescent="0.25"/>
    <row r="29" spans="1:12" ht="15" customHeight="1" x14ac:dyDescent="0.25"/>
    <row r="30" spans="1:12" ht="15" customHeight="1" x14ac:dyDescent="0.25"/>
    <row r="31" spans="1:12" ht="15" customHeight="1" x14ac:dyDescent="0.25"/>
    <row r="32" spans="1:12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R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8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8" ht="15" customHeight="1" thickBot="1" x14ac:dyDescent="0.3">
      <c r="K2" s="4" t="s">
        <v>83</v>
      </c>
      <c r="L2" s="60">
        <v>-0.90142654208033857</v>
      </c>
      <c r="M2" s="61">
        <v>-19.411871243258084</v>
      </c>
      <c r="N2" s="61">
        <v>67.233840817860695</v>
      </c>
      <c r="O2" s="62">
        <v>-0.19857828053906434</v>
      </c>
      <c r="P2" s="62">
        <v>5.4134281219360217E-2</v>
      </c>
      <c r="Q2" s="62">
        <v>1.9431687779743196</v>
      </c>
      <c r="R2" s="67">
        <v>947.2747919185241</v>
      </c>
    </row>
    <row r="3" spans="1:18" ht="15" customHeight="1" x14ac:dyDescent="0.25">
      <c r="A3" s="19" t="s">
        <v>28</v>
      </c>
      <c r="B3" s="20"/>
      <c r="D3" s="2" t="s">
        <v>68</v>
      </c>
      <c r="K3" s="21" t="s">
        <v>84</v>
      </c>
      <c r="L3" s="59">
        <v>1.747867276698871</v>
      </c>
      <c r="M3" s="18">
        <v>10.429393163816735</v>
      </c>
      <c r="N3" s="18">
        <v>58.762181731814195</v>
      </c>
      <c r="O3" s="58">
        <v>1.8616883935200088</v>
      </c>
      <c r="P3" s="58">
        <v>0.75695910588082138</v>
      </c>
      <c r="Q3" s="58">
        <v>0.88740401445509054</v>
      </c>
      <c r="R3" s="68">
        <v>304.31182855699257</v>
      </c>
    </row>
    <row r="4" spans="1:18" ht="15" customHeight="1" x14ac:dyDescent="0.25">
      <c r="A4" s="8" t="s">
        <v>30</v>
      </c>
      <c r="B4" s="14">
        <v>0.61094519439371819</v>
      </c>
      <c r="D4" s="2" t="s">
        <v>69</v>
      </c>
      <c r="K4" s="4" t="s">
        <v>31</v>
      </c>
      <c r="L4" s="59">
        <v>0.37325403055277817</v>
      </c>
      <c r="M4" s="18">
        <v>51.959871244708538</v>
      </c>
      <c r="N4" s="18" t="e">
        <v>#N/A</v>
      </c>
      <c r="O4" s="58" t="e">
        <v>#N/A</v>
      </c>
      <c r="P4" s="58" t="e">
        <v>#N/A</v>
      </c>
      <c r="Q4" s="58" t="e">
        <v>#N/A</v>
      </c>
      <c r="R4" s="68" t="e">
        <v>#N/A</v>
      </c>
    </row>
    <row r="5" spans="1:18" ht="15" customHeight="1" x14ac:dyDescent="0.25">
      <c r="A5" s="8" t="s">
        <v>22</v>
      </c>
      <c r="B5" s="14">
        <v>0.37325403055277817</v>
      </c>
      <c r="D5" s="2" t="s">
        <v>70</v>
      </c>
      <c r="K5" s="21" t="s">
        <v>32</v>
      </c>
      <c r="L5" s="59">
        <v>5.2606277991557473</v>
      </c>
      <c r="M5" s="22">
        <v>53</v>
      </c>
      <c r="N5" s="18" t="e">
        <v>#N/A</v>
      </c>
      <c r="O5" s="58" t="e">
        <v>#N/A</v>
      </c>
      <c r="P5" s="58" t="e">
        <v>#N/A</v>
      </c>
      <c r="Q5" s="58" t="e">
        <v>#N/A</v>
      </c>
      <c r="R5" s="68" t="e">
        <v>#N/A</v>
      </c>
    </row>
    <row r="6" spans="1:18" ht="15" customHeight="1" thickBot="1" x14ac:dyDescent="0.3">
      <c r="A6" s="8" t="s">
        <v>33</v>
      </c>
      <c r="B6" s="14">
        <v>0.30230165665309272</v>
      </c>
      <c r="D6" s="2" t="s">
        <v>71</v>
      </c>
      <c r="K6" s="4" t="s">
        <v>34</v>
      </c>
      <c r="L6" s="63">
        <v>85216.748315098899</v>
      </c>
      <c r="M6" s="64">
        <v>143090.89564763452</v>
      </c>
      <c r="N6" s="65" t="e">
        <v>#N/A</v>
      </c>
      <c r="O6" s="66" t="e">
        <v>#N/A</v>
      </c>
      <c r="P6" s="66" t="e">
        <v>#N/A</v>
      </c>
      <c r="Q6" s="66" t="e">
        <v>#N/A</v>
      </c>
      <c r="R6" s="69" t="e">
        <v>#N/A</v>
      </c>
    </row>
    <row r="7" spans="1:18" ht="15" customHeight="1" x14ac:dyDescent="0.25">
      <c r="A7" s="8" t="s">
        <v>35</v>
      </c>
      <c r="B7" s="14">
        <v>51.959871244708538</v>
      </c>
      <c r="K7" s="23"/>
      <c r="L7" s="24"/>
      <c r="M7" s="24"/>
      <c r="N7" s="15"/>
    </row>
    <row r="8" spans="1:18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8" ht="15" customHeight="1" x14ac:dyDescent="0.25">
      <c r="K9" s="27" t="s">
        <v>38</v>
      </c>
      <c r="L9" s="24">
        <v>2.0057459953178696</v>
      </c>
      <c r="M9" s="24"/>
      <c r="N9" s="15"/>
    </row>
    <row r="10" spans="1:18" ht="15" customHeight="1" thickBot="1" x14ac:dyDescent="0.3">
      <c r="A10" s="2" t="s">
        <v>39</v>
      </c>
      <c r="K10" s="23" t="s">
        <v>40</v>
      </c>
      <c r="L10" s="24">
        <v>610.37223145604594</v>
      </c>
      <c r="M10" s="24"/>
      <c r="N10" s="15"/>
    </row>
    <row r="11" spans="1:18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1.7799070482222987</v>
      </c>
      <c r="M11" s="24"/>
      <c r="N11" s="15"/>
    </row>
    <row r="12" spans="1:18" ht="15" customHeight="1" x14ac:dyDescent="0.25">
      <c r="A12" s="8" t="s">
        <v>47</v>
      </c>
      <c r="B12" s="8">
        <v>6</v>
      </c>
      <c r="C12" s="14">
        <v>85216.748315098899</v>
      </c>
      <c r="D12" s="14">
        <v>14202.791385849816</v>
      </c>
      <c r="E12" s="14">
        <v>5.2606277991557473</v>
      </c>
      <c r="F12" s="14">
        <v>2.5876017885365511E-4</v>
      </c>
      <c r="K12" s="23" t="s">
        <v>48</v>
      </c>
      <c r="L12" s="24">
        <v>1.5182676952398526</v>
      </c>
    </row>
    <row r="13" spans="1:18" ht="15" customHeight="1" x14ac:dyDescent="0.25">
      <c r="A13" s="8" t="s">
        <v>49</v>
      </c>
      <c r="B13" s="8">
        <v>53</v>
      </c>
      <c r="C13" s="14">
        <v>143090.89564763452</v>
      </c>
      <c r="D13" s="14">
        <v>2699.828219766689</v>
      </c>
      <c r="E13" s="14"/>
      <c r="F13" s="14"/>
      <c r="K13" s="23" t="s">
        <v>58</v>
      </c>
      <c r="L13" s="24">
        <v>3.7340740398325156</v>
      </c>
    </row>
    <row r="14" spans="1:18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117.8620106847272</v>
      </c>
    </row>
    <row r="15" spans="1:18" ht="15" customHeight="1" thickBot="1" x14ac:dyDescent="0.3">
      <c r="K15" s="23" t="s">
        <v>62</v>
      </c>
      <c r="L15" s="24">
        <v>20.918713571920982</v>
      </c>
    </row>
    <row r="16" spans="1:18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  <c r="K16" s="23" t="s">
        <v>63</v>
      </c>
      <c r="L16" s="24">
        <v>3.5057777905859111</v>
      </c>
    </row>
    <row r="17" spans="1:9" ht="15" customHeight="1" x14ac:dyDescent="0.25">
      <c r="A17" s="8" t="s">
        <v>54</v>
      </c>
      <c r="B17" s="14">
        <v>947.2747919185241</v>
      </c>
      <c r="C17" s="14">
        <v>304.31182855699257</v>
      </c>
      <c r="D17" s="14">
        <v>3.1128424958384922</v>
      </c>
      <c r="E17" s="14">
        <v>2.9849037846355333E-3</v>
      </c>
      <c r="F17" s="14">
        <v>336.90256046247816</v>
      </c>
      <c r="G17" s="14">
        <v>1557.6470233745699</v>
      </c>
      <c r="H17" s="14">
        <v>336.90256046247816</v>
      </c>
      <c r="I17" s="14">
        <v>1557.6470233745699</v>
      </c>
    </row>
    <row r="18" spans="1:9" ht="15" customHeight="1" x14ac:dyDescent="0.25">
      <c r="A18" s="8" t="s">
        <v>0</v>
      </c>
      <c r="B18" s="14">
        <v>1.9431687779743196</v>
      </c>
      <c r="C18" s="14">
        <v>0.88740401445509054</v>
      </c>
      <c r="D18" s="14">
        <v>2.1897227715016823</v>
      </c>
      <c r="E18" s="14">
        <v>3.2967647995291283E-2</v>
      </c>
      <c r="F18" s="14">
        <v>0.16326172975202091</v>
      </c>
      <c r="G18" s="14">
        <v>3.7230758261966184</v>
      </c>
      <c r="H18" s="14">
        <v>0.16326172975202091</v>
      </c>
      <c r="I18" s="14">
        <v>3.7230758261966184</v>
      </c>
    </row>
    <row r="19" spans="1:9" ht="15" customHeight="1" x14ac:dyDescent="0.25">
      <c r="A19" s="8" t="s">
        <v>1</v>
      </c>
      <c r="B19" s="14">
        <v>5.4134281219360217E-2</v>
      </c>
      <c r="C19" s="14">
        <v>0.75695910588082138</v>
      </c>
      <c r="D19" s="14">
        <v>7.1515463383412067E-2</v>
      </c>
      <c r="E19" s="14">
        <v>0.94325670629913794</v>
      </c>
      <c r="F19" s="14">
        <v>-1.4641334140204925</v>
      </c>
      <c r="G19" s="14">
        <v>1.5724019764592128</v>
      </c>
      <c r="H19" s="14">
        <v>-1.4641334140204925</v>
      </c>
      <c r="I19" s="14">
        <v>1.5724019764592128</v>
      </c>
    </row>
    <row r="20" spans="1:9" ht="15" customHeight="1" x14ac:dyDescent="0.25">
      <c r="A20" s="8" t="s">
        <v>2</v>
      </c>
      <c r="B20" s="14">
        <v>-0.19857828053906434</v>
      </c>
      <c r="C20" s="14">
        <v>1.8616883935200088</v>
      </c>
      <c r="D20" s="14">
        <v>-0.10666569186887402</v>
      </c>
      <c r="E20" s="14">
        <v>0.91545693150287399</v>
      </c>
      <c r="F20" s="14">
        <v>-3.93265232037158</v>
      </c>
      <c r="G20" s="14">
        <v>3.5354957592934513</v>
      </c>
      <c r="H20" s="14">
        <v>-3.93265232037158</v>
      </c>
      <c r="I20" s="14">
        <v>3.5354957592934513</v>
      </c>
    </row>
    <row r="21" spans="1:9" ht="15" customHeight="1" x14ac:dyDescent="0.25">
      <c r="A21" s="8" t="s">
        <v>3</v>
      </c>
      <c r="B21" s="14">
        <v>67.233840817860695</v>
      </c>
      <c r="C21" s="14">
        <v>58.762181731814195</v>
      </c>
      <c r="D21" s="14">
        <v>1.1441685593756621</v>
      </c>
      <c r="E21" s="14">
        <v>0.25769499645451244</v>
      </c>
      <c r="F21" s="14">
        <v>-50.6281698668665</v>
      </c>
      <c r="G21" s="14">
        <v>185.09585150258789</v>
      </c>
      <c r="H21" s="14">
        <v>-50.6281698668665</v>
      </c>
      <c r="I21" s="14">
        <v>185.09585150258789</v>
      </c>
    </row>
    <row r="22" spans="1:9" ht="15" customHeight="1" x14ac:dyDescent="0.25">
      <c r="A22" s="8" t="s">
        <v>4</v>
      </c>
      <c r="B22" s="14">
        <v>-19.411871243258084</v>
      </c>
      <c r="C22" s="14">
        <v>10.429393163816735</v>
      </c>
      <c r="D22" s="14">
        <v>-1.8612656497220521</v>
      </c>
      <c r="E22" s="14">
        <v>6.825676448925784E-2</v>
      </c>
      <c r="F22" s="14">
        <v>-40.330584815179066</v>
      </c>
      <c r="G22" s="14">
        <v>1.5068423286628985</v>
      </c>
      <c r="H22" s="14">
        <v>-40.330584815179066</v>
      </c>
      <c r="I22" s="14">
        <v>1.5068423286628985</v>
      </c>
    </row>
    <row r="23" spans="1:9" ht="15" customHeight="1" thickBot="1" x14ac:dyDescent="0.3">
      <c r="A23" s="25" t="s">
        <v>5</v>
      </c>
      <c r="B23" s="29">
        <v>-0.90142654208033857</v>
      </c>
      <c r="C23" s="29">
        <v>1.747867276698871</v>
      </c>
      <c r="D23" s="29">
        <v>-0.51572940010801493</v>
      </c>
      <c r="E23" s="29">
        <v>0.60818822609076428</v>
      </c>
      <c r="F23" s="29">
        <v>-4.4072043326662493</v>
      </c>
      <c r="G23" s="29">
        <v>2.6043512485055724</v>
      </c>
      <c r="H23" s="29">
        <v>-4.4072043326662493</v>
      </c>
      <c r="I23" s="29">
        <v>2.6043512485055724</v>
      </c>
    </row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Q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7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7" ht="15" customHeight="1" thickBot="1" x14ac:dyDescent="0.3">
      <c r="K2" s="4" t="s">
        <v>80</v>
      </c>
      <c r="L2" s="60">
        <v>-21.321358393256673</v>
      </c>
      <c r="M2" s="61">
        <v>72.924181136484464</v>
      </c>
      <c r="N2" s="61">
        <v>7.3310816984891829E-3</v>
      </c>
      <c r="O2" s="62">
        <v>4.1014985406961697E-2</v>
      </c>
      <c r="P2" s="62">
        <v>2.0231728069277315</v>
      </c>
      <c r="Q2" s="67">
        <v>858.82122270717343</v>
      </c>
    </row>
    <row r="3" spans="1:17" ht="15" customHeight="1" x14ac:dyDescent="0.25">
      <c r="A3" s="19" t="s">
        <v>28</v>
      </c>
      <c r="B3" s="20"/>
      <c r="D3" s="2" t="s">
        <v>68</v>
      </c>
      <c r="K3" s="21" t="s">
        <v>81</v>
      </c>
      <c r="L3" s="59">
        <v>9.6835709106295358</v>
      </c>
      <c r="M3" s="18">
        <v>57.323401484763295</v>
      </c>
      <c r="N3" s="18">
        <v>1.8059710118687027</v>
      </c>
      <c r="O3" s="58">
        <v>0.75137217763472786</v>
      </c>
      <c r="P3" s="58">
        <v>0.86778108534913923</v>
      </c>
      <c r="Q3" s="68">
        <v>249.66082565911796</v>
      </c>
    </row>
    <row r="4" spans="1:17" ht="15" customHeight="1" x14ac:dyDescent="0.25">
      <c r="A4" s="8" t="s">
        <v>30</v>
      </c>
      <c r="B4" s="14">
        <v>0.60836563799405219</v>
      </c>
      <c r="D4" s="2" t="s">
        <v>69</v>
      </c>
      <c r="K4" s="4" t="s">
        <v>31</v>
      </c>
      <c r="L4" s="59">
        <v>0.37010874949191014</v>
      </c>
      <c r="M4" s="18">
        <v>51.605517103173774</v>
      </c>
      <c r="N4" s="18" t="e">
        <v>#N/A</v>
      </c>
      <c r="O4" s="58" t="e">
        <v>#N/A</v>
      </c>
      <c r="P4" s="58" t="e">
        <v>#N/A</v>
      </c>
      <c r="Q4" s="68" t="e">
        <v>#N/A</v>
      </c>
    </row>
    <row r="5" spans="1:17" ht="15" customHeight="1" x14ac:dyDescent="0.25">
      <c r="A5" s="8" t="s">
        <v>22</v>
      </c>
      <c r="B5" s="14">
        <v>0.37010874949191014</v>
      </c>
      <c r="D5" s="2" t="s">
        <v>70</v>
      </c>
      <c r="K5" s="21" t="s">
        <v>32</v>
      </c>
      <c r="L5" s="59">
        <v>6.3458168235999217</v>
      </c>
      <c r="M5" s="22">
        <v>54</v>
      </c>
      <c r="N5" s="18" t="e">
        <v>#N/A</v>
      </c>
      <c r="O5" s="58" t="e">
        <v>#N/A</v>
      </c>
      <c r="P5" s="58" t="e">
        <v>#N/A</v>
      </c>
      <c r="Q5" s="68" t="e">
        <v>#N/A</v>
      </c>
    </row>
    <row r="6" spans="1:17" ht="15" customHeight="1" thickBot="1" x14ac:dyDescent="0.3">
      <c r="A6" s="8" t="s">
        <v>33</v>
      </c>
      <c r="B6" s="14">
        <v>0.31178548555597585</v>
      </c>
      <c r="D6" s="2" t="s">
        <v>71</v>
      </c>
      <c r="K6" s="4" t="s">
        <v>34</v>
      </c>
      <c r="L6" s="63">
        <v>84498.65660649151</v>
      </c>
      <c r="M6" s="64">
        <v>143808.98735624191</v>
      </c>
      <c r="N6" s="65" t="e">
        <v>#N/A</v>
      </c>
      <c r="O6" s="66" t="e">
        <v>#N/A</v>
      </c>
      <c r="P6" s="66" t="e">
        <v>#N/A</v>
      </c>
      <c r="Q6" s="69" t="e">
        <v>#N/A</v>
      </c>
    </row>
    <row r="7" spans="1:17" ht="15" customHeight="1" x14ac:dyDescent="0.25">
      <c r="A7" s="8" t="s">
        <v>35</v>
      </c>
      <c r="B7" s="14">
        <v>51.605517103173774</v>
      </c>
      <c r="K7" s="23"/>
      <c r="L7" s="24"/>
      <c r="M7" s="24"/>
      <c r="N7" s="15"/>
    </row>
    <row r="8" spans="1:17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7" ht="15" customHeight="1" x14ac:dyDescent="0.25">
      <c r="K9" s="27" t="s">
        <v>38</v>
      </c>
      <c r="L9" s="24">
        <v>2.0048792881880577</v>
      </c>
      <c r="M9" s="24"/>
      <c r="N9" s="15"/>
    </row>
    <row r="10" spans="1:17" ht="15" customHeight="1" thickBot="1" x14ac:dyDescent="0.3">
      <c r="A10" s="2" t="s">
        <v>39</v>
      </c>
      <c r="K10" s="23" t="s">
        <v>40</v>
      </c>
      <c r="L10" s="24">
        <v>500.5398184358952</v>
      </c>
      <c r="M10" s="24"/>
      <c r="N10" s="15"/>
    </row>
    <row r="11" spans="1:17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1.7397963246978425</v>
      </c>
      <c r="M11" s="24"/>
      <c r="N11" s="15"/>
    </row>
    <row r="12" spans="1:17" ht="15" customHeight="1" x14ac:dyDescent="0.25">
      <c r="A12" s="8" t="s">
        <v>47</v>
      </c>
      <c r="B12" s="8">
        <v>5</v>
      </c>
      <c r="C12" s="14">
        <v>84498.65660649151</v>
      </c>
      <c r="D12" s="14">
        <v>16899.731321298303</v>
      </c>
      <c r="E12" s="14">
        <v>6.3458168235999217</v>
      </c>
      <c r="F12" s="14">
        <v>1.0578960265943843E-4</v>
      </c>
      <c r="K12" s="23" t="s">
        <v>48</v>
      </c>
      <c r="L12" s="24">
        <v>1.5064105166606241</v>
      </c>
    </row>
    <row r="13" spans="1:17" ht="15" customHeight="1" x14ac:dyDescent="0.25">
      <c r="A13" s="8" t="s">
        <v>49</v>
      </c>
      <c r="B13" s="8">
        <v>54</v>
      </c>
      <c r="C13" s="14">
        <v>143808.98735624191</v>
      </c>
      <c r="D13" s="14">
        <v>2663.1293954859611</v>
      </c>
      <c r="E13" s="14"/>
      <c r="F13" s="14"/>
      <c r="K13" s="23" t="s">
        <v>58</v>
      </c>
      <c r="L13" s="24">
        <v>3.6207538767635912</v>
      </c>
    </row>
    <row r="14" spans="1:17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114.92650036529048</v>
      </c>
    </row>
    <row r="15" spans="1:17" ht="15" customHeight="1" thickBot="1" x14ac:dyDescent="0.3">
      <c r="K15" s="23" t="s">
        <v>62</v>
      </c>
      <c r="L15" s="24">
        <v>19.414390754421525</v>
      </c>
    </row>
    <row r="16" spans="1:17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858.82122270717343</v>
      </c>
      <c r="C17" s="14">
        <v>249.66082565911796</v>
      </c>
      <c r="D17" s="14">
        <v>3.439951864453862</v>
      </c>
      <c r="E17" s="14">
        <v>1.1292535932758416E-3</v>
      </c>
      <c r="F17" s="14">
        <v>358.28140427127823</v>
      </c>
      <c r="G17" s="14">
        <v>1359.3610411430686</v>
      </c>
      <c r="H17" s="14">
        <v>358.28140427127823</v>
      </c>
      <c r="I17" s="14">
        <v>1359.3610411430686</v>
      </c>
    </row>
    <row r="18" spans="1:9" ht="15" customHeight="1" x14ac:dyDescent="0.25">
      <c r="A18" s="8" t="s">
        <v>0</v>
      </c>
      <c r="B18" s="14">
        <v>2.0231728069277315</v>
      </c>
      <c r="C18" s="14">
        <v>0.86778108534913923</v>
      </c>
      <c r="D18" s="14">
        <v>2.3314322483921588</v>
      </c>
      <c r="E18" s="14">
        <v>2.3492235299389975E-2</v>
      </c>
      <c r="F18" s="14">
        <v>0.28337648222988898</v>
      </c>
      <c r="G18" s="14">
        <v>3.762969131625574</v>
      </c>
      <c r="H18" s="14">
        <v>0.28337648222988898</v>
      </c>
      <c r="I18" s="14">
        <v>3.762969131625574</v>
      </c>
    </row>
    <row r="19" spans="1:9" ht="15" customHeight="1" x14ac:dyDescent="0.25">
      <c r="A19" s="8" t="s">
        <v>1</v>
      </c>
      <c r="B19" s="14">
        <v>4.1014985406961697E-2</v>
      </c>
      <c r="C19" s="14">
        <v>0.75137217763472786</v>
      </c>
      <c r="D19" s="14">
        <v>5.4586776870118189E-2</v>
      </c>
      <c r="E19" s="14">
        <v>0.95666913284081256</v>
      </c>
      <c r="F19" s="14">
        <v>-1.4653955312536624</v>
      </c>
      <c r="G19" s="14">
        <v>1.5474255020675858</v>
      </c>
      <c r="H19" s="14">
        <v>-1.4653955312536624</v>
      </c>
      <c r="I19" s="14">
        <v>1.5474255020675858</v>
      </c>
    </row>
    <row r="20" spans="1:9" ht="15" customHeight="1" x14ac:dyDescent="0.25">
      <c r="A20" s="8" t="s">
        <v>2</v>
      </c>
      <c r="B20" s="14">
        <v>7.3310816984891829E-3</v>
      </c>
      <c r="C20" s="14">
        <v>1.8059710118687027</v>
      </c>
      <c r="D20" s="14">
        <v>4.05935734865614E-3</v>
      </c>
      <c r="E20" s="14">
        <v>0.99677606985395184</v>
      </c>
      <c r="F20" s="14">
        <v>-3.6134227950651021</v>
      </c>
      <c r="G20" s="14">
        <v>3.6280849584620802</v>
      </c>
      <c r="H20" s="14">
        <v>-3.6134227950651021</v>
      </c>
      <c r="I20" s="14">
        <v>3.6280849584620802</v>
      </c>
    </row>
    <row r="21" spans="1:9" ht="15" customHeight="1" x14ac:dyDescent="0.25">
      <c r="A21" s="8" t="s">
        <v>3</v>
      </c>
      <c r="B21" s="14">
        <v>72.924181136484464</v>
      </c>
      <c r="C21" s="14">
        <v>57.323401484763295</v>
      </c>
      <c r="D21" s="14">
        <v>1.2721537670067937</v>
      </c>
      <c r="E21" s="14">
        <v>0.20876957515579853</v>
      </c>
      <c r="F21" s="14">
        <v>-42.002319228806016</v>
      </c>
      <c r="G21" s="14">
        <v>187.85068150177494</v>
      </c>
      <c r="H21" s="14">
        <v>-42.002319228806016</v>
      </c>
      <c r="I21" s="14">
        <v>187.85068150177494</v>
      </c>
    </row>
    <row r="22" spans="1:9" ht="15" customHeight="1" thickBot="1" x14ac:dyDescent="0.3">
      <c r="A22" s="25" t="s">
        <v>4</v>
      </c>
      <c r="B22" s="29">
        <v>-21.321358393256673</v>
      </c>
      <c r="C22" s="29">
        <v>9.6835709106295358</v>
      </c>
      <c r="D22" s="29">
        <v>-2.2018074313735321</v>
      </c>
      <c r="E22" s="29">
        <v>3.1970705289364777E-2</v>
      </c>
      <c r="F22" s="29">
        <v>-40.735749147678199</v>
      </c>
      <c r="G22" s="29">
        <v>-1.9069676388351482</v>
      </c>
      <c r="H22" s="29">
        <v>-40.735749147678199</v>
      </c>
      <c r="I22" s="29">
        <v>-1.9069676388351482</v>
      </c>
    </row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P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6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6" ht="15" customHeight="1" thickBot="1" x14ac:dyDescent="0.3">
      <c r="K2" s="4" t="s">
        <v>77</v>
      </c>
      <c r="L2" s="60">
        <v>108.17507235397724</v>
      </c>
      <c r="M2" s="61">
        <v>-6.4298436768896045E-2</v>
      </c>
      <c r="N2" s="61">
        <v>-0.12711773579588592</v>
      </c>
      <c r="O2" s="62">
        <v>2.815608816044413</v>
      </c>
      <c r="P2" s="67">
        <v>491.27070310119751</v>
      </c>
    </row>
    <row r="3" spans="1:16" ht="15" customHeight="1" x14ac:dyDescent="0.25">
      <c r="A3" s="19" t="s">
        <v>28</v>
      </c>
      <c r="B3" s="20"/>
      <c r="D3" s="2" t="s">
        <v>68</v>
      </c>
      <c r="K3" s="21" t="s">
        <v>78</v>
      </c>
      <c r="L3" s="59">
        <v>56.935191516367766</v>
      </c>
      <c r="M3" s="18">
        <v>1.8677753850528382</v>
      </c>
      <c r="N3" s="18">
        <v>0.77318780715246782</v>
      </c>
      <c r="O3" s="58">
        <v>0.81678456204591332</v>
      </c>
      <c r="P3" s="68">
        <v>192.03049294014002</v>
      </c>
    </row>
    <row r="4" spans="1:16" ht="15" customHeight="1" x14ac:dyDescent="0.25">
      <c r="A4" s="8" t="s">
        <v>30</v>
      </c>
      <c r="B4" s="14">
        <v>0.55996341526419702</v>
      </c>
      <c r="D4" s="2" t="s">
        <v>69</v>
      </c>
      <c r="K4" s="4" t="s">
        <v>31</v>
      </c>
      <c r="L4" s="59">
        <v>0.31355902643434352</v>
      </c>
      <c r="M4" s="18">
        <v>53.380234917951014</v>
      </c>
      <c r="N4" s="18" t="e">
        <v>#N/A</v>
      </c>
      <c r="O4" s="58" t="e">
        <v>#N/A</v>
      </c>
      <c r="P4" s="68" t="e">
        <v>#N/A</v>
      </c>
    </row>
    <row r="5" spans="1:16" ht="15" customHeight="1" x14ac:dyDescent="0.25">
      <c r="A5" s="8" t="s">
        <v>22</v>
      </c>
      <c r="B5" s="14">
        <v>0.31355902643434352</v>
      </c>
      <c r="D5" s="2" t="s">
        <v>70</v>
      </c>
      <c r="K5" s="21" t="s">
        <v>32</v>
      </c>
      <c r="L5" s="59">
        <v>6.2808555717133983</v>
      </c>
      <c r="M5" s="22">
        <v>55</v>
      </c>
      <c r="N5" s="18" t="e">
        <v>#N/A</v>
      </c>
      <c r="O5" s="58" t="e">
        <v>#N/A</v>
      </c>
      <c r="P5" s="68" t="e">
        <v>#N/A</v>
      </c>
    </row>
    <row r="6" spans="1:16" ht="15" customHeight="1" thickBot="1" x14ac:dyDescent="0.3">
      <c r="A6" s="8" t="s">
        <v>33</v>
      </c>
      <c r="B6" s="14">
        <v>0.26363604653865935</v>
      </c>
      <c r="D6" s="2" t="s">
        <v>71</v>
      </c>
      <c r="K6" s="4" t="s">
        <v>34</v>
      </c>
      <c r="L6" s="63">
        <v>71587.922568473412</v>
      </c>
      <c r="M6" s="64">
        <v>156719.72139426001</v>
      </c>
      <c r="N6" s="65" t="e">
        <v>#N/A</v>
      </c>
      <c r="O6" s="66" t="e">
        <v>#N/A</v>
      </c>
      <c r="P6" s="69" t="e">
        <v>#N/A</v>
      </c>
    </row>
    <row r="7" spans="1:16" ht="15" customHeight="1" x14ac:dyDescent="0.25">
      <c r="A7" s="8" t="s">
        <v>35</v>
      </c>
      <c r="B7" s="14">
        <v>53.380234917951014</v>
      </c>
      <c r="K7" s="23"/>
      <c r="L7" s="24"/>
      <c r="M7" s="24"/>
      <c r="N7" s="15"/>
    </row>
    <row r="8" spans="1:16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6" ht="15" customHeight="1" x14ac:dyDescent="0.25">
      <c r="K9" s="27" t="s">
        <v>38</v>
      </c>
      <c r="L9" s="24">
        <v>2.0040447832891455</v>
      </c>
      <c r="M9" s="24"/>
      <c r="N9" s="15"/>
    </row>
    <row r="10" spans="1:16" ht="15" customHeight="1" thickBot="1" x14ac:dyDescent="0.3">
      <c r="A10" s="2" t="s">
        <v>39</v>
      </c>
      <c r="K10" s="23" t="s">
        <v>40</v>
      </c>
      <c r="L10" s="24">
        <v>384.83770760913069</v>
      </c>
      <c r="M10" s="24"/>
      <c r="N10" s="15"/>
    </row>
    <row r="11" spans="1:16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1.6368728406392219</v>
      </c>
      <c r="M11" s="24"/>
      <c r="N11" s="15"/>
    </row>
    <row r="12" spans="1:16" ht="15" customHeight="1" x14ac:dyDescent="0.25">
      <c r="A12" s="8" t="s">
        <v>47</v>
      </c>
      <c r="B12" s="8">
        <v>4</v>
      </c>
      <c r="C12" s="14">
        <v>71587.922568473412</v>
      </c>
      <c r="D12" s="14">
        <v>17896.980642118353</v>
      </c>
      <c r="E12" s="14">
        <v>6.2808555717133983</v>
      </c>
      <c r="F12" s="14">
        <v>3.0895321979901194E-4</v>
      </c>
      <c r="K12" s="23" t="s">
        <v>48</v>
      </c>
      <c r="L12" s="24">
        <v>1.5495029914266769</v>
      </c>
    </row>
    <row r="13" spans="1:16" ht="15" customHeight="1" x14ac:dyDescent="0.25">
      <c r="A13" s="8" t="s">
        <v>49</v>
      </c>
      <c r="B13" s="8">
        <v>55</v>
      </c>
      <c r="C13" s="14">
        <v>156719.72139426001</v>
      </c>
      <c r="D13" s="14">
        <v>2849.4494798956366</v>
      </c>
      <c r="E13" s="14"/>
      <c r="F13" s="14"/>
      <c r="K13" s="23" t="s">
        <v>58</v>
      </c>
      <c r="L13" s="24">
        <v>3.7431055167710157</v>
      </c>
    </row>
    <row r="14" spans="1:16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  <c r="K14" s="23" t="s">
        <v>61</v>
      </c>
      <c r="L14" s="24">
        <v>114.10067354394523</v>
      </c>
    </row>
    <row r="15" spans="1:16" ht="15" customHeight="1" thickBot="1" x14ac:dyDescent="0.3"/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491.27070310119751</v>
      </c>
      <c r="C17" s="14">
        <v>192.03049294014002</v>
      </c>
      <c r="D17" s="14">
        <v>2.5582952768565614</v>
      </c>
      <c r="E17" s="14">
        <v>1.3302688099063971E-2</v>
      </c>
      <c r="F17" s="14">
        <v>106.43299549206682</v>
      </c>
      <c r="G17" s="14">
        <v>876.10841071032814</v>
      </c>
      <c r="H17" s="14">
        <v>106.43299549206682</v>
      </c>
      <c r="I17" s="14">
        <v>876.10841071032814</v>
      </c>
    </row>
    <row r="18" spans="1:9" ht="15" customHeight="1" x14ac:dyDescent="0.25">
      <c r="A18" s="8" t="s">
        <v>0</v>
      </c>
      <c r="B18" s="14">
        <v>2.815608816044413</v>
      </c>
      <c r="C18" s="14">
        <v>0.81678456204591332</v>
      </c>
      <c r="D18" s="14">
        <v>3.447186622861441</v>
      </c>
      <c r="E18" s="14">
        <v>1.0930268490639814E-3</v>
      </c>
      <c r="F18" s="14">
        <v>1.1787359754051911</v>
      </c>
      <c r="G18" s="14">
        <v>4.4524816566836352</v>
      </c>
      <c r="H18" s="14">
        <v>1.1787359754051911</v>
      </c>
      <c r="I18" s="14">
        <v>4.4524816566836352</v>
      </c>
    </row>
    <row r="19" spans="1:9" ht="15" customHeight="1" x14ac:dyDescent="0.25">
      <c r="A19" s="8" t="s">
        <v>1</v>
      </c>
      <c r="B19" s="14">
        <v>-0.12711773579588592</v>
      </c>
      <c r="C19" s="14">
        <v>0.77318780715246782</v>
      </c>
      <c r="D19" s="14">
        <v>-0.16440732073109257</v>
      </c>
      <c r="E19" s="14">
        <v>0.87001323128503738</v>
      </c>
      <c r="F19" s="14">
        <v>-1.6766207272225628</v>
      </c>
      <c r="G19" s="14">
        <v>1.422385255630791</v>
      </c>
      <c r="H19" s="14">
        <v>-1.6766207272225628</v>
      </c>
      <c r="I19" s="14">
        <v>1.422385255630791</v>
      </c>
    </row>
    <row r="20" spans="1:9" ht="15" customHeight="1" x14ac:dyDescent="0.25">
      <c r="A20" s="8" t="s">
        <v>2</v>
      </c>
      <c r="B20" s="14">
        <v>-6.4298436768896045E-2</v>
      </c>
      <c r="C20" s="14">
        <v>1.8677753850528382</v>
      </c>
      <c r="D20" s="14">
        <v>-3.4425144095727056E-2</v>
      </c>
      <c r="E20" s="14">
        <v>0.97266276794059792</v>
      </c>
      <c r="F20" s="14">
        <v>-3.8074039535399118</v>
      </c>
      <c r="G20" s="14">
        <v>3.6788070800021195</v>
      </c>
      <c r="H20" s="14">
        <v>-3.8074039535399118</v>
      </c>
      <c r="I20" s="14">
        <v>3.6788070800021195</v>
      </c>
    </row>
    <row r="21" spans="1:9" ht="15" customHeight="1" thickBot="1" x14ac:dyDescent="0.3">
      <c r="A21" s="25" t="s">
        <v>3</v>
      </c>
      <c r="B21" s="29">
        <v>108.17507235397724</v>
      </c>
      <c r="C21" s="29">
        <v>56.935191516367766</v>
      </c>
      <c r="D21" s="29">
        <v>1.8999685339229782</v>
      </c>
      <c r="E21" s="29">
        <v>6.2684872101943456E-2</v>
      </c>
      <c r="F21" s="29">
        <v>-5.9256011899679919</v>
      </c>
      <c r="G21" s="29">
        <v>222.27574589792249</v>
      </c>
      <c r="H21" s="29">
        <v>-5.9256011899679919</v>
      </c>
      <c r="I21" s="29">
        <v>222.27574589792249</v>
      </c>
    </row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O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5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5" ht="15" customHeight="1" thickBot="1" x14ac:dyDescent="0.3">
      <c r="K2" s="4" t="s">
        <v>74</v>
      </c>
      <c r="L2" s="60">
        <v>0.87365065177320012</v>
      </c>
      <c r="M2" s="61">
        <v>-0.59883917364264994</v>
      </c>
      <c r="N2" s="61">
        <v>3.0207545596349328</v>
      </c>
      <c r="O2" s="67">
        <v>782.67367809451309</v>
      </c>
    </row>
    <row r="3" spans="1:15" ht="15" customHeight="1" x14ac:dyDescent="0.25">
      <c r="A3" s="19" t="s">
        <v>28</v>
      </c>
      <c r="B3" s="20"/>
      <c r="D3" s="2" t="s">
        <v>68</v>
      </c>
      <c r="K3" s="21" t="s">
        <v>75</v>
      </c>
      <c r="L3" s="59">
        <v>1.8428528949429301</v>
      </c>
      <c r="M3" s="18">
        <v>0.74910992875344795</v>
      </c>
      <c r="N3" s="18">
        <v>0.82826770825127494</v>
      </c>
      <c r="O3" s="68">
        <v>118.21537647670442</v>
      </c>
    </row>
    <row r="4" spans="1:15" ht="15" customHeight="1" x14ac:dyDescent="0.25">
      <c r="A4" s="8" t="s">
        <v>30</v>
      </c>
      <c r="B4" s="14">
        <v>0.51817470934275145</v>
      </c>
      <c r="D4" s="2" t="s">
        <v>69</v>
      </c>
      <c r="K4" s="4" t="s">
        <v>31</v>
      </c>
      <c r="L4" s="59">
        <v>0.26850502940244492</v>
      </c>
      <c r="M4" s="18">
        <v>54.609963328871196</v>
      </c>
      <c r="N4" s="18" t="e">
        <v>#N/A</v>
      </c>
      <c r="O4" s="68" t="e">
        <v>#N/A</v>
      </c>
    </row>
    <row r="5" spans="1:15" ht="15" customHeight="1" x14ac:dyDescent="0.25">
      <c r="A5" s="8" t="s">
        <v>22</v>
      </c>
      <c r="B5" s="14">
        <v>0.26850502940244492</v>
      </c>
      <c r="D5" s="2" t="s">
        <v>70</v>
      </c>
      <c r="K5" s="21" t="s">
        <v>32</v>
      </c>
      <c r="L5" s="59">
        <v>6.8518500928100892</v>
      </c>
      <c r="M5" s="22">
        <v>56</v>
      </c>
      <c r="N5" s="18" t="e">
        <v>#N/A</v>
      </c>
      <c r="O5" s="68" t="e">
        <v>#N/A</v>
      </c>
    </row>
    <row r="6" spans="1:15" ht="15" customHeight="1" thickBot="1" x14ac:dyDescent="0.3">
      <c r="A6" s="8" t="s">
        <v>33</v>
      </c>
      <c r="B6" s="14">
        <v>0.2293177988347187</v>
      </c>
      <c r="D6" s="2" t="s">
        <v>71</v>
      </c>
      <c r="K6" s="4" t="s">
        <v>34</v>
      </c>
      <c r="L6" s="63">
        <v>61301.750655016658</v>
      </c>
      <c r="M6" s="64">
        <v>167005.89330771676</v>
      </c>
      <c r="N6" s="65" t="e">
        <v>#N/A</v>
      </c>
      <c r="O6" s="69" t="e">
        <v>#N/A</v>
      </c>
    </row>
    <row r="7" spans="1:15" ht="15" customHeight="1" x14ac:dyDescent="0.25">
      <c r="A7" s="8" t="s">
        <v>35</v>
      </c>
      <c r="B7" s="14">
        <v>54.609963328871196</v>
      </c>
      <c r="K7" s="23"/>
      <c r="L7" s="24"/>
      <c r="M7" s="24"/>
      <c r="N7" s="15"/>
    </row>
    <row r="8" spans="1:15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5" ht="15" customHeight="1" x14ac:dyDescent="0.25">
      <c r="K9" s="27" t="s">
        <v>38</v>
      </c>
      <c r="L9" s="24">
        <v>2.0032407188478727</v>
      </c>
      <c r="M9" s="24"/>
      <c r="N9" s="15"/>
    </row>
    <row r="10" spans="1:15" ht="15" customHeight="1" thickBot="1" x14ac:dyDescent="0.3">
      <c r="A10" s="2" t="s">
        <v>39</v>
      </c>
      <c r="K10" s="23" t="s">
        <v>40</v>
      </c>
      <c r="L10" s="24">
        <v>236.81385575206525</v>
      </c>
      <c r="M10" s="24"/>
      <c r="N10" s="15"/>
    </row>
    <row r="11" spans="1:15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1.6592195992757641</v>
      </c>
      <c r="M11" s="24"/>
      <c r="N11" s="15"/>
    </row>
    <row r="12" spans="1:15" ht="15" customHeight="1" x14ac:dyDescent="0.25">
      <c r="A12" s="8" t="s">
        <v>47</v>
      </c>
      <c r="B12" s="8">
        <v>3</v>
      </c>
      <c r="C12" s="14">
        <v>61301.750655016658</v>
      </c>
      <c r="D12" s="14">
        <v>20433.916885005554</v>
      </c>
      <c r="E12" s="14">
        <v>6.8518500928100892</v>
      </c>
      <c r="F12" s="14">
        <v>5.1679998295346685E-4</v>
      </c>
      <c r="K12" s="23" t="s">
        <v>48</v>
      </c>
      <c r="L12" s="24">
        <v>1.5006475121721359</v>
      </c>
    </row>
    <row r="13" spans="1:15" ht="15" customHeight="1" x14ac:dyDescent="0.25">
      <c r="A13" s="8" t="s">
        <v>49</v>
      </c>
      <c r="B13" s="8">
        <v>56</v>
      </c>
      <c r="C13" s="14">
        <v>167005.89330771676</v>
      </c>
      <c r="D13" s="14">
        <v>2982.2480947806566</v>
      </c>
      <c r="E13" s="14"/>
      <c r="F13" s="14"/>
      <c r="K13" s="23" t="s">
        <v>58</v>
      </c>
      <c r="L13" s="24">
        <v>3.6916779579963586</v>
      </c>
    </row>
    <row r="14" spans="1:15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5" ht="15" customHeight="1" thickBot="1" x14ac:dyDescent="0.3"/>
    <row r="16" spans="1:15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782.67367809451309</v>
      </c>
      <c r="C17" s="14">
        <v>118.21537647670442</v>
      </c>
      <c r="D17" s="14">
        <v>6.6207434381325783</v>
      </c>
      <c r="E17" s="14">
        <v>1.4620863445125116E-8</v>
      </c>
      <c r="F17" s="14">
        <v>545.85982234244784</v>
      </c>
      <c r="G17" s="14">
        <v>1019.4875338465783</v>
      </c>
      <c r="H17" s="14">
        <v>545.85982234244784</v>
      </c>
      <c r="I17" s="14">
        <v>1019.4875338465783</v>
      </c>
    </row>
    <row r="18" spans="1:9" ht="15" customHeight="1" x14ac:dyDescent="0.25">
      <c r="A18" s="8" t="s">
        <v>0</v>
      </c>
      <c r="B18" s="14">
        <v>3.0207545596349328</v>
      </c>
      <c r="C18" s="14">
        <v>0.82826770825127494</v>
      </c>
      <c r="D18" s="14">
        <v>3.6470751298667246</v>
      </c>
      <c r="E18" s="14">
        <v>5.8284906333635198E-4</v>
      </c>
      <c r="F18" s="14">
        <v>1.3615349603591687</v>
      </c>
      <c r="G18" s="14">
        <v>4.6799741589106967</v>
      </c>
      <c r="H18" s="14">
        <v>1.3615349603591687</v>
      </c>
      <c r="I18" s="14">
        <v>4.6799741589106967</v>
      </c>
    </row>
    <row r="19" spans="1:9" ht="15" customHeight="1" x14ac:dyDescent="0.25">
      <c r="A19" s="8" t="s">
        <v>1</v>
      </c>
      <c r="B19" s="14">
        <v>-0.59883917364264994</v>
      </c>
      <c r="C19" s="14">
        <v>0.74910992875344795</v>
      </c>
      <c r="D19" s="14">
        <v>-0.79940092989976086</v>
      </c>
      <c r="E19" s="14">
        <v>0.42743578659208348</v>
      </c>
      <c r="F19" s="14">
        <v>-2.099486685814786</v>
      </c>
      <c r="G19" s="14">
        <v>0.90180833852948594</v>
      </c>
      <c r="H19" s="14">
        <v>-2.099486685814786</v>
      </c>
      <c r="I19" s="14">
        <v>0.90180833852948594</v>
      </c>
    </row>
    <row r="20" spans="1:9" ht="15" customHeight="1" thickBot="1" x14ac:dyDescent="0.3">
      <c r="A20" s="25" t="s">
        <v>2</v>
      </c>
      <c r="B20" s="29">
        <v>0.87365065177320012</v>
      </c>
      <c r="C20" s="29">
        <v>1.8428528949429301</v>
      </c>
      <c r="D20" s="29">
        <v>0.47407508986237096</v>
      </c>
      <c r="E20" s="29">
        <v>0.63728963842477837</v>
      </c>
      <c r="F20" s="29">
        <v>-2.8180273062231587</v>
      </c>
      <c r="G20" s="29">
        <v>4.5653286097695585</v>
      </c>
      <c r="H20" s="29">
        <v>-2.8180273062231587</v>
      </c>
      <c r="I20" s="29">
        <v>4.5653286097695585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N33"/>
  <sheetViews>
    <sheetView workbookViewId="0"/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A2" s="4" t="s">
        <v>72</v>
      </c>
      <c r="K2" s="4" t="s">
        <v>27</v>
      </c>
      <c r="L2" s="60">
        <v>-0.4750704496470427</v>
      </c>
      <c r="M2" s="61">
        <v>3.2188823766624428</v>
      </c>
      <c r="N2" s="70">
        <v>836.22400597255228</v>
      </c>
    </row>
    <row r="3" spans="1:14" ht="15" customHeight="1" x14ac:dyDescent="0.25">
      <c r="A3" s="19" t="s">
        <v>28</v>
      </c>
      <c r="B3" s="20"/>
      <c r="D3" s="2" t="s">
        <v>68</v>
      </c>
      <c r="K3" s="21" t="s">
        <v>29</v>
      </c>
      <c r="L3" s="59">
        <v>0.69735261168979679</v>
      </c>
      <c r="M3" s="18">
        <v>0.71021902552695937</v>
      </c>
      <c r="N3" s="71">
        <v>34.625872798220492</v>
      </c>
    </row>
    <row r="4" spans="1:14" ht="15" customHeight="1" x14ac:dyDescent="0.25">
      <c r="A4" s="8" t="s">
        <v>30</v>
      </c>
      <c r="B4" s="14">
        <v>0.51533415315401865</v>
      </c>
      <c r="D4" s="2" t="s">
        <v>69</v>
      </c>
      <c r="K4" s="4" t="s">
        <v>31</v>
      </c>
      <c r="L4" s="59">
        <v>0.26556928940696956</v>
      </c>
      <c r="M4" s="18">
        <v>54.237318865410941</v>
      </c>
      <c r="N4" s="71" t="e">
        <v>#N/A</v>
      </c>
    </row>
    <row r="5" spans="1:14" ht="15" customHeight="1" x14ac:dyDescent="0.25">
      <c r="A5" s="8" t="s">
        <v>22</v>
      </c>
      <c r="B5" s="14">
        <v>0.26556928940696956</v>
      </c>
      <c r="D5" s="2" t="s">
        <v>70</v>
      </c>
      <c r="K5" s="21" t="s">
        <v>32</v>
      </c>
      <c r="L5" s="59">
        <v>10.305566800150716</v>
      </c>
      <c r="M5" s="22">
        <v>57</v>
      </c>
      <c r="N5" s="71" t="e">
        <v>#N/A</v>
      </c>
    </row>
    <row r="6" spans="1:14" ht="15" customHeight="1" thickBot="1" x14ac:dyDescent="0.3">
      <c r="A6" s="8" t="s">
        <v>33</v>
      </c>
      <c r="B6" s="14">
        <v>0.23979979078967018</v>
      </c>
      <c r="D6" s="2" t="s">
        <v>71</v>
      </c>
      <c r="K6" s="4" t="s">
        <v>34</v>
      </c>
      <c r="L6" s="63">
        <v>60631.498773362517</v>
      </c>
      <c r="M6" s="64">
        <v>167676.1451893709</v>
      </c>
      <c r="N6" s="72" t="e">
        <v>#N/A</v>
      </c>
    </row>
    <row r="7" spans="1:14" ht="15" customHeight="1" x14ac:dyDescent="0.25">
      <c r="A7" s="8" t="s">
        <v>35</v>
      </c>
      <c r="B7" s="14">
        <v>54.237318865410941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v>60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>
        <v>2.0024654592910065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>
        <v>69.33711427624057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v>1.4221890671490538</v>
      </c>
      <c r="M11" s="24"/>
      <c r="N11" s="15"/>
    </row>
    <row r="12" spans="1:14" ht="15" customHeight="1" x14ac:dyDescent="0.25">
      <c r="A12" s="8" t="s">
        <v>47</v>
      </c>
      <c r="B12" s="8">
        <v>2</v>
      </c>
      <c r="C12" s="14">
        <v>60631.498773362517</v>
      </c>
      <c r="D12" s="14">
        <v>30315.749386681258</v>
      </c>
      <c r="E12" s="14">
        <v>10.305566800150716</v>
      </c>
      <c r="F12" s="14">
        <v>1.5121630482701297E-4</v>
      </c>
      <c r="K12" s="23" t="s">
        <v>48</v>
      </c>
      <c r="L12" s="24">
        <v>1.3964245178551917</v>
      </c>
    </row>
    <row r="13" spans="1:14" ht="15" customHeight="1" x14ac:dyDescent="0.25">
      <c r="A13" s="8" t="s">
        <v>49</v>
      </c>
      <c r="B13" s="8">
        <v>57</v>
      </c>
      <c r="C13" s="14">
        <v>167676.1451893709</v>
      </c>
      <c r="D13" s="14">
        <v>2941.6867577082612</v>
      </c>
      <c r="E13" s="14"/>
      <c r="F13" s="14"/>
    </row>
    <row r="14" spans="1:14" ht="15" customHeight="1" thickBot="1" x14ac:dyDescent="0.3">
      <c r="A14" s="25" t="s">
        <v>50</v>
      </c>
      <c r="B14" s="25">
        <v>59</v>
      </c>
      <c r="C14" s="29">
        <v>228307.64396273342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</row>
    <row r="17" spans="1:9" ht="15" customHeight="1" x14ac:dyDescent="0.25">
      <c r="A17" s="8" t="s">
        <v>54</v>
      </c>
      <c r="B17" s="14">
        <v>836.22400597255228</v>
      </c>
      <c r="C17" s="14">
        <v>34.625872798220492</v>
      </c>
      <c r="D17" s="14">
        <v>24.150265058893414</v>
      </c>
      <c r="E17" s="14">
        <v>1.2687719889323841E-31</v>
      </c>
      <c r="F17" s="14">
        <v>766.88689169631175</v>
      </c>
      <c r="G17" s="14">
        <v>905.5611202487928</v>
      </c>
      <c r="H17" s="14">
        <v>766.88689169631175</v>
      </c>
      <c r="I17" s="14">
        <v>905.5611202487928</v>
      </c>
    </row>
    <row r="18" spans="1:9" ht="15" customHeight="1" x14ac:dyDescent="0.25">
      <c r="A18" s="8" t="s">
        <v>0</v>
      </c>
      <c r="B18" s="14">
        <v>3.2188823766624428</v>
      </c>
      <c r="C18" s="14">
        <v>0.71021902552695937</v>
      </c>
      <c r="D18" s="14">
        <v>4.5322390149632179</v>
      </c>
      <c r="E18" s="14">
        <v>3.0395123502586362E-5</v>
      </c>
      <c r="F18" s="14">
        <v>1.796693309513389</v>
      </c>
      <c r="G18" s="14">
        <v>4.6410714438114962</v>
      </c>
      <c r="H18" s="14">
        <v>1.796693309513389</v>
      </c>
      <c r="I18" s="14">
        <v>4.6410714438114962</v>
      </c>
    </row>
    <row r="19" spans="1:9" ht="15" customHeight="1" thickBot="1" x14ac:dyDescent="0.3">
      <c r="A19" s="25" t="s">
        <v>1</v>
      </c>
      <c r="B19" s="29">
        <v>-0.4750704496470427</v>
      </c>
      <c r="C19" s="29">
        <v>0.69735261168979679</v>
      </c>
      <c r="D19" s="29">
        <v>-0.68124854153176695</v>
      </c>
      <c r="E19" s="29">
        <v>0.49847273246781554</v>
      </c>
      <c r="F19" s="29">
        <v>-1.8714949675022345</v>
      </c>
      <c r="G19" s="29">
        <v>0.92135406820814902</v>
      </c>
      <c r="H19" s="29">
        <v>-1.8714949675022345</v>
      </c>
      <c r="I19" s="29">
        <v>0.92135406820814902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38"/>
  <sheetViews>
    <sheetView workbookViewId="0"/>
  </sheetViews>
  <sheetFormatPr defaultRowHeight="15" x14ac:dyDescent="0.25"/>
  <cols>
    <col min="1" max="1" width="18.85546875" style="35" bestFit="1" customWidth="1"/>
    <col min="2" max="2" width="11.85546875" style="35" customWidth="1"/>
    <col min="3" max="3" width="14.85546875" style="35" bestFit="1" customWidth="1"/>
    <col min="4" max="4" width="9.5703125" style="35" customWidth="1"/>
    <col min="5" max="5" width="8.5703125" style="35" customWidth="1"/>
    <col min="6" max="6" width="14.42578125" style="35" bestFit="1" customWidth="1"/>
    <col min="7" max="7" width="11" style="35" customWidth="1"/>
    <col min="8" max="8" width="12.7109375" style="35" bestFit="1" customWidth="1"/>
    <col min="9" max="9" width="12.5703125" style="35" bestFit="1" customWidth="1"/>
    <col min="10" max="10" width="2.85546875" style="35" customWidth="1"/>
    <col min="11" max="11" width="25.42578125" style="35" customWidth="1"/>
    <col min="12" max="12" width="12.5703125" style="35" customWidth="1"/>
    <col min="13" max="14" width="9.140625" style="35"/>
    <col min="15" max="15" width="22.7109375" style="35" customWidth="1"/>
    <col min="16" max="16384" width="9.140625" style="35"/>
  </cols>
  <sheetData>
    <row r="1" spans="1:16" ht="15" customHeight="1" thickBot="1" x14ac:dyDescent="0.3">
      <c r="A1" s="30" t="s">
        <v>57</v>
      </c>
      <c r="B1" s="30"/>
      <c r="C1" s="30"/>
      <c r="D1" s="30"/>
      <c r="E1" s="30"/>
      <c r="F1" s="30"/>
      <c r="G1" s="30"/>
      <c r="H1" s="30"/>
      <c r="I1" s="30"/>
      <c r="J1" s="30"/>
      <c r="K1" s="31" t="s">
        <v>26</v>
      </c>
      <c r="L1" s="32"/>
      <c r="M1" s="32"/>
      <c r="N1" s="33"/>
      <c r="O1" s="34"/>
    </row>
    <row r="2" spans="1:16" ht="15" customHeight="1" thickBot="1" x14ac:dyDescent="0.3">
      <c r="A2" s="30" t="s">
        <v>65</v>
      </c>
      <c r="B2" s="30"/>
      <c r="C2" s="30"/>
      <c r="D2" s="30"/>
      <c r="E2" s="30"/>
      <c r="F2" s="30"/>
      <c r="G2" s="30"/>
      <c r="H2" s="30"/>
      <c r="I2" s="30"/>
      <c r="J2" s="30"/>
      <c r="K2" s="21" t="s">
        <v>55</v>
      </c>
      <c r="L2" s="36">
        <v>3.1742689705198983</v>
      </c>
      <c r="M2" s="37">
        <v>821.74658280157337</v>
      </c>
      <c r="N2" s="38"/>
      <c r="O2" s="34"/>
      <c r="P2" s="34"/>
    </row>
    <row r="3" spans="1:16" ht="15" customHeight="1" x14ac:dyDescent="0.25">
      <c r="A3" s="39" t="s">
        <v>28</v>
      </c>
      <c r="B3" s="39"/>
      <c r="C3" s="30"/>
      <c r="D3" s="30" t="s">
        <v>68</v>
      </c>
      <c r="E3" s="30"/>
      <c r="F3" s="30"/>
      <c r="G3" s="30"/>
      <c r="H3" s="30"/>
      <c r="I3" s="30"/>
      <c r="J3" s="30"/>
      <c r="K3" s="21" t="s">
        <v>56</v>
      </c>
      <c r="L3" s="40">
        <v>0.70391864714932806</v>
      </c>
      <c r="M3" s="41">
        <v>27.210803633382906</v>
      </c>
      <c r="N3" s="38"/>
      <c r="O3" s="34"/>
      <c r="P3" s="34"/>
    </row>
    <row r="4" spans="1:16" ht="15" customHeight="1" x14ac:dyDescent="0.25">
      <c r="A4" s="42" t="s">
        <v>30</v>
      </c>
      <c r="B4" s="43">
        <v>0.509499247030331</v>
      </c>
      <c r="C4" s="30"/>
      <c r="D4" s="30" t="s">
        <v>69</v>
      </c>
      <c r="E4" s="30"/>
      <c r="F4" s="44"/>
      <c r="G4" s="30"/>
      <c r="H4" s="30"/>
      <c r="I4" s="30"/>
      <c r="J4" s="30"/>
      <c r="K4" s="4" t="s">
        <v>31</v>
      </c>
      <c r="L4" s="40">
        <v>0.25958948272447424</v>
      </c>
      <c r="M4" s="41">
        <v>53.9861701262788</v>
      </c>
      <c r="N4" s="38"/>
      <c r="O4" s="33"/>
      <c r="P4" s="34"/>
    </row>
    <row r="5" spans="1:16" ht="15" customHeight="1" x14ac:dyDescent="0.25">
      <c r="A5" s="42" t="s">
        <v>22</v>
      </c>
      <c r="B5" s="43">
        <v>0.25958948272447424</v>
      </c>
      <c r="C5" s="30"/>
      <c r="D5" s="30" t="s">
        <v>70</v>
      </c>
      <c r="E5" s="30"/>
      <c r="F5" s="44"/>
      <c r="G5" s="30"/>
      <c r="H5" s="30"/>
      <c r="I5" s="30"/>
      <c r="J5" s="30"/>
      <c r="K5" s="21" t="s">
        <v>32</v>
      </c>
      <c r="L5" s="40">
        <v>20.334921839605244</v>
      </c>
      <c r="M5" s="41">
        <v>58</v>
      </c>
      <c r="N5" s="38"/>
      <c r="O5" s="34"/>
      <c r="P5" s="34"/>
    </row>
    <row r="6" spans="1:16" ht="15" customHeight="1" thickBot="1" x14ac:dyDescent="0.3">
      <c r="A6" s="42" t="s">
        <v>33</v>
      </c>
      <c r="B6" s="43">
        <v>0.24682378415075834</v>
      </c>
      <c r="C6" s="30"/>
      <c r="D6" s="30" t="s">
        <v>71</v>
      </c>
      <c r="E6" s="30"/>
      <c r="F6" s="30"/>
      <c r="G6" s="30"/>
      <c r="H6" s="30"/>
      <c r="I6" s="30"/>
      <c r="J6" s="30"/>
      <c r="K6" s="4" t="s">
        <v>34</v>
      </c>
      <c r="L6" s="45">
        <v>59266.263198329398</v>
      </c>
      <c r="M6" s="46">
        <v>169041.38076440402</v>
      </c>
      <c r="N6" s="38"/>
      <c r="O6" s="34"/>
      <c r="P6" s="34"/>
    </row>
    <row r="7" spans="1:16" ht="15" customHeight="1" x14ac:dyDescent="0.25">
      <c r="A7" s="42" t="s">
        <v>35</v>
      </c>
      <c r="B7" s="43">
        <v>53.9861701262788</v>
      </c>
      <c r="C7" s="30"/>
      <c r="D7" s="30"/>
      <c r="E7" s="30"/>
      <c r="F7" s="30"/>
      <c r="G7" s="30"/>
      <c r="H7" s="30"/>
      <c r="I7" s="30"/>
      <c r="J7" s="30"/>
      <c r="K7" s="34"/>
      <c r="L7" s="34"/>
      <c r="M7" s="34"/>
      <c r="N7" s="34"/>
      <c r="O7" s="34"/>
    </row>
    <row r="8" spans="1:16" ht="15" customHeight="1" thickBot="1" x14ac:dyDescent="0.3">
      <c r="A8" s="47" t="s">
        <v>36</v>
      </c>
      <c r="B8" s="47">
        <v>60</v>
      </c>
      <c r="C8" s="30"/>
      <c r="D8" s="30"/>
      <c r="E8" s="30"/>
      <c r="F8" s="30"/>
      <c r="G8" s="30"/>
      <c r="H8" s="30"/>
      <c r="I8" s="30"/>
      <c r="J8" s="30"/>
      <c r="K8" s="23" t="s">
        <v>37</v>
      </c>
      <c r="L8" s="48">
        <v>0.95</v>
      </c>
      <c r="M8" s="34"/>
      <c r="N8" s="34"/>
      <c r="O8" s="34"/>
    </row>
    <row r="9" spans="1:16" ht="15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27" t="s">
        <v>38</v>
      </c>
      <c r="L9" s="24">
        <v>2.0017174841452352</v>
      </c>
      <c r="M9" s="34"/>
      <c r="N9" s="34"/>
      <c r="O9" s="34"/>
    </row>
    <row r="10" spans="1:16" ht="15" customHeight="1" thickBot="1" x14ac:dyDescent="0.3">
      <c r="A10" s="30" t="s">
        <v>39</v>
      </c>
      <c r="B10" s="30"/>
      <c r="C10" s="30"/>
      <c r="D10" s="30"/>
      <c r="E10" s="30"/>
      <c r="F10" s="30"/>
      <c r="G10" s="30"/>
      <c r="H10" s="30"/>
      <c r="I10" s="30"/>
      <c r="J10" s="30"/>
      <c r="K10" s="23" t="s">
        <v>40</v>
      </c>
      <c r="L10" s="24">
        <v>54.468341390585252</v>
      </c>
      <c r="M10" s="34"/>
      <c r="N10" s="34"/>
      <c r="O10" s="34"/>
    </row>
    <row r="11" spans="1:16" ht="15" customHeight="1" x14ac:dyDescent="0.25">
      <c r="A11" s="49"/>
      <c r="B11" s="49" t="s">
        <v>41</v>
      </c>
      <c r="C11" s="49" t="s">
        <v>42</v>
      </c>
      <c r="D11" s="49" t="s">
        <v>43</v>
      </c>
      <c r="E11" s="49" t="s">
        <v>44</v>
      </c>
      <c r="F11" s="49" t="s">
        <v>45</v>
      </c>
      <c r="K11" s="23" t="s">
        <v>46</v>
      </c>
      <c r="L11" s="24">
        <v>1.4090462634146705</v>
      </c>
    </row>
    <row r="12" spans="1:16" ht="15" customHeight="1" x14ac:dyDescent="0.25">
      <c r="A12" s="42" t="s">
        <v>47</v>
      </c>
      <c r="B12" s="42">
        <v>1</v>
      </c>
      <c r="C12" s="43">
        <v>59266.263198329398</v>
      </c>
      <c r="D12" s="43">
        <v>59266.263198329398</v>
      </c>
      <c r="E12" s="43">
        <v>20.334921839605244</v>
      </c>
      <c r="F12" s="43">
        <v>3.2153604481390787E-5</v>
      </c>
    </row>
    <row r="13" spans="1:16" ht="15" customHeight="1" x14ac:dyDescent="0.25">
      <c r="A13" s="42" t="s">
        <v>49</v>
      </c>
      <c r="B13" s="42">
        <v>58</v>
      </c>
      <c r="C13" s="43">
        <v>169041.38076440402</v>
      </c>
      <c r="D13" s="43">
        <v>2914.5065649035178</v>
      </c>
      <c r="E13" s="43"/>
      <c r="F13" s="43"/>
    </row>
    <row r="14" spans="1:16" ht="15" customHeight="1" thickBot="1" x14ac:dyDescent="0.3">
      <c r="A14" s="47" t="s">
        <v>50</v>
      </c>
      <c r="B14" s="50">
        <v>59</v>
      </c>
      <c r="C14" s="51">
        <v>228307.64396273342</v>
      </c>
      <c r="D14" s="47"/>
      <c r="E14" s="47"/>
      <c r="F14" s="47"/>
    </row>
    <row r="15" spans="1:16" ht="15" customHeight="1" thickBot="1" x14ac:dyDescent="0.3">
      <c r="A15" s="30"/>
      <c r="B15" s="30"/>
      <c r="C15" s="30"/>
      <c r="D15" s="38"/>
      <c r="E15" s="38"/>
      <c r="F15" s="30"/>
      <c r="G15" s="30"/>
      <c r="H15" s="30"/>
      <c r="I15" s="30"/>
      <c r="J15" s="30"/>
    </row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">
        <v>66</v>
      </c>
      <c r="G16" s="28" t="s">
        <v>67</v>
      </c>
      <c r="H16" s="28" t="s">
        <v>66</v>
      </c>
      <c r="I16" s="28" t="s">
        <v>67</v>
      </c>
      <c r="J16" s="52"/>
    </row>
    <row r="17" spans="1:10" ht="15" customHeight="1" x14ac:dyDescent="0.25">
      <c r="A17" s="8" t="s">
        <v>54</v>
      </c>
      <c r="B17" s="14">
        <v>821.74658280157337</v>
      </c>
      <c r="C17" s="14">
        <v>27.210803633382906</v>
      </c>
      <c r="D17" s="14">
        <v>30.199276503301569</v>
      </c>
      <c r="E17" s="14">
        <v>3.5839593974910035E-37</v>
      </c>
      <c r="F17" s="14">
        <v>767.27824141098813</v>
      </c>
      <c r="G17" s="14">
        <v>876.21492419215861</v>
      </c>
      <c r="H17" s="14">
        <v>767.27824141098813</v>
      </c>
      <c r="I17" s="53">
        <v>876.21492419215861</v>
      </c>
      <c r="J17" s="54"/>
    </row>
    <row r="18" spans="1:10" ht="15" customHeight="1" thickBot="1" x14ac:dyDescent="0.3">
      <c r="A18" s="55" t="s">
        <v>0</v>
      </c>
      <c r="B18" s="29">
        <v>3.1742689705198983</v>
      </c>
      <c r="C18" s="29">
        <v>0.70391864714932806</v>
      </c>
      <c r="D18" s="29">
        <v>4.5094258880266809</v>
      </c>
      <c r="E18" s="29">
        <v>3.2153604481391214E-5</v>
      </c>
      <c r="F18" s="29">
        <v>1.7652227071052278</v>
      </c>
      <c r="G18" s="29">
        <v>4.5833152339345684</v>
      </c>
      <c r="H18" s="29">
        <v>1.7652227071052278</v>
      </c>
      <c r="I18" s="56">
        <v>4.5833152339345684</v>
      </c>
      <c r="J18" s="54"/>
    </row>
    <row r="19" spans="1:10" x14ac:dyDescent="0.25">
      <c r="J19" s="30"/>
    </row>
    <row r="20" spans="1:10" x14ac:dyDescent="0.25">
      <c r="J20" s="30"/>
    </row>
    <row r="21" spans="1:10" x14ac:dyDescent="0.25">
      <c r="J21" s="30"/>
    </row>
    <row r="22" spans="1:10" x14ac:dyDescent="0.25">
      <c r="J22" s="30"/>
    </row>
    <row r="23" spans="1:10" x14ac:dyDescent="0.25">
      <c r="F23" s="57"/>
      <c r="G23" s="57"/>
      <c r="J23" s="30"/>
    </row>
    <row r="24" spans="1:10" x14ac:dyDescent="0.25">
      <c r="J24" s="30"/>
    </row>
    <row r="25" spans="1:10" x14ac:dyDescent="0.25">
      <c r="J25" s="30"/>
    </row>
    <row r="26" spans="1:10" x14ac:dyDescent="0.25">
      <c r="J26" s="30"/>
    </row>
    <row r="27" spans="1:10" x14ac:dyDescent="0.25">
      <c r="J27" s="30"/>
    </row>
    <row r="28" spans="1:10" x14ac:dyDescent="0.25">
      <c r="J28" s="30"/>
    </row>
    <row r="29" spans="1:10" x14ac:dyDescent="0.25">
      <c r="J29" s="30"/>
    </row>
    <row r="30" spans="1:10" x14ac:dyDescent="0.25">
      <c r="J30" s="30"/>
    </row>
    <row r="31" spans="1:10" x14ac:dyDescent="0.25">
      <c r="J31" s="30"/>
    </row>
    <row r="32" spans="1:10" x14ac:dyDescent="0.25">
      <c r="J32" s="30"/>
    </row>
    <row r="33" spans="10:10" x14ac:dyDescent="0.25">
      <c r="J33" s="30"/>
    </row>
    <row r="34" spans="10:10" x14ac:dyDescent="0.25">
      <c r="J34" s="30"/>
    </row>
    <row r="35" spans="10:10" x14ac:dyDescent="0.25">
      <c r="J35" s="30"/>
    </row>
    <row r="36" spans="10:10" x14ac:dyDescent="0.25">
      <c r="J36" s="52"/>
    </row>
    <row r="37" spans="10:10" x14ac:dyDescent="0.25">
      <c r="J37" s="54"/>
    </row>
    <row r="38" spans="10:10" x14ac:dyDescent="0.25">
      <c r="J38" s="54"/>
    </row>
  </sheetData>
  <mergeCells count="1">
    <mergeCell ref="K1:M1"/>
  </mergeCells>
  <pageMargins left="0.7" right="0.7" top="0.75" bottom="0.75" header="0.3" footer="0.3"/>
  <pageSetup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sheetData>
    <row r="1" spans="1:8" x14ac:dyDescent="0.25">
      <c r="A1" t="s">
        <v>12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6</v>
      </c>
      <c r="H1" t="s">
        <v>6</v>
      </c>
    </row>
    <row r="2" spans="1:8" x14ac:dyDescent="0.25">
      <c r="A2">
        <v>921.87</v>
      </c>
      <c r="B2">
        <v>27</v>
      </c>
      <c r="C2">
        <v>3.34</v>
      </c>
      <c r="D2">
        <v>11.4</v>
      </c>
      <c r="E2">
        <v>81.5</v>
      </c>
      <c r="F2">
        <v>3243</v>
      </c>
      <c r="G2">
        <v>3243</v>
      </c>
      <c r="H2">
        <v>3243</v>
      </c>
    </row>
    <row r="3" spans="1:8" x14ac:dyDescent="0.25">
      <c r="A3">
        <v>997.875</v>
      </c>
      <c r="B3">
        <v>23</v>
      </c>
      <c r="C3">
        <v>3.14</v>
      </c>
      <c r="D3">
        <v>11</v>
      </c>
      <c r="E3">
        <v>78.8</v>
      </c>
      <c r="F3">
        <v>4281</v>
      </c>
      <c r="G3">
        <v>4281</v>
      </c>
      <c r="H3">
        <v>4281</v>
      </c>
    </row>
    <row r="4" spans="1:8" x14ac:dyDescent="0.25">
      <c r="A4">
        <v>962.35400000000004</v>
      </c>
      <c r="B4">
        <v>29</v>
      </c>
      <c r="C4">
        <v>3.21</v>
      </c>
      <c r="D4">
        <v>9.8000000000000007</v>
      </c>
      <c r="E4">
        <v>81.599999999999994</v>
      </c>
      <c r="F4">
        <v>4260</v>
      </c>
      <c r="G4">
        <v>4260</v>
      </c>
      <c r="H4">
        <v>4260</v>
      </c>
    </row>
    <row r="5" spans="1:8" x14ac:dyDescent="0.25">
      <c r="A5">
        <v>982.29100000000005</v>
      </c>
      <c r="B5">
        <v>45</v>
      </c>
      <c r="C5">
        <v>3.41</v>
      </c>
      <c r="D5">
        <v>11.1</v>
      </c>
      <c r="E5">
        <v>77.5</v>
      </c>
      <c r="F5">
        <v>3125</v>
      </c>
      <c r="G5">
        <v>3125</v>
      </c>
      <c r="H5">
        <v>3125</v>
      </c>
    </row>
    <row r="6" spans="1:8" x14ac:dyDescent="0.25">
      <c r="A6">
        <v>1071.289</v>
      </c>
      <c r="B6">
        <v>35</v>
      </c>
      <c r="C6">
        <v>3.44</v>
      </c>
      <c r="D6">
        <v>9.6</v>
      </c>
      <c r="E6">
        <v>84.6</v>
      </c>
      <c r="F6">
        <v>6441</v>
      </c>
      <c r="G6">
        <v>6441</v>
      </c>
      <c r="H6">
        <v>6441</v>
      </c>
    </row>
    <row r="7" spans="1:8" x14ac:dyDescent="0.25">
      <c r="A7">
        <v>1030.3800000000001</v>
      </c>
      <c r="B7">
        <v>45</v>
      </c>
      <c r="C7">
        <v>3.45</v>
      </c>
      <c r="D7">
        <v>10.199999999999999</v>
      </c>
      <c r="E7">
        <v>66.8</v>
      </c>
      <c r="F7">
        <v>3325</v>
      </c>
      <c r="G7">
        <v>3325</v>
      </c>
      <c r="H7">
        <v>3325</v>
      </c>
    </row>
    <row r="8" spans="1:8" x14ac:dyDescent="0.25">
      <c r="A8">
        <v>934.7</v>
      </c>
      <c r="B8">
        <v>30</v>
      </c>
      <c r="C8">
        <v>3.23</v>
      </c>
      <c r="D8">
        <v>12.1</v>
      </c>
      <c r="E8">
        <v>83.9</v>
      </c>
      <c r="F8">
        <v>4679</v>
      </c>
      <c r="G8">
        <v>4679</v>
      </c>
      <c r="H8">
        <v>4679</v>
      </c>
    </row>
    <row r="9" spans="1:8" x14ac:dyDescent="0.25">
      <c r="A9">
        <v>899.529</v>
      </c>
      <c r="B9">
        <v>30</v>
      </c>
      <c r="C9">
        <v>3.29</v>
      </c>
      <c r="D9">
        <v>10.6</v>
      </c>
      <c r="E9">
        <v>86</v>
      </c>
      <c r="F9">
        <v>2140</v>
      </c>
      <c r="G9">
        <v>2140</v>
      </c>
      <c r="H9">
        <v>2140</v>
      </c>
    </row>
    <row r="10" spans="1:8" x14ac:dyDescent="0.25">
      <c r="A10">
        <v>1001.902</v>
      </c>
      <c r="B10">
        <v>24</v>
      </c>
      <c r="C10">
        <v>3.31</v>
      </c>
      <c r="D10">
        <v>10.5</v>
      </c>
      <c r="E10">
        <v>83.2</v>
      </c>
      <c r="F10">
        <v>6582</v>
      </c>
      <c r="G10">
        <v>6582</v>
      </c>
      <c r="H10">
        <v>6582</v>
      </c>
    </row>
    <row r="11" spans="1:8" x14ac:dyDescent="0.25">
      <c r="A11">
        <v>912.34699999999998</v>
      </c>
      <c r="B11">
        <v>27</v>
      </c>
      <c r="C11">
        <v>3.36</v>
      </c>
      <c r="D11">
        <v>10.7</v>
      </c>
      <c r="E11">
        <v>79.3</v>
      </c>
      <c r="F11">
        <v>4213</v>
      </c>
      <c r="G11">
        <v>4213</v>
      </c>
      <c r="H11">
        <v>4213</v>
      </c>
    </row>
    <row r="12" spans="1:8" x14ac:dyDescent="0.25">
      <c r="A12">
        <v>1017.6130000000001</v>
      </c>
      <c r="B12">
        <v>42</v>
      </c>
      <c r="C12">
        <v>3.39</v>
      </c>
      <c r="D12">
        <v>9.6</v>
      </c>
      <c r="E12">
        <v>69.2</v>
      </c>
      <c r="F12">
        <v>2302</v>
      </c>
      <c r="G12">
        <v>2302</v>
      </c>
      <c r="H12">
        <v>2302</v>
      </c>
    </row>
    <row r="13" spans="1:8" x14ac:dyDescent="0.25">
      <c r="A13">
        <v>1024.885</v>
      </c>
      <c r="B13">
        <v>26</v>
      </c>
      <c r="C13">
        <v>3.2</v>
      </c>
      <c r="D13">
        <v>10.9</v>
      </c>
      <c r="E13">
        <v>83.4</v>
      </c>
      <c r="F13">
        <v>6122</v>
      </c>
      <c r="G13">
        <v>6122</v>
      </c>
      <c r="H13">
        <v>6122</v>
      </c>
    </row>
    <row r="14" spans="1:8" x14ac:dyDescent="0.25">
      <c r="A14">
        <v>970.46699999999998</v>
      </c>
      <c r="B14">
        <v>34</v>
      </c>
      <c r="C14">
        <v>3.21</v>
      </c>
      <c r="D14">
        <v>10.199999999999999</v>
      </c>
      <c r="E14">
        <v>77</v>
      </c>
      <c r="F14">
        <v>4101</v>
      </c>
      <c r="G14">
        <v>4101</v>
      </c>
      <c r="H14">
        <v>4101</v>
      </c>
    </row>
    <row r="15" spans="1:8" x14ac:dyDescent="0.25">
      <c r="A15">
        <v>985.95</v>
      </c>
      <c r="B15">
        <v>28</v>
      </c>
      <c r="C15">
        <v>3.29</v>
      </c>
      <c r="D15">
        <v>11.1</v>
      </c>
      <c r="E15">
        <v>86.3</v>
      </c>
      <c r="F15">
        <v>3042</v>
      </c>
      <c r="G15">
        <v>3042</v>
      </c>
      <c r="H15">
        <v>3042</v>
      </c>
    </row>
    <row r="16" spans="1:8" x14ac:dyDescent="0.25">
      <c r="A16">
        <v>958.83900000000006</v>
      </c>
      <c r="B16">
        <v>31</v>
      </c>
      <c r="C16">
        <v>3.26</v>
      </c>
      <c r="D16">
        <v>11.9</v>
      </c>
      <c r="E16">
        <v>78.400000000000006</v>
      </c>
      <c r="F16">
        <v>4259</v>
      </c>
      <c r="G16">
        <v>4259</v>
      </c>
      <c r="H16">
        <v>4259</v>
      </c>
    </row>
    <row r="17" spans="1:8" x14ac:dyDescent="0.25">
      <c r="A17">
        <v>860.101</v>
      </c>
      <c r="B17">
        <v>46</v>
      </c>
      <c r="C17">
        <v>3.22</v>
      </c>
      <c r="D17">
        <v>11.8</v>
      </c>
      <c r="E17">
        <v>79.900000000000006</v>
      </c>
      <c r="F17">
        <v>1441</v>
      </c>
      <c r="G17">
        <v>1441</v>
      </c>
      <c r="H17">
        <v>1441</v>
      </c>
    </row>
    <row r="18" spans="1:8" x14ac:dyDescent="0.25">
      <c r="A18">
        <v>936.23400000000004</v>
      </c>
      <c r="B18">
        <v>30</v>
      </c>
      <c r="C18">
        <v>3.35</v>
      </c>
      <c r="D18">
        <v>11.4</v>
      </c>
      <c r="E18">
        <v>81.900000000000006</v>
      </c>
      <c r="F18">
        <v>4029</v>
      </c>
      <c r="G18">
        <v>4029</v>
      </c>
      <c r="H18">
        <v>4029</v>
      </c>
    </row>
    <row r="19" spans="1:8" x14ac:dyDescent="0.25">
      <c r="A19">
        <v>871.76599999999996</v>
      </c>
      <c r="B19">
        <v>30</v>
      </c>
      <c r="C19">
        <v>3.15</v>
      </c>
      <c r="D19">
        <v>12.2</v>
      </c>
      <c r="E19">
        <v>84.2</v>
      </c>
      <c r="F19">
        <v>4824</v>
      </c>
      <c r="G19">
        <v>4824</v>
      </c>
      <c r="H19">
        <v>4824</v>
      </c>
    </row>
    <row r="20" spans="1:8" x14ac:dyDescent="0.25">
      <c r="A20">
        <v>959.221</v>
      </c>
      <c r="B20">
        <v>27</v>
      </c>
      <c r="C20">
        <v>3.44</v>
      </c>
      <c r="D20">
        <v>10.8</v>
      </c>
      <c r="E20">
        <v>87</v>
      </c>
      <c r="F20">
        <v>4834</v>
      </c>
      <c r="G20">
        <v>4834</v>
      </c>
      <c r="H20">
        <v>4834</v>
      </c>
    </row>
    <row r="21" spans="1:8" x14ac:dyDescent="0.25">
      <c r="A21">
        <v>941.18100000000004</v>
      </c>
      <c r="B21">
        <v>24</v>
      </c>
      <c r="C21">
        <v>3.53</v>
      </c>
      <c r="D21">
        <v>10.8</v>
      </c>
      <c r="E21">
        <v>79.5</v>
      </c>
      <c r="F21">
        <v>3694</v>
      </c>
      <c r="G21">
        <v>3694</v>
      </c>
      <c r="H21">
        <v>3694</v>
      </c>
    </row>
    <row r="22" spans="1:8" x14ac:dyDescent="0.25">
      <c r="A22">
        <v>891.70799999999997</v>
      </c>
      <c r="B22">
        <v>45</v>
      </c>
      <c r="C22">
        <v>3.22</v>
      </c>
      <c r="D22">
        <v>11.4</v>
      </c>
      <c r="E22">
        <v>80.7</v>
      </c>
      <c r="F22">
        <v>1844</v>
      </c>
      <c r="G22">
        <v>1844</v>
      </c>
      <c r="H22">
        <v>1844</v>
      </c>
    </row>
    <row r="23" spans="1:8" x14ac:dyDescent="0.25">
      <c r="A23">
        <v>871.33799999999997</v>
      </c>
      <c r="B23">
        <v>24</v>
      </c>
      <c r="C23">
        <v>3.37</v>
      </c>
      <c r="D23">
        <v>10.9</v>
      </c>
      <c r="E23">
        <v>82.8</v>
      </c>
      <c r="F23">
        <v>3226</v>
      </c>
      <c r="G23">
        <v>3226</v>
      </c>
      <c r="H23">
        <v>3226</v>
      </c>
    </row>
    <row r="24" spans="1:8" x14ac:dyDescent="0.25">
      <c r="A24">
        <v>971.12199999999996</v>
      </c>
      <c r="B24">
        <v>40</v>
      </c>
      <c r="C24">
        <v>3.45</v>
      </c>
      <c r="D24">
        <v>10.4</v>
      </c>
      <c r="E24">
        <v>71.8</v>
      </c>
      <c r="F24">
        <v>2269</v>
      </c>
      <c r="G24">
        <v>2269</v>
      </c>
      <c r="H24">
        <v>2269</v>
      </c>
    </row>
    <row r="25" spans="1:8" x14ac:dyDescent="0.25">
      <c r="A25">
        <v>887.46600000000001</v>
      </c>
      <c r="B25">
        <v>27</v>
      </c>
      <c r="C25">
        <v>3.25</v>
      </c>
      <c r="D25">
        <v>11.5</v>
      </c>
      <c r="E25">
        <v>87.1</v>
      </c>
      <c r="F25">
        <v>2909</v>
      </c>
      <c r="G25">
        <v>2909</v>
      </c>
      <c r="H25">
        <v>2909</v>
      </c>
    </row>
    <row r="26" spans="1:8" x14ac:dyDescent="0.25">
      <c r="A26">
        <v>952.529</v>
      </c>
      <c r="B26">
        <v>55</v>
      </c>
      <c r="C26">
        <v>3.35</v>
      </c>
      <c r="D26">
        <v>11.4</v>
      </c>
      <c r="E26">
        <v>79.7</v>
      </c>
      <c r="F26">
        <v>2647</v>
      </c>
      <c r="G26">
        <v>2647</v>
      </c>
      <c r="H26">
        <v>2647</v>
      </c>
    </row>
    <row r="27" spans="1:8" x14ac:dyDescent="0.25">
      <c r="A27">
        <v>968.66499999999996</v>
      </c>
      <c r="B27">
        <v>29</v>
      </c>
      <c r="C27">
        <v>3.23</v>
      </c>
      <c r="D27">
        <v>11.4</v>
      </c>
      <c r="E27">
        <v>78.599999999999994</v>
      </c>
      <c r="F27">
        <v>4412</v>
      </c>
      <c r="G27">
        <v>4412</v>
      </c>
      <c r="H27">
        <v>4412</v>
      </c>
    </row>
    <row r="28" spans="1:8" x14ac:dyDescent="0.25">
      <c r="A28">
        <v>919.72900000000004</v>
      </c>
      <c r="B28">
        <v>31</v>
      </c>
      <c r="C28">
        <v>3.1</v>
      </c>
      <c r="D28">
        <v>12</v>
      </c>
      <c r="E28">
        <v>78.3</v>
      </c>
      <c r="F28">
        <v>3262</v>
      </c>
      <c r="G28">
        <v>3262</v>
      </c>
      <c r="H28">
        <v>3262</v>
      </c>
    </row>
    <row r="29" spans="1:8" x14ac:dyDescent="0.25">
      <c r="A29">
        <v>844.053</v>
      </c>
      <c r="B29">
        <v>32</v>
      </c>
      <c r="C29">
        <v>3.38</v>
      </c>
      <c r="D29">
        <v>9.5</v>
      </c>
      <c r="E29">
        <v>79.2</v>
      </c>
      <c r="F29">
        <v>3214</v>
      </c>
      <c r="G29">
        <v>3214</v>
      </c>
      <c r="H29">
        <v>3214</v>
      </c>
    </row>
    <row r="30" spans="1:8" x14ac:dyDescent="0.25">
      <c r="A30">
        <v>861.83299999999997</v>
      </c>
      <c r="B30">
        <v>53</v>
      </c>
      <c r="C30">
        <v>2.99</v>
      </c>
      <c r="D30">
        <v>12.1</v>
      </c>
      <c r="E30">
        <v>90.6</v>
      </c>
      <c r="F30">
        <v>4700</v>
      </c>
      <c r="G30">
        <v>4700</v>
      </c>
      <c r="H30">
        <v>4700</v>
      </c>
    </row>
    <row r="31" spans="1:8" x14ac:dyDescent="0.25">
      <c r="A31">
        <v>989.26499999999999</v>
      </c>
      <c r="B31">
        <v>35</v>
      </c>
      <c r="C31">
        <v>3.37</v>
      </c>
      <c r="D31">
        <v>9.9</v>
      </c>
      <c r="E31">
        <v>77.400000000000006</v>
      </c>
      <c r="F31">
        <v>4474</v>
      </c>
      <c r="G31">
        <v>4474</v>
      </c>
      <c r="H31">
        <v>4474</v>
      </c>
    </row>
    <row r="32" spans="1:8" x14ac:dyDescent="0.25">
      <c r="A32">
        <v>1006.49</v>
      </c>
      <c r="B32">
        <v>42</v>
      </c>
      <c r="C32">
        <v>3.49</v>
      </c>
      <c r="D32">
        <v>10.4</v>
      </c>
      <c r="E32">
        <v>72.5</v>
      </c>
      <c r="F32">
        <v>3497</v>
      </c>
      <c r="G32">
        <v>3497</v>
      </c>
      <c r="H32">
        <v>3497</v>
      </c>
    </row>
    <row r="33" spans="1:8" x14ac:dyDescent="0.25">
      <c r="A33">
        <v>861.43899999999996</v>
      </c>
      <c r="B33">
        <v>67</v>
      </c>
      <c r="C33">
        <v>2.98</v>
      </c>
      <c r="D33">
        <v>11.5</v>
      </c>
      <c r="E33">
        <v>88.6</v>
      </c>
      <c r="F33">
        <v>4657</v>
      </c>
      <c r="G33">
        <v>4657</v>
      </c>
      <c r="H33">
        <v>4657</v>
      </c>
    </row>
    <row r="34" spans="1:8" x14ac:dyDescent="0.25">
      <c r="A34">
        <v>929.15</v>
      </c>
      <c r="B34">
        <v>20</v>
      </c>
      <c r="C34">
        <v>3.26</v>
      </c>
      <c r="D34">
        <v>11.1</v>
      </c>
      <c r="E34">
        <v>85.4</v>
      </c>
      <c r="F34">
        <v>2934</v>
      </c>
      <c r="G34">
        <v>2934</v>
      </c>
      <c r="H34">
        <v>2934</v>
      </c>
    </row>
    <row r="35" spans="1:8" x14ac:dyDescent="0.25">
      <c r="A35">
        <v>857.62199999999996</v>
      </c>
      <c r="B35">
        <v>12</v>
      </c>
      <c r="C35">
        <v>3.28</v>
      </c>
      <c r="D35">
        <v>12.1</v>
      </c>
      <c r="E35">
        <v>83.1</v>
      </c>
      <c r="F35">
        <v>2095</v>
      </c>
      <c r="G35">
        <v>2095</v>
      </c>
      <c r="H35">
        <v>2095</v>
      </c>
    </row>
    <row r="36" spans="1:8" x14ac:dyDescent="0.25">
      <c r="A36">
        <v>961.00900000000001</v>
      </c>
      <c r="B36">
        <v>40</v>
      </c>
      <c r="C36">
        <v>3.32</v>
      </c>
      <c r="D36">
        <v>10.1</v>
      </c>
      <c r="E36">
        <v>70.3</v>
      </c>
      <c r="F36">
        <v>2682</v>
      </c>
      <c r="G36">
        <v>2682</v>
      </c>
      <c r="H36">
        <v>2682</v>
      </c>
    </row>
    <row r="37" spans="1:8" x14ac:dyDescent="0.25">
      <c r="A37">
        <v>923.23400000000004</v>
      </c>
      <c r="B37">
        <v>30</v>
      </c>
      <c r="C37">
        <v>3.16</v>
      </c>
      <c r="D37">
        <v>11.3</v>
      </c>
      <c r="E37">
        <v>83.2</v>
      </c>
      <c r="F37">
        <v>3327</v>
      </c>
      <c r="G37">
        <v>3327</v>
      </c>
      <c r="H37">
        <v>3327</v>
      </c>
    </row>
    <row r="38" spans="1:8" x14ac:dyDescent="0.25">
      <c r="A38">
        <v>1113.1559999999999</v>
      </c>
      <c r="B38">
        <v>54</v>
      </c>
      <c r="C38">
        <v>3.36</v>
      </c>
      <c r="D38">
        <v>9.6999999999999993</v>
      </c>
      <c r="E38">
        <v>72.8</v>
      </c>
      <c r="F38">
        <v>3172</v>
      </c>
      <c r="G38">
        <v>3172</v>
      </c>
      <c r="H38">
        <v>3172</v>
      </c>
    </row>
    <row r="39" spans="1:8" x14ac:dyDescent="0.25">
      <c r="A39">
        <v>994.64800000000002</v>
      </c>
      <c r="B39">
        <v>33</v>
      </c>
      <c r="C39">
        <v>3.03</v>
      </c>
      <c r="D39">
        <v>10.7</v>
      </c>
      <c r="E39">
        <v>83.5</v>
      </c>
      <c r="F39">
        <v>7462</v>
      </c>
      <c r="G39">
        <v>7462</v>
      </c>
      <c r="H39">
        <v>7462</v>
      </c>
    </row>
    <row r="40" spans="1:8" x14ac:dyDescent="0.25">
      <c r="A40">
        <v>1015.023</v>
      </c>
      <c r="B40">
        <v>32</v>
      </c>
      <c r="C40">
        <v>3.32</v>
      </c>
      <c r="D40">
        <v>10.5</v>
      </c>
      <c r="E40">
        <v>87.5</v>
      </c>
      <c r="F40">
        <v>6092</v>
      </c>
      <c r="G40">
        <v>6092</v>
      </c>
      <c r="H40">
        <v>6092</v>
      </c>
    </row>
    <row r="41" spans="1:8" x14ac:dyDescent="0.25">
      <c r="A41">
        <v>991.29</v>
      </c>
      <c r="B41">
        <v>29</v>
      </c>
      <c r="C41">
        <v>3.32</v>
      </c>
      <c r="D41">
        <v>10.6</v>
      </c>
      <c r="E41">
        <v>77.599999999999994</v>
      </c>
      <c r="F41">
        <v>3437</v>
      </c>
      <c r="G41">
        <v>3437</v>
      </c>
      <c r="H41">
        <v>3437</v>
      </c>
    </row>
    <row r="42" spans="1:8" x14ac:dyDescent="0.25">
      <c r="A42">
        <v>893.99099999999999</v>
      </c>
      <c r="B42">
        <v>38</v>
      </c>
      <c r="C42">
        <v>2.99</v>
      </c>
      <c r="D42">
        <v>12</v>
      </c>
      <c r="E42">
        <v>81.5</v>
      </c>
      <c r="F42">
        <v>3387</v>
      </c>
      <c r="G42">
        <v>3387</v>
      </c>
      <c r="H42">
        <v>3387</v>
      </c>
    </row>
    <row r="43" spans="1:8" x14ac:dyDescent="0.25">
      <c r="A43">
        <v>938.5</v>
      </c>
      <c r="B43">
        <v>29</v>
      </c>
      <c r="C43">
        <v>3.19</v>
      </c>
      <c r="D43">
        <v>10.1</v>
      </c>
      <c r="E43">
        <v>79.5</v>
      </c>
      <c r="F43">
        <v>3508</v>
      </c>
      <c r="G43">
        <v>3508</v>
      </c>
      <c r="H43">
        <v>3508</v>
      </c>
    </row>
    <row r="44" spans="1:8" x14ac:dyDescent="0.25">
      <c r="A44">
        <v>946.18499999999995</v>
      </c>
      <c r="B44">
        <v>33</v>
      </c>
      <c r="C44">
        <v>3.08</v>
      </c>
      <c r="D44">
        <v>9.6</v>
      </c>
      <c r="E44">
        <v>79.900000000000006</v>
      </c>
      <c r="F44">
        <v>4843</v>
      </c>
      <c r="G44">
        <v>4843</v>
      </c>
      <c r="H44">
        <v>4843</v>
      </c>
    </row>
    <row r="45" spans="1:8" x14ac:dyDescent="0.25">
      <c r="A45">
        <v>1025.502</v>
      </c>
      <c r="B45">
        <v>39</v>
      </c>
      <c r="C45">
        <v>3.32</v>
      </c>
      <c r="D45">
        <v>11</v>
      </c>
      <c r="E45">
        <v>79.900000000000006</v>
      </c>
      <c r="F45">
        <v>3768</v>
      </c>
      <c r="G45">
        <v>3768</v>
      </c>
      <c r="H45">
        <v>3768</v>
      </c>
    </row>
    <row r="46" spans="1:8" x14ac:dyDescent="0.25">
      <c r="A46">
        <v>874.28099999999995</v>
      </c>
      <c r="B46">
        <v>25</v>
      </c>
      <c r="C46">
        <v>3.21</v>
      </c>
      <c r="D46">
        <v>11.1</v>
      </c>
      <c r="E46">
        <v>82.5</v>
      </c>
      <c r="F46">
        <v>4355</v>
      </c>
      <c r="G46">
        <v>4355</v>
      </c>
      <c r="H46">
        <v>4355</v>
      </c>
    </row>
    <row r="47" spans="1:8" x14ac:dyDescent="0.25">
      <c r="A47">
        <v>953.56</v>
      </c>
      <c r="B47">
        <v>32</v>
      </c>
      <c r="C47">
        <v>3.23</v>
      </c>
      <c r="D47">
        <v>9.6999999999999993</v>
      </c>
      <c r="E47">
        <v>76.8</v>
      </c>
      <c r="F47">
        <v>5160</v>
      </c>
      <c r="G47">
        <v>5160</v>
      </c>
      <c r="H47">
        <v>5160</v>
      </c>
    </row>
    <row r="48" spans="1:8" x14ac:dyDescent="0.25">
      <c r="A48">
        <v>839.70899999999995</v>
      </c>
      <c r="B48">
        <v>55</v>
      </c>
      <c r="C48">
        <v>3.11</v>
      </c>
      <c r="D48">
        <v>12.1</v>
      </c>
      <c r="E48">
        <v>88.9</v>
      </c>
      <c r="F48">
        <v>3033</v>
      </c>
      <c r="G48">
        <v>3033</v>
      </c>
      <c r="H48">
        <v>3033</v>
      </c>
    </row>
    <row r="49" spans="1:8" x14ac:dyDescent="0.25">
      <c r="A49">
        <v>911.70100000000002</v>
      </c>
      <c r="B49">
        <v>48</v>
      </c>
      <c r="C49">
        <v>2.92</v>
      </c>
      <c r="D49">
        <v>12.2</v>
      </c>
      <c r="E49">
        <v>87.7</v>
      </c>
      <c r="F49">
        <v>4253</v>
      </c>
      <c r="G49">
        <v>4253</v>
      </c>
      <c r="H49">
        <v>4253</v>
      </c>
    </row>
    <row r="50" spans="1:8" x14ac:dyDescent="0.25">
      <c r="A50">
        <v>790.73299999999995</v>
      </c>
      <c r="B50">
        <v>49</v>
      </c>
      <c r="C50">
        <v>3.36</v>
      </c>
      <c r="D50">
        <v>12.2</v>
      </c>
      <c r="E50">
        <v>90.7</v>
      </c>
      <c r="F50">
        <v>2702</v>
      </c>
      <c r="G50">
        <v>2702</v>
      </c>
      <c r="H50">
        <v>2702</v>
      </c>
    </row>
    <row r="51" spans="1:8" x14ac:dyDescent="0.25">
      <c r="A51">
        <v>899.26400000000001</v>
      </c>
      <c r="B51">
        <v>40</v>
      </c>
      <c r="C51">
        <v>3.02</v>
      </c>
      <c r="D51">
        <v>12.2</v>
      </c>
      <c r="E51">
        <v>82.5</v>
      </c>
      <c r="F51">
        <v>3626</v>
      </c>
      <c r="G51">
        <v>3626</v>
      </c>
      <c r="H51">
        <v>3626</v>
      </c>
    </row>
    <row r="52" spans="1:8" x14ac:dyDescent="0.25">
      <c r="A52">
        <v>904.15499999999997</v>
      </c>
      <c r="B52">
        <v>28</v>
      </c>
      <c r="C52">
        <v>3.21</v>
      </c>
      <c r="D52">
        <v>11.1</v>
      </c>
      <c r="E52">
        <v>82.6</v>
      </c>
      <c r="F52">
        <v>1883</v>
      </c>
      <c r="G52">
        <v>1883</v>
      </c>
      <c r="H52">
        <v>1883</v>
      </c>
    </row>
    <row r="53" spans="1:8" x14ac:dyDescent="0.25">
      <c r="A53">
        <v>950.67200000000003</v>
      </c>
      <c r="B53">
        <v>24</v>
      </c>
      <c r="C53">
        <v>3.34</v>
      </c>
      <c r="D53">
        <v>11.4</v>
      </c>
      <c r="E53">
        <v>78</v>
      </c>
      <c r="F53">
        <v>4923</v>
      </c>
      <c r="G53">
        <v>4923</v>
      </c>
      <c r="H53">
        <v>4923</v>
      </c>
    </row>
    <row r="54" spans="1:8" x14ac:dyDescent="0.25">
      <c r="A54">
        <v>972.46400000000006</v>
      </c>
      <c r="B54">
        <v>26</v>
      </c>
      <c r="C54">
        <v>3.22</v>
      </c>
      <c r="D54">
        <v>10.7</v>
      </c>
      <c r="E54">
        <v>81.3</v>
      </c>
      <c r="F54">
        <v>3249</v>
      </c>
      <c r="G54">
        <v>3249</v>
      </c>
      <c r="H54">
        <v>3249</v>
      </c>
    </row>
    <row r="55" spans="1:8" x14ac:dyDescent="0.25">
      <c r="A55">
        <v>912.202</v>
      </c>
      <c r="B55">
        <v>23</v>
      </c>
      <c r="C55">
        <v>3.28</v>
      </c>
      <c r="D55">
        <v>10.3</v>
      </c>
      <c r="E55">
        <v>73.8</v>
      </c>
      <c r="F55">
        <v>1671</v>
      </c>
      <c r="G55">
        <v>1671</v>
      </c>
      <c r="H55">
        <v>1671</v>
      </c>
    </row>
    <row r="56" spans="1:8" x14ac:dyDescent="0.25">
      <c r="A56">
        <v>967.803</v>
      </c>
      <c r="B56">
        <v>37</v>
      </c>
      <c r="C56">
        <v>3.25</v>
      </c>
      <c r="D56">
        <v>12.3</v>
      </c>
      <c r="E56">
        <v>89.5</v>
      </c>
      <c r="F56">
        <v>5308</v>
      </c>
      <c r="G56">
        <v>5308</v>
      </c>
      <c r="H56">
        <v>5308</v>
      </c>
    </row>
    <row r="57" spans="1:8" x14ac:dyDescent="0.25">
      <c r="A57">
        <v>823.76400000000001</v>
      </c>
      <c r="B57">
        <v>32</v>
      </c>
      <c r="C57">
        <v>3.27</v>
      </c>
      <c r="D57">
        <v>12.1</v>
      </c>
      <c r="E57">
        <v>81</v>
      </c>
      <c r="F57">
        <v>3665</v>
      </c>
      <c r="G57">
        <v>3665</v>
      </c>
      <c r="H57">
        <v>3665</v>
      </c>
    </row>
    <row r="58" spans="1:8" x14ac:dyDescent="0.25">
      <c r="A58">
        <v>1003.502</v>
      </c>
      <c r="B58">
        <v>33</v>
      </c>
      <c r="C58">
        <v>3.39</v>
      </c>
      <c r="D58">
        <v>11.3</v>
      </c>
      <c r="E58">
        <v>82.2</v>
      </c>
      <c r="F58">
        <v>3152</v>
      </c>
      <c r="G58">
        <v>3152</v>
      </c>
      <c r="H58">
        <v>3152</v>
      </c>
    </row>
    <row r="59" spans="1:8" x14ac:dyDescent="0.25">
      <c r="A59">
        <v>895.69600000000003</v>
      </c>
      <c r="B59">
        <v>24</v>
      </c>
      <c r="C59">
        <v>3.25</v>
      </c>
      <c r="D59">
        <v>11.1</v>
      </c>
      <c r="E59">
        <v>79.8</v>
      </c>
      <c r="F59">
        <v>3678</v>
      </c>
      <c r="G59">
        <v>3678</v>
      </c>
      <c r="H59">
        <v>3678</v>
      </c>
    </row>
    <row r="60" spans="1:8" x14ac:dyDescent="0.25">
      <c r="A60">
        <v>911.81700000000001</v>
      </c>
      <c r="B60">
        <v>33</v>
      </c>
      <c r="C60">
        <v>3.22</v>
      </c>
      <c r="D60">
        <v>9</v>
      </c>
      <c r="E60">
        <v>76.2</v>
      </c>
      <c r="F60">
        <v>9699</v>
      </c>
      <c r="G60">
        <v>9699</v>
      </c>
      <c r="H60">
        <v>9699</v>
      </c>
    </row>
    <row r="61" spans="1:8" x14ac:dyDescent="0.25">
      <c r="A61">
        <v>954.44200000000001</v>
      </c>
      <c r="B61">
        <v>28</v>
      </c>
      <c r="C61">
        <v>3.48</v>
      </c>
      <c r="D61">
        <v>10.7</v>
      </c>
      <c r="E61">
        <v>79.8</v>
      </c>
      <c r="F61">
        <v>3451</v>
      </c>
      <c r="G61">
        <v>3451</v>
      </c>
      <c r="H61">
        <v>3451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921.87</v>
      </c>
      <c r="B2">
        <v>36</v>
      </c>
      <c r="C2">
        <v>27</v>
      </c>
      <c r="D2">
        <v>71</v>
      </c>
      <c r="E2">
        <v>3.34</v>
      </c>
      <c r="F2">
        <v>11.4</v>
      </c>
      <c r="G2">
        <v>81.5</v>
      </c>
      <c r="H2">
        <v>3243</v>
      </c>
    </row>
    <row r="3" spans="1:8" x14ac:dyDescent="0.25">
      <c r="A3">
        <v>997.875</v>
      </c>
      <c r="B3">
        <v>35</v>
      </c>
      <c r="C3">
        <v>23</v>
      </c>
      <c r="D3">
        <v>72</v>
      </c>
      <c r="E3">
        <v>3.14</v>
      </c>
      <c r="F3">
        <v>11</v>
      </c>
      <c r="G3">
        <v>78.8</v>
      </c>
      <c r="H3">
        <v>4281</v>
      </c>
    </row>
    <row r="4" spans="1:8" x14ac:dyDescent="0.25">
      <c r="A4">
        <v>962.35400000000004</v>
      </c>
      <c r="B4">
        <v>44</v>
      </c>
      <c r="C4">
        <v>29</v>
      </c>
      <c r="D4">
        <v>74</v>
      </c>
      <c r="E4">
        <v>3.21</v>
      </c>
      <c r="F4">
        <v>9.8000000000000007</v>
      </c>
      <c r="G4">
        <v>81.599999999999994</v>
      </c>
      <c r="H4">
        <v>4260</v>
      </c>
    </row>
    <row r="5" spans="1:8" x14ac:dyDescent="0.25">
      <c r="A5">
        <v>982.29100000000005</v>
      </c>
      <c r="B5">
        <v>47</v>
      </c>
      <c r="C5">
        <v>45</v>
      </c>
      <c r="D5">
        <v>79</v>
      </c>
      <c r="E5">
        <v>3.41</v>
      </c>
      <c r="F5">
        <v>11.1</v>
      </c>
      <c r="G5">
        <v>77.5</v>
      </c>
      <c r="H5">
        <v>3125</v>
      </c>
    </row>
    <row r="6" spans="1:8" x14ac:dyDescent="0.25">
      <c r="A6">
        <v>1071.289</v>
      </c>
      <c r="B6">
        <v>43</v>
      </c>
      <c r="C6">
        <v>35</v>
      </c>
      <c r="D6">
        <v>77</v>
      </c>
      <c r="E6">
        <v>3.44</v>
      </c>
      <c r="F6">
        <v>9.6</v>
      </c>
      <c r="G6">
        <v>84.6</v>
      </c>
      <c r="H6">
        <v>6441</v>
      </c>
    </row>
    <row r="7" spans="1:8" x14ac:dyDescent="0.25">
      <c r="A7">
        <v>1030.3800000000001</v>
      </c>
      <c r="B7">
        <v>53</v>
      </c>
      <c r="C7">
        <v>45</v>
      </c>
      <c r="D7">
        <v>80</v>
      </c>
      <c r="E7">
        <v>3.45</v>
      </c>
      <c r="F7">
        <v>10.199999999999999</v>
      </c>
      <c r="G7">
        <v>66.8</v>
      </c>
      <c r="H7">
        <v>3325</v>
      </c>
    </row>
    <row r="8" spans="1:8" x14ac:dyDescent="0.25">
      <c r="A8">
        <v>934.7</v>
      </c>
      <c r="B8">
        <v>43</v>
      </c>
      <c r="C8">
        <v>30</v>
      </c>
      <c r="D8">
        <v>74</v>
      </c>
      <c r="E8">
        <v>3.23</v>
      </c>
      <c r="F8">
        <v>12.1</v>
      </c>
      <c r="G8">
        <v>83.9</v>
      </c>
      <c r="H8">
        <v>4679</v>
      </c>
    </row>
    <row r="9" spans="1:8" x14ac:dyDescent="0.25">
      <c r="A9">
        <v>899.529</v>
      </c>
      <c r="B9">
        <v>45</v>
      </c>
      <c r="C9">
        <v>30</v>
      </c>
      <c r="D9">
        <v>73</v>
      </c>
      <c r="E9">
        <v>3.29</v>
      </c>
      <c r="F9">
        <v>10.6</v>
      </c>
      <c r="G9">
        <v>86</v>
      </c>
      <c r="H9">
        <v>2140</v>
      </c>
    </row>
    <row r="10" spans="1:8" x14ac:dyDescent="0.25">
      <c r="A10">
        <v>1001.902</v>
      </c>
      <c r="B10">
        <v>36</v>
      </c>
      <c r="C10">
        <v>24</v>
      </c>
      <c r="D10">
        <v>70</v>
      </c>
      <c r="E10">
        <v>3.31</v>
      </c>
      <c r="F10">
        <v>10.5</v>
      </c>
      <c r="G10">
        <v>83.2</v>
      </c>
      <c r="H10">
        <v>6582</v>
      </c>
    </row>
    <row r="11" spans="1:8" x14ac:dyDescent="0.25">
      <c r="A11">
        <v>912.34699999999998</v>
      </c>
      <c r="B11">
        <v>36</v>
      </c>
      <c r="C11">
        <v>27</v>
      </c>
      <c r="D11">
        <v>72</v>
      </c>
      <c r="E11">
        <v>3.36</v>
      </c>
      <c r="F11">
        <v>10.7</v>
      </c>
      <c r="G11">
        <v>79.3</v>
      </c>
      <c r="H11">
        <v>4213</v>
      </c>
    </row>
    <row r="12" spans="1:8" x14ac:dyDescent="0.25">
      <c r="A12">
        <v>1017.6130000000001</v>
      </c>
      <c r="B12">
        <v>52</v>
      </c>
      <c r="C12">
        <v>42</v>
      </c>
      <c r="D12">
        <v>79</v>
      </c>
      <c r="E12">
        <v>3.39</v>
      </c>
      <c r="F12">
        <v>9.6</v>
      </c>
      <c r="G12">
        <v>69.2</v>
      </c>
      <c r="H12">
        <v>2302</v>
      </c>
    </row>
    <row r="13" spans="1:8" x14ac:dyDescent="0.25">
      <c r="A13">
        <v>1024.885</v>
      </c>
      <c r="B13">
        <v>33</v>
      </c>
      <c r="C13">
        <v>26</v>
      </c>
      <c r="D13">
        <v>76</v>
      </c>
      <c r="E13">
        <v>3.2</v>
      </c>
      <c r="F13">
        <v>10.9</v>
      </c>
      <c r="G13">
        <v>83.4</v>
      </c>
      <c r="H13">
        <v>6122</v>
      </c>
    </row>
    <row r="14" spans="1:8" x14ac:dyDescent="0.25">
      <c r="A14">
        <v>970.46699999999998</v>
      </c>
      <c r="B14">
        <v>40</v>
      </c>
      <c r="C14">
        <v>34</v>
      </c>
      <c r="D14">
        <v>77</v>
      </c>
      <c r="E14">
        <v>3.21</v>
      </c>
      <c r="F14">
        <v>10.199999999999999</v>
      </c>
      <c r="G14">
        <v>77</v>
      </c>
      <c r="H14">
        <v>4101</v>
      </c>
    </row>
    <row r="15" spans="1:8" x14ac:dyDescent="0.25">
      <c r="A15">
        <v>985.95</v>
      </c>
      <c r="B15">
        <v>35</v>
      </c>
      <c r="C15">
        <v>28</v>
      </c>
      <c r="D15">
        <v>71</v>
      </c>
      <c r="E15">
        <v>3.29</v>
      </c>
      <c r="F15">
        <v>11.1</v>
      </c>
      <c r="G15">
        <v>86.3</v>
      </c>
      <c r="H15">
        <v>3042</v>
      </c>
    </row>
    <row r="16" spans="1:8" x14ac:dyDescent="0.25">
      <c r="A16">
        <v>958.83900000000006</v>
      </c>
      <c r="B16">
        <v>37</v>
      </c>
      <c r="C16">
        <v>31</v>
      </c>
      <c r="D16">
        <v>75</v>
      </c>
      <c r="E16">
        <v>3.26</v>
      </c>
      <c r="F16">
        <v>11.9</v>
      </c>
      <c r="G16">
        <v>78.400000000000006</v>
      </c>
      <c r="H16">
        <v>4259</v>
      </c>
    </row>
    <row r="17" spans="1:8" x14ac:dyDescent="0.25">
      <c r="A17">
        <v>860.101</v>
      </c>
      <c r="B17">
        <v>35</v>
      </c>
      <c r="C17">
        <v>46</v>
      </c>
      <c r="D17">
        <v>85</v>
      </c>
      <c r="E17">
        <v>3.22</v>
      </c>
      <c r="F17">
        <v>11.8</v>
      </c>
      <c r="G17">
        <v>79.900000000000006</v>
      </c>
      <c r="H17">
        <v>1441</v>
      </c>
    </row>
    <row r="18" spans="1:8" x14ac:dyDescent="0.25">
      <c r="A18">
        <v>936.23400000000004</v>
      </c>
      <c r="B18">
        <v>36</v>
      </c>
      <c r="C18">
        <v>30</v>
      </c>
      <c r="D18">
        <v>75</v>
      </c>
      <c r="E18">
        <v>3.35</v>
      </c>
      <c r="F18">
        <v>11.4</v>
      </c>
      <c r="G18">
        <v>81.900000000000006</v>
      </c>
      <c r="H18">
        <v>4029</v>
      </c>
    </row>
    <row r="19" spans="1:8" x14ac:dyDescent="0.25">
      <c r="A19">
        <v>871.76599999999996</v>
      </c>
      <c r="B19">
        <v>15</v>
      </c>
      <c r="C19">
        <v>30</v>
      </c>
      <c r="D19">
        <v>73</v>
      </c>
      <c r="E19">
        <v>3.15</v>
      </c>
      <c r="F19">
        <v>12.2</v>
      </c>
      <c r="G19">
        <v>84.2</v>
      </c>
      <c r="H19">
        <v>4824</v>
      </c>
    </row>
    <row r="20" spans="1:8" x14ac:dyDescent="0.25">
      <c r="A20">
        <v>959.221</v>
      </c>
      <c r="B20">
        <v>31</v>
      </c>
      <c r="C20">
        <v>27</v>
      </c>
      <c r="D20">
        <v>74</v>
      </c>
      <c r="E20">
        <v>3.44</v>
      </c>
      <c r="F20">
        <v>10.8</v>
      </c>
      <c r="G20">
        <v>87</v>
      </c>
      <c r="H20">
        <v>4834</v>
      </c>
    </row>
    <row r="21" spans="1:8" x14ac:dyDescent="0.25">
      <c r="A21">
        <v>941.18100000000004</v>
      </c>
      <c r="B21">
        <v>30</v>
      </c>
      <c r="C21">
        <v>24</v>
      </c>
      <c r="D21">
        <v>72</v>
      </c>
      <c r="E21">
        <v>3.53</v>
      </c>
      <c r="F21">
        <v>10.8</v>
      </c>
      <c r="G21">
        <v>79.5</v>
      </c>
      <c r="H21">
        <v>3694</v>
      </c>
    </row>
    <row r="22" spans="1:8" x14ac:dyDescent="0.25">
      <c r="A22">
        <v>891.70799999999997</v>
      </c>
      <c r="B22">
        <v>31</v>
      </c>
      <c r="C22">
        <v>45</v>
      </c>
      <c r="D22">
        <v>85</v>
      </c>
      <c r="E22">
        <v>3.22</v>
      </c>
      <c r="F22">
        <v>11.4</v>
      </c>
      <c r="G22">
        <v>80.7</v>
      </c>
      <c r="H22">
        <v>1844</v>
      </c>
    </row>
    <row r="23" spans="1:8" x14ac:dyDescent="0.25">
      <c r="A23">
        <v>871.33799999999997</v>
      </c>
      <c r="B23">
        <v>31</v>
      </c>
      <c r="C23">
        <v>24</v>
      </c>
      <c r="D23">
        <v>72</v>
      </c>
      <c r="E23">
        <v>3.37</v>
      </c>
      <c r="F23">
        <v>10.9</v>
      </c>
      <c r="G23">
        <v>82.8</v>
      </c>
      <c r="H23">
        <v>3226</v>
      </c>
    </row>
    <row r="24" spans="1:8" x14ac:dyDescent="0.25">
      <c r="A24">
        <v>971.12199999999996</v>
      </c>
      <c r="B24">
        <v>42</v>
      </c>
      <c r="C24">
        <v>40</v>
      </c>
      <c r="D24">
        <v>77</v>
      </c>
      <c r="E24">
        <v>3.45</v>
      </c>
      <c r="F24">
        <v>10.4</v>
      </c>
      <c r="G24">
        <v>71.8</v>
      </c>
      <c r="H24">
        <v>2269</v>
      </c>
    </row>
    <row r="25" spans="1:8" x14ac:dyDescent="0.25">
      <c r="A25">
        <v>887.46600000000001</v>
      </c>
      <c r="B25">
        <v>43</v>
      </c>
      <c r="C25">
        <v>27</v>
      </c>
      <c r="D25">
        <v>72</v>
      </c>
      <c r="E25">
        <v>3.25</v>
      </c>
      <c r="F25">
        <v>11.5</v>
      </c>
      <c r="G25">
        <v>87.1</v>
      </c>
      <c r="H25">
        <v>2909</v>
      </c>
    </row>
    <row r="26" spans="1:8" x14ac:dyDescent="0.25">
      <c r="A26">
        <v>952.529</v>
      </c>
      <c r="B26">
        <v>46</v>
      </c>
      <c r="C26">
        <v>55</v>
      </c>
      <c r="D26">
        <v>84</v>
      </c>
      <c r="E26">
        <v>3.35</v>
      </c>
      <c r="F26">
        <v>11.4</v>
      </c>
      <c r="G26">
        <v>79.7</v>
      </c>
      <c r="H26">
        <v>2647</v>
      </c>
    </row>
    <row r="27" spans="1:8" x14ac:dyDescent="0.25">
      <c r="A27">
        <v>968.66499999999996</v>
      </c>
      <c r="B27">
        <v>39</v>
      </c>
      <c r="C27">
        <v>29</v>
      </c>
      <c r="D27">
        <v>75</v>
      </c>
      <c r="E27">
        <v>3.23</v>
      </c>
      <c r="F27">
        <v>11.4</v>
      </c>
      <c r="G27">
        <v>78.599999999999994</v>
      </c>
      <c r="H27">
        <v>4412</v>
      </c>
    </row>
    <row r="28" spans="1:8" x14ac:dyDescent="0.25">
      <c r="A28">
        <v>919.72900000000004</v>
      </c>
      <c r="B28">
        <v>35</v>
      </c>
      <c r="C28">
        <v>31</v>
      </c>
      <c r="D28">
        <v>81</v>
      </c>
      <c r="E28">
        <v>3.1</v>
      </c>
      <c r="F28">
        <v>12</v>
      </c>
      <c r="G28">
        <v>78.3</v>
      </c>
      <c r="H28">
        <v>3262</v>
      </c>
    </row>
    <row r="29" spans="1:8" x14ac:dyDescent="0.25">
      <c r="A29">
        <v>844.053</v>
      </c>
      <c r="B29">
        <v>43</v>
      </c>
      <c r="C29">
        <v>32</v>
      </c>
      <c r="D29">
        <v>74</v>
      </c>
      <c r="E29">
        <v>3.38</v>
      </c>
      <c r="F29">
        <v>9.5</v>
      </c>
      <c r="G29">
        <v>79.2</v>
      </c>
      <c r="H29">
        <v>3214</v>
      </c>
    </row>
    <row r="30" spans="1:8" x14ac:dyDescent="0.25">
      <c r="A30">
        <v>861.83299999999997</v>
      </c>
      <c r="B30">
        <v>11</v>
      </c>
      <c r="C30">
        <v>53</v>
      </c>
      <c r="D30">
        <v>68</v>
      </c>
      <c r="E30">
        <v>2.99</v>
      </c>
      <c r="F30">
        <v>12.1</v>
      </c>
      <c r="G30">
        <v>90.6</v>
      </c>
      <c r="H30">
        <v>4700</v>
      </c>
    </row>
    <row r="31" spans="1:8" x14ac:dyDescent="0.25">
      <c r="A31">
        <v>989.26499999999999</v>
      </c>
      <c r="B31">
        <v>30</v>
      </c>
      <c r="C31">
        <v>35</v>
      </c>
      <c r="D31">
        <v>71</v>
      </c>
      <c r="E31">
        <v>3.37</v>
      </c>
      <c r="F31">
        <v>9.9</v>
      </c>
      <c r="G31">
        <v>77.400000000000006</v>
      </c>
      <c r="H31">
        <v>4474</v>
      </c>
    </row>
    <row r="32" spans="1:8" x14ac:dyDescent="0.25">
      <c r="A32">
        <v>1006.49</v>
      </c>
      <c r="B32">
        <v>50</v>
      </c>
      <c r="C32">
        <v>42</v>
      </c>
      <c r="D32">
        <v>82</v>
      </c>
      <c r="E32">
        <v>3.49</v>
      </c>
      <c r="F32">
        <v>10.4</v>
      </c>
      <c r="G32">
        <v>72.5</v>
      </c>
      <c r="H32">
        <v>3497</v>
      </c>
    </row>
    <row r="33" spans="1:8" x14ac:dyDescent="0.25">
      <c r="A33">
        <v>861.43899999999996</v>
      </c>
      <c r="B33">
        <v>60</v>
      </c>
      <c r="C33">
        <v>67</v>
      </c>
      <c r="D33">
        <v>82</v>
      </c>
      <c r="E33">
        <v>2.98</v>
      </c>
      <c r="F33">
        <v>11.5</v>
      </c>
      <c r="G33">
        <v>88.6</v>
      </c>
      <c r="H33">
        <v>4657</v>
      </c>
    </row>
    <row r="34" spans="1:8" x14ac:dyDescent="0.25">
      <c r="A34">
        <v>929.15</v>
      </c>
      <c r="B34">
        <v>30</v>
      </c>
      <c r="C34">
        <v>20</v>
      </c>
      <c r="D34">
        <v>69</v>
      </c>
      <c r="E34">
        <v>3.26</v>
      </c>
      <c r="F34">
        <v>11.1</v>
      </c>
      <c r="G34">
        <v>85.4</v>
      </c>
      <c r="H34">
        <v>2934</v>
      </c>
    </row>
    <row r="35" spans="1:8" x14ac:dyDescent="0.25">
      <c r="A35">
        <v>857.62199999999996</v>
      </c>
      <c r="B35">
        <v>25</v>
      </c>
      <c r="C35">
        <v>12</v>
      </c>
      <c r="D35">
        <v>73</v>
      </c>
      <c r="E35">
        <v>3.28</v>
      </c>
      <c r="F35">
        <v>12.1</v>
      </c>
      <c r="G35">
        <v>83.1</v>
      </c>
      <c r="H35">
        <v>2095</v>
      </c>
    </row>
    <row r="36" spans="1:8" x14ac:dyDescent="0.25">
      <c r="A36">
        <v>961.00900000000001</v>
      </c>
      <c r="B36">
        <v>45</v>
      </c>
      <c r="C36">
        <v>40</v>
      </c>
      <c r="D36">
        <v>80</v>
      </c>
      <c r="E36">
        <v>3.32</v>
      </c>
      <c r="F36">
        <v>10.1</v>
      </c>
      <c r="G36">
        <v>70.3</v>
      </c>
      <c r="H36">
        <v>2682</v>
      </c>
    </row>
    <row r="37" spans="1:8" x14ac:dyDescent="0.25">
      <c r="A37">
        <v>923.23400000000004</v>
      </c>
      <c r="B37">
        <v>46</v>
      </c>
      <c r="C37">
        <v>30</v>
      </c>
      <c r="D37">
        <v>72</v>
      </c>
      <c r="E37">
        <v>3.16</v>
      </c>
      <c r="F37">
        <v>11.3</v>
      </c>
      <c r="G37">
        <v>83.2</v>
      </c>
      <c r="H37">
        <v>3327</v>
      </c>
    </row>
    <row r="38" spans="1:8" x14ac:dyDescent="0.25">
      <c r="A38">
        <v>1113.1559999999999</v>
      </c>
      <c r="B38">
        <v>54</v>
      </c>
      <c r="C38">
        <v>54</v>
      </c>
      <c r="D38">
        <v>81</v>
      </c>
      <c r="E38">
        <v>3.36</v>
      </c>
      <c r="F38">
        <v>9.6999999999999993</v>
      </c>
      <c r="G38">
        <v>72.8</v>
      </c>
      <c r="H38">
        <v>3172</v>
      </c>
    </row>
    <row r="39" spans="1:8" x14ac:dyDescent="0.25">
      <c r="A39">
        <v>994.64800000000002</v>
      </c>
      <c r="B39">
        <v>42</v>
      </c>
      <c r="C39">
        <v>33</v>
      </c>
      <c r="D39">
        <v>77</v>
      </c>
      <c r="E39">
        <v>3.03</v>
      </c>
      <c r="F39">
        <v>10.7</v>
      </c>
      <c r="G39">
        <v>83.5</v>
      </c>
      <c r="H39">
        <v>7462</v>
      </c>
    </row>
    <row r="40" spans="1:8" x14ac:dyDescent="0.25">
      <c r="A40">
        <v>1015.023</v>
      </c>
      <c r="B40">
        <v>42</v>
      </c>
      <c r="C40">
        <v>32</v>
      </c>
      <c r="D40">
        <v>76</v>
      </c>
      <c r="E40">
        <v>3.32</v>
      </c>
      <c r="F40">
        <v>10.5</v>
      </c>
      <c r="G40">
        <v>87.5</v>
      </c>
      <c r="H40">
        <v>6092</v>
      </c>
    </row>
    <row r="41" spans="1:8" x14ac:dyDescent="0.25">
      <c r="A41">
        <v>991.29</v>
      </c>
      <c r="B41">
        <v>36</v>
      </c>
      <c r="C41">
        <v>29</v>
      </c>
      <c r="D41">
        <v>72</v>
      </c>
      <c r="E41">
        <v>3.32</v>
      </c>
      <c r="F41">
        <v>10.6</v>
      </c>
      <c r="G41">
        <v>77.599999999999994</v>
      </c>
      <c r="H41">
        <v>3437</v>
      </c>
    </row>
    <row r="42" spans="1:8" x14ac:dyDescent="0.25">
      <c r="A42">
        <v>893.99099999999999</v>
      </c>
      <c r="B42">
        <v>37</v>
      </c>
      <c r="C42">
        <v>38</v>
      </c>
      <c r="D42">
        <v>67</v>
      </c>
      <c r="E42">
        <v>2.99</v>
      </c>
      <c r="F42">
        <v>12</v>
      </c>
      <c r="G42">
        <v>81.5</v>
      </c>
      <c r="H42">
        <v>3387</v>
      </c>
    </row>
    <row r="43" spans="1:8" x14ac:dyDescent="0.25">
      <c r="A43">
        <v>938.5</v>
      </c>
      <c r="B43">
        <v>42</v>
      </c>
      <c r="C43">
        <v>29</v>
      </c>
      <c r="D43">
        <v>72</v>
      </c>
      <c r="E43">
        <v>3.19</v>
      </c>
      <c r="F43">
        <v>10.1</v>
      </c>
      <c r="G43">
        <v>79.5</v>
      </c>
      <c r="H43">
        <v>3508</v>
      </c>
    </row>
    <row r="44" spans="1:8" x14ac:dyDescent="0.25">
      <c r="A44">
        <v>946.18499999999995</v>
      </c>
      <c r="B44">
        <v>41</v>
      </c>
      <c r="C44">
        <v>33</v>
      </c>
      <c r="D44">
        <v>77</v>
      </c>
      <c r="E44">
        <v>3.08</v>
      </c>
      <c r="F44">
        <v>9.6</v>
      </c>
      <c r="G44">
        <v>79.900000000000006</v>
      </c>
      <c r="H44">
        <v>4843</v>
      </c>
    </row>
    <row r="45" spans="1:8" x14ac:dyDescent="0.25">
      <c r="A45">
        <v>1025.502</v>
      </c>
      <c r="B45">
        <v>44</v>
      </c>
      <c r="C45">
        <v>39</v>
      </c>
      <c r="D45">
        <v>78</v>
      </c>
      <c r="E45">
        <v>3.32</v>
      </c>
      <c r="F45">
        <v>11</v>
      </c>
      <c r="G45">
        <v>79.900000000000006</v>
      </c>
      <c r="H45">
        <v>3768</v>
      </c>
    </row>
    <row r="46" spans="1:8" x14ac:dyDescent="0.25">
      <c r="A46">
        <v>874.28099999999995</v>
      </c>
      <c r="B46">
        <v>32</v>
      </c>
      <c r="C46">
        <v>25</v>
      </c>
      <c r="D46">
        <v>72</v>
      </c>
      <c r="E46">
        <v>3.21</v>
      </c>
      <c r="F46">
        <v>11.1</v>
      </c>
      <c r="G46">
        <v>82.5</v>
      </c>
      <c r="H46">
        <v>4355</v>
      </c>
    </row>
    <row r="47" spans="1:8" x14ac:dyDescent="0.25">
      <c r="A47">
        <v>953.56</v>
      </c>
      <c r="B47">
        <v>34</v>
      </c>
      <c r="C47">
        <v>32</v>
      </c>
      <c r="D47">
        <v>79</v>
      </c>
      <c r="E47">
        <v>3.23</v>
      </c>
      <c r="F47">
        <v>9.6999999999999993</v>
      </c>
      <c r="G47">
        <v>76.8</v>
      </c>
      <c r="H47">
        <v>5160</v>
      </c>
    </row>
    <row r="48" spans="1:8" x14ac:dyDescent="0.25">
      <c r="A48">
        <v>839.70899999999995</v>
      </c>
      <c r="B48">
        <v>10</v>
      </c>
      <c r="C48">
        <v>55</v>
      </c>
      <c r="D48">
        <v>70</v>
      </c>
      <c r="E48">
        <v>3.11</v>
      </c>
      <c r="F48">
        <v>12.1</v>
      </c>
      <c r="G48">
        <v>88.9</v>
      </c>
      <c r="H48">
        <v>3033</v>
      </c>
    </row>
    <row r="49" spans="1:8" x14ac:dyDescent="0.25">
      <c r="A49">
        <v>911.70100000000002</v>
      </c>
      <c r="B49">
        <v>18</v>
      </c>
      <c r="C49">
        <v>48</v>
      </c>
      <c r="D49">
        <v>63</v>
      </c>
      <c r="E49">
        <v>2.92</v>
      </c>
      <c r="F49">
        <v>12.2</v>
      </c>
      <c r="G49">
        <v>87.7</v>
      </c>
      <c r="H49">
        <v>4253</v>
      </c>
    </row>
    <row r="50" spans="1:8" x14ac:dyDescent="0.25">
      <c r="A50">
        <v>790.73299999999995</v>
      </c>
      <c r="B50">
        <v>13</v>
      </c>
      <c r="C50">
        <v>49</v>
      </c>
      <c r="D50">
        <v>68</v>
      </c>
      <c r="E50">
        <v>3.36</v>
      </c>
      <c r="F50">
        <v>12.2</v>
      </c>
      <c r="G50">
        <v>90.7</v>
      </c>
      <c r="H50">
        <v>2702</v>
      </c>
    </row>
    <row r="51" spans="1:8" x14ac:dyDescent="0.25">
      <c r="A51">
        <v>899.26400000000001</v>
      </c>
      <c r="B51">
        <v>35</v>
      </c>
      <c r="C51">
        <v>40</v>
      </c>
      <c r="D51">
        <v>64</v>
      </c>
      <c r="E51">
        <v>3.02</v>
      </c>
      <c r="F51">
        <v>12.2</v>
      </c>
      <c r="G51">
        <v>82.5</v>
      </c>
      <c r="H51">
        <v>3626</v>
      </c>
    </row>
    <row r="52" spans="1:8" x14ac:dyDescent="0.25">
      <c r="A52">
        <v>904.15499999999997</v>
      </c>
      <c r="B52">
        <v>45</v>
      </c>
      <c r="C52">
        <v>28</v>
      </c>
      <c r="D52">
        <v>74</v>
      </c>
      <c r="E52">
        <v>3.21</v>
      </c>
      <c r="F52">
        <v>11.1</v>
      </c>
      <c r="G52">
        <v>82.6</v>
      </c>
      <c r="H52">
        <v>1883</v>
      </c>
    </row>
    <row r="53" spans="1:8" x14ac:dyDescent="0.25">
      <c r="A53">
        <v>950.67200000000003</v>
      </c>
      <c r="B53">
        <v>38</v>
      </c>
      <c r="C53">
        <v>24</v>
      </c>
      <c r="D53">
        <v>72</v>
      </c>
      <c r="E53">
        <v>3.34</v>
      </c>
      <c r="F53">
        <v>11.4</v>
      </c>
      <c r="G53">
        <v>78</v>
      </c>
      <c r="H53">
        <v>4923</v>
      </c>
    </row>
    <row r="54" spans="1:8" x14ac:dyDescent="0.25">
      <c r="A54">
        <v>972.46400000000006</v>
      </c>
      <c r="B54">
        <v>31</v>
      </c>
      <c r="C54">
        <v>26</v>
      </c>
      <c r="D54">
        <v>73</v>
      </c>
      <c r="E54">
        <v>3.22</v>
      </c>
      <c r="F54">
        <v>10.7</v>
      </c>
      <c r="G54">
        <v>81.3</v>
      </c>
      <c r="H54">
        <v>3249</v>
      </c>
    </row>
    <row r="55" spans="1:8" x14ac:dyDescent="0.25">
      <c r="A55">
        <v>912.202</v>
      </c>
      <c r="B55">
        <v>40</v>
      </c>
      <c r="C55">
        <v>23</v>
      </c>
      <c r="D55">
        <v>71</v>
      </c>
      <c r="E55">
        <v>3.28</v>
      </c>
      <c r="F55">
        <v>10.3</v>
      </c>
      <c r="G55">
        <v>73.8</v>
      </c>
      <c r="H55">
        <v>1671</v>
      </c>
    </row>
    <row r="56" spans="1:8" x14ac:dyDescent="0.25">
      <c r="A56">
        <v>967.803</v>
      </c>
      <c r="B56">
        <v>41</v>
      </c>
      <c r="C56">
        <v>37</v>
      </c>
      <c r="D56">
        <v>78</v>
      </c>
      <c r="E56">
        <v>3.25</v>
      </c>
      <c r="F56">
        <v>12.3</v>
      </c>
      <c r="G56">
        <v>89.5</v>
      </c>
      <c r="H56">
        <v>5308</v>
      </c>
    </row>
    <row r="57" spans="1:8" x14ac:dyDescent="0.25">
      <c r="A57">
        <v>823.76400000000001</v>
      </c>
      <c r="B57">
        <v>28</v>
      </c>
      <c r="C57">
        <v>32</v>
      </c>
      <c r="D57">
        <v>81</v>
      </c>
      <c r="E57">
        <v>3.27</v>
      </c>
      <c r="F57">
        <v>12.1</v>
      </c>
      <c r="G57">
        <v>81</v>
      </c>
      <c r="H57">
        <v>3665</v>
      </c>
    </row>
    <row r="58" spans="1:8" x14ac:dyDescent="0.25">
      <c r="A58">
        <v>1003.502</v>
      </c>
      <c r="B58">
        <v>45</v>
      </c>
      <c r="C58">
        <v>33</v>
      </c>
      <c r="D58">
        <v>76</v>
      </c>
      <c r="E58">
        <v>3.39</v>
      </c>
      <c r="F58">
        <v>11.3</v>
      </c>
      <c r="G58">
        <v>82.2</v>
      </c>
      <c r="H58">
        <v>3152</v>
      </c>
    </row>
    <row r="59" spans="1:8" x14ac:dyDescent="0.25">
      <c r="A59">
        <v>895.69600000000003</v>
      </c>
      <c r="B59">
        <v>45</v>
      </c>
      <c r="C59">
        <v>24</v>
      </c>
      <c r="D59">
        <v>70</v>
      </c>
      <c r="E59">
        <v>3.25</v>
      </c>
      <c r="F59">
        <v>11.1</v>
      </c>
      <c r="G59">
        <v>79.8</v>
      </c>
      <c r="H59">
        <v>3678</v>
      </c>
    </row>
    <row r="60" spans="1:8" x14ac:dyDescent="0.25">
      <c r="A60">
        <v>911.81700000000001</v>
      </c>
      <c r="B60">
        <v>42</v>
      </c>
      <c r="C60">
        <v>33</v>
      </c>
      <c r="D60">
        <v>76</v>
      </c>
      <c r="E60">
        <v>3.22</v>
      </c>
      <c r="F60">
        <v>9</v>
      </c>
      <c r="G60">
        <v>76.2</v>
      </c>
      <c r="H60">
        <v>9699</v>
      </c>
    </row>
    <row r="61" spans="1:8" x14ac:dyDescent="0.25">
      <c r="A61">
        <v>954.44200000000001</v>
      </c>
      <c r="B61">
        <v>38</v>
      </c>
      <c r="C61">
        <v>28</v>
      </c>
      <c r="D61">
        <v>72</v>
      </c>
      <c r="E61">
        <v>3.48</v>
      </c>
      <c r="F61">
        <v>10.7</v>
      </c>
      <c r="G61">
        <v>79.8</v>
      </c>
      <c r="H61">
        <v>3451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N33"/>
  <sheetViews>
    <sheetView workbookViewId="0">
      <selection activeCell="A2" sqref="A2"/>
    </sheetView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4" ht="15" customHeight="1" x14ac:dyDescent="0.25">
      <c r="A1" s="2" t="s">
        <v>57</v>
      </c>
      <c r="K1" s="16" t="s">
        <v>26</v>
      </c>
      <c r="L1" s="17"/>
      <c r="M1" s="17"/>
      <c r="N1" s="17"/>
    </row>
    <row r="2" spans="1:14" ht="15" customHeight="1" thickBot="1" x14ac:dyDescent="0.3">
      <c r="K2" s="4" t="s">
        <v>27</v>
      </c>
      <c r="L2" s="18"/>
      <c r="M2" s="18"/>
      <c r="N2" s="18"/>
    </row>
    <row r="3" spans="1:14" ht="15" customHeight="1" x14ac:dyDescent="0.25">
      <c r="A3" s="19" t="s">
        <v>28</v>
      </c>
      <c r="B3" s="20"/>
      <c r="K3" s="21" t="s">
        <v>29</v>
      </c>
      <c r="L3" s="18"/>
      <c r="M3" s="18"/>
      <c r="N3" s="18"/>
    </row>
    <row r="4" spans="1:14" ht="15" customHeight="1" x14ac:dyDescent="0.25">
      <c r="A4" s="8" t="s">
        <v>30</v>
      </c>
      <c r="B4" s="14" t="e">
        <f>SQRT(C12/C14)</f>
        <v>#DIV/0!</v>
      </c>
      <c r="K4" s="4" t="s">
        <v>31</v>
      </c>
      <c r="L4" s="18"/>
      <c r="M4" s="18"/>
      <c r="N4" s="18"/>
    </row>
    <row r="5" spans="1:14" ht="15" customHeight="1" x14ac:dyDescent="0.25">
      <c r="A5" s="8" t="s">
        <v>22</v>
      </c>
      <c r="B5" s="14">
        <f>L4</f>
        <v>0</v>
      </c>
      <c r="K5" s="21" t="s">
        <v>32</v>
      </c>
      <c r="L5" s="18"/>
      <c r="M5" s="22"/>
      <c r="N5" s="18"/>
    </row>
    <row r="6" spans="1:14" ht="15" customHeight="1" x14ac:dyDescent="0.25">
      <c r="A6" s="8" t="s">
        <v>33</v>
      </c>
      <c r="B6" s="14" t="e">
        <f>1-(B14/B13)*(C13/C14)</f>
        <v>#DIV/0!</v>
      </c>
      <c r="K6" s="4" t="s">
        <v>34</v>
      </c>
      <c r="L6" s="22"/>
      <c r="M6" s="22"/>
      <c r="N6" s="18"/>
    </row>
    <row r="7" spans="1:14" ht="15" customHeight="1" x14ac:dyDescent="0.25">
      <c r="A7" s="8" t="s">
        <v>35</v>
      </c>
      <c r="B7" s="14">
        <f>M4</f>
        <v>0</v>
      </c>
      <c r="K7" s="23"/>
      <c r="L7" s="24"/>
      <c r="M7" s="24"/>
      <c r="N7" s="15"/>
    </row>
    <row r="8" spans="1:14" ht="15" customHeight="1" thickBot="1" x14ac:dyDescent="0.3">
      <c r="A8" s="25" t="s">
        <v>36</v>
      </c>
      <c r="B8" s="25">
        <f>COUNT(A:A)</f>
        <v>0</v>
      </c>
      <c r="K8" s="23" t="s">
        <v>37</v>
      </c>
      <c r="L8" s="26">
        <v>0.95</v>
      </c>
      <c r="M8" s="24"/>
      <c r="N8" s="15"/>
    </row>
    <row r="9" spans="1:14" ht="15" customHeight="1" x14ac:dyDescent="0.25">
      <c r="K9" s="27" t="s">
        <v>38</v>
      </c>
      <c r="L9" s="24" t="e">
        <f>_xlfn.T.INV.2T(1-L8, B13)</f>
        <v>#NUM!</v>
      </c>
      <c r="M9" s="24"/>
      <c r="N9" s="15"/>
    </row>
    <row r="10" spans="1:14" ht="15" customHeight="1" thickBot="1" x14ac:dyDescent="0.3">
      <c r="A10" s="2" t="s">
        <v>39</v>
      </c>
      <c r="K10" s="23" t="s">
        <v>40</v>
      </c>
      <c r="L10" s="24" t="e">
        <f>L$9 * C17</f>
        <v>#NUM!</v>
      </c>
      <c r="M10" s="24"/>
      <c r="N10" s="15"/>
    </row>
    <row r="11" spans="1:14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 t="e">
        <f>L$9 * C18</f>
        <v>#NUM!</v>
      </c>
      <c r="M11" s="24"/>
      <c r="N11" s="15"/>
    </row>
    <row r="12" spans="1:14" ht="15" customHeight="1" x14ac:dyDescent="0.25">
      <c r="A12" s="8" t="s">
        <v>47</v>
      </c>
      <c r="B12" s="8">
        <f>B14-B13</f>
        <v>-1</v>
      </c>
      <c r="C12" s="14">
        <f>L6</f>
        <v>0</v>
      </c>
      <c r="D12" s="14">
        <f>C12/B12</f>
        <v>0</v>
      </c>
      <c r="E12" s="14">
        <f>L5</f>
        <v>0</v>
      </c>
      <c r="F12" s="14" t="e">
        <f>_xlfn.F.DIST.RT(E12, B12, B13)</f>
        <v>#NUM!</v>
      </c>
      <c r="K12" s="23" t="s">
        <v>48</v>
      </c>
      <c r="L12" s="24" t="e">
        <f>L$9 * C19</f>
        <v>#NUM!</v>
      </c>
    </row>
    <row r="13" spans="1:14" ht="15" customHeight="1" x14ac:dyDescent="0.25">
      <c r="A13" s="8" t="s">
        <v>49</v>
      </c>
      <c r="B13" s="8">
        <f>M5</f>
        <v>0</v>
      </c>
      <c r="C13" s="14">
        <f>M6</f>
        <v>0</v>
      </c>
      <c r="D13" s="14" t="e">
        <f>C13/B13</f>
        <v>#DIV/0!</v>
      </c>
      <c r="E13" s="14"/>
      <c r="F13" s="14"/>
    </row>
    <row r="14" spans="1:14" ht="15" customHeight="1" thickBot="1" x14ac:dyDescent="0.3">
      <c r="A14" s="25" t="s">
        <v>50</v>
      </c>
      <c r="B14" s="25">
        <f>B8-1</f>
        <v>-1</v>
      </c>
      <c r="C14" s="29">
        <f>C12+C13</f>
        <v>0</v>
      </c>
      <c r="D14" s="29"/>
      <c r="E14" s="29"/>
      <c r="F14" s="29"/>
    </row>
    <row r="15" spans="1:14" ht="15" customHeight="1" thickBot="1" x14ac:dyDescent="0.3"/>
    <row r="16" spans="1:14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tr">
        <f>"Lower " &amp; TEXT(L8, "##%")</f>
        <v>Lower 95%</v>
      </c>
      <c r="G16" s="28" t="str">
        <f>"Upper " &amp; TEXT(L8, "##%")</f>
        <v>Upper 95%</v>
      </c>
      <c r="H16" s="28" t="str">
        <f t="shared" ref="H16:I19" si="0">F16</f>
        <v>Lower 95%</v>
      </c>
      <c r="I16" s="28" t="str">
        <f t="shared" si="0"/>
        <v>Upper 95%</v>
      </c>
    </row>
    <row r="17" spans="1:9" ht="15" customHeight="1" x14ac:dyDescent="0.25">
      <c r="A17" s="8" t="s">
        <v>54</v>
      </c>
      <c r="B17" s="14">
        <f>N2</f>
        <v>0</v>
      </c>
      <c r="C17" s="14">
        <f>N3</f>
        <v>0</v>
      </c>
      <c r="D17" s="14" t="e">
        <f>B17/C17</f>
        <v>#DIV/0!</v>
      </c>
      <c r="E17" s="14" t="e">
        <f>_xlfn.T.DIST.2T(ABS(D17), B$13)</f>
        <v>#DIV/0!</v>
      </c>
      <c r="F17" s="14" t="e">
        <f>B17-L10</f>
        <v>#NUM!</v>
      </c>
      <c r="G17" s="14" t="e">
        <f>B17+L10</f>
        <v>#NUM!</v>
      </c>
      <c r="H17" s="14" t="e">
        <f t="shared" si="0"/>
        <v>#NUM!</v>
      </c>
      <c r="I17" s="14" t="e">
        <f t="shared" si="0"/>
        <v>#NUM!</v>
      </c>
    </row>
    <row r="18" spans="1:9" ht="15" customHeight="1" x14ac:dyDescent="0.25">
      <c r="A18" s="8"/>
      <c r="B18" s="14">
        <f>M2</f>
        <v>0</v>
      </c>
      <c r="C18" s="14">
        <f>M3</f>
        <v>0</v>
      </c>
      <c r="D18" s="14" t="e">
        <f>B18/C18</f>
        <v>#DIV/0!</v>
      </c>
      <c r="E18" s="14" t="e">
        <f t="shared" ref="E18:E19" si="1">_xlfn.T.DIST.2T(ABS(D18), B$13)</f>
        <v>#DIV/0!</v>
      </c>
      <c r="F18" s="14" t="e">
        <f>B18-L11</f>
        <v>#NUM!</v>
      </c>
      <c r="G18" s="14" t="e">
        <f>B18+L11</f>
        <v>#NUM!</v>
      </c>
      <c r="H18" s="14" t="e">
        <f t="shared" si="0"/>
        <v>#NUM!</v>
      </c>
      <c r="I18" s="14" t="e">
        <f t="shared" si="0"/>
        <v>#NUM!</v>
      </c>
    </row>
    <row r="19" spans="1:9" ht="15" customHeight="1" thickBot="1" x14ac:dyDescent="0.3">
      <c r="A19" s="25"/>
      <c r="B19" s="29">
        <f>L2</f>
        <v>0</v>
      </c>
      <c r="C19" s="29">
        <f>L3</f>
        <v>0</v>
      </c>
      <c r="D19" s="29" t="e">
        <f>B19/C19</f>
        <v>#DIV/0!</v>
      </c>
      <c r="E19" s="29" t="e">
        <f t="shared" si="1"/>
        <v>#DIV/0!</v>
      </c>
      <c r="F19" s="29" t="e">
        <f>B19-L12</f>
        <v>#NUM!</v>
      </c>
      <c r="G19" s="29" t="e">
        <f>B19+L12</f>
        <v>#NUM!</v>
      </c>
      <c r="H19" s="29" t="e">
        <f t="shared" si="0"/>
        <v>#NUM!</v>
      </c>
      <c r="I19" s="29" t="e">
        <f t="shared" si="0"/>
        <v>#NUM!</v>
      </c>
    </row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P38"/>
  <sheetViews>
    <sheetView workbookViewId="0">
      <selection activeCell="A2" sqref="A2"/>
    </sheetView>
  </sheetViews>
  <sheetFormatPr defaultRowHeight="15" x14ac:dyDescent="0.25"/>
  <cols>
    <col min="1" max="1" width="18.85546875" style="35" bestFit="1" customWidth="1"/>
    <col min="2" max="2" width="11.85546875" style="35" customWidth="1"/>
    <col min="3" max="3" width="14.85546875" style="35" bestFit="1" customWidth="1"/>
    <col min="4" max="4" width="9.5703125" style="35" customWidth="1"/>
    <col min="5" max="5" width="8.5703125" style="35" customWidth="1"/>
    <col min="6" max="6" width="14.42578125" style="35" bestFit="1" customWidth="1"/>
    <col min="7" max="7" width="11" style="35" customWidth="1"/>
    <col min="8" max="8" width="12.7109375" style="35" bestFit="1" customWidth="1"/>
    <col min="9" max="9" width="12.5703125" style="35" bestFit="1" customWidth="1"/>
    <col min="10" max="10" width="2.85546875" style="35" customWidth="1"/>
    <col min="11" max="11" width="25.42578125" style="35" customWidth="1"/>
    <col min="12" max="12" width="12.5703125" style="35" customWidth="1"/>
    <col min="13" max="14" width="9.140625" style="35"/>
    <col min="15" max="15" width="22.7109375" style="35" customWidth="1"/>
    <col min="16" max="16384" width="9.140625" style="35"/>
  </cols>
  <sheetData>
    <row r="1" spans="1:16" ht="15" customHeight="1" thickBot="1" x14ac:dyDescent="0.3">
      <c r="A1" s="30" t="s">
        <v>57</v>
      </c>
      <c r="B1" s="30"/>
      <c r="C1" s="30"/>
      <c r="D1" s="30"/>
      <c r="E1" s="30"/>
      <c r="F1" s="30"/>
      <c r="G1" s="30"/>
      <c r="H1" s="30"/>
      <c r="I1" s="30"/>
      <c r="J1" s="30"/>
      <c r="K1" s="31" t="s">
        <v>26</v>
      </c>
      <c r="L1" s="32"/>
      <c r="M1" s="32"/>
      <c r="N1" s="33"/>
      <c r="O1" s="34"/>
    </row>
    <row r="2" spans="1:16" ht="15" customHeight="1" thickBo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21" t="s">
        <v>55</v>
      </c>
      <c r="L2" s="36"/>
      <c r="M2" s="37"/>
      <c r="N2" s="38"/>
      <c r="O2" s="34"/>
      <c r="P2" s="34"/>
    </row>
    <row r="3" spans="1:16" ht="15" customHeight="1" x14ac:dyDescent="0.25">
      <c r="A3" s="39" t="s">
        <v>28</v>
      </c>
      <c r="B3" s="39"/>
      <c r="C3" s="30"/>
      <c r="D3" s="30"/>
      <c r="E3" s="30"/>
      <c r="F3" s="30"/>
      <c r="G3" s="30"/>
      <c r="H3" s="30"/>
      <c r="I3" s="30"/>
      <c r="J3" s="30"/>
      <c r="K3" s="21" t="s">
        <v>56</v>
      </c>
      <c r="L3" s="40"/>
      <c r="M3" s="41"/>
      <c r="N3" s="38"/>
      <c r="O3" s="34"/>
      <c r="P3" s="34"/>
    </row>
    <row r="4" spans="1:16" ht="15" customHeight="1" x14ac:dyDescent="0.25">
      <c r="A4" s="42" t="s">
        <v>30</v>
      </c>
      <c r="B4" s="43" t="e">
        <f>SQRT(C12/C14)</f>
        <v>#DIV/0!</v>
      </c>
      <c r="C4" s="30"/>
      <c r="D4" s="30"/>
      <c r="E4" s="30"/>
      <c r="F4" s="44"/>
      <c r="G4" s="30"/>
      <c r="H4" s="30"/>
      <c r="I4" s="30"/>
      <c r="J4" s="30"/>
      <c r="K4" s="4" t="s">
        <v>31</v>
      </c>
      <c r="L4" s="40"/>
      <c r="M4" s="41"/>
      <c r="N4" s="38"/>
      <c r="O4" s="33"/>
      <c r="P4" s="34"/>
    </row>
    <row r="5" spans="1:16" ht="15" customHeight="1" x14ac:dyDescent="0.25">
      <c r="A5" s="42" t="s">
        <v>22</v>
      </c>
      <c r="B5" s="43">
        <f>L4</f>
        <v>0</v>
      </c>
      <c r="C5" s="30"/>
      <c r="D5" s="30"/>
      <c r="E5" s="30"/>
      <c r="F5" s="44"/>
      <c r="G5" s="30"/>
      <c r="H5" s="30"/>
      <c r="I5" s="30"/>
      <c r="J5" s="30"/>
      <c r="K5" s="21" t="s">
        <v>32</v>
      </c>
      <c r="L5" s="40"/>
      <c r="M5" s="41"/>
      <c r="N5" s="38"/>
      <c r="O5" s="34"/>
      <c r="P5" s="34"/>
    </row>
    <row r="6" spans="1:16" ht="15" customHeight="1" thickBot="1" x14ac:dyDescent="0.3">
      <c r="A6" s="42" t="s">
        <v>33</v>
      </c>
      <c r="B6" s="43" t="e">
        <f>1-(B14/B13)*(C13/C14)</f>
        <v>#DIV/0!</v>
      </c>
      <c r="C6" s="30"/>
      <c r="D6" s="30"/>
      <c r="E6" s="30"/>
      <c r="F6" s="30"/>
      <c r="G6" s="30"/>
      <c r="H6" s="30"/>
      <c r="I6" s="30"/>
      <c r="J6" s="30"/>
      <c r="K6" s="4" t="s">
        <v>34</v>
      </c>
      <c r="L6" s="45"/>
      <c r="M6" s="46"/>
      <c r="N6" s="38"/>
      <c r="O6" s="34"/>
      <c r="P6" s="34"/>
    </row>
    <row r="7" spans="1:16" ht="15" customHeight="1" x14ac:dyDescent="0.25">
      <c r="A7" s="42" t="s">
        <v>35</v>
      </c>
      <c r="B7" s="43">
        <f>M4</f>
        <v>0</v>
      </c>
      <c r="C7" s="30"/>
      <c r="D7" s="30"/>
      <c r="E7" s="30"/>
      <c r="F7" s="30"/>
      <c r="G7" s="30"/>
      <c r="H7" s="30"/>
      <c r="I7" s="30"/>
      <c r="J7" s="30"/>
      <c r="K7" s="34"/>
      <c r="L7" s="34"/>
      <c r="M7" s="34"/>
      <c r="N7" s="34"/>
      <c r="O7" s="34"/>
    </row>
    <row r="8" spans="1:16" ht="15" customHeight="1" thickBot="1" x14ac:dyDescent="0.3">
      <c r="A8" s="47" t="s">
        <v>36</v>
      </c>
      <c r="B8" s="47">
        <f>COUNT(#REF!)</f>
        <v>0</v>
      </c>
      <c r="C8" s="30"/>
      <c r="D8" s="30"/>
      <c r="E8" s="30"/>
      <c r="F8" s="30"/>
      <c r="G8" s="30"/>
      <c r="H8" s="30"/>
      <c r="I8" s="30"/>
      <c r="J8" s="30"/>
      <c r="K8" s="23" t="s">
        <v>37</v>
      </c>
      <c r="L8" s="48">
        <v>0.95</v>
      </c>
      <c r="M8" s="34"/>
      <c r="N8" s="34"/>
      <c r="O8" s="34"/>
    </row>
    <row r="9" spans="1:16" ht="15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27" t="s">
        <v>38</v>
      </c>
      <c r="L9" s="24" t="e">
        <f>_xlfn.T.INV.2T(1-L8,B13)</f>
        <v>#NUM!</v>
      </c>
      <c r="M9" s="34"/>
      <c r="N9" s="34"/>
      <c r="O9" s="34"/>
    </row>
    <row r="10" spans="1:16" ht="15" customHeight="1" thickBot="1" x14ac:dyDescent="0.3">
      <c r="A10" s="30" t="s">
        <v>39</v>
      </c>
      <c r="B10" s="30"/>
      <c r="C10" s="30"/>
      <c r="D10" s="30"/>
      <c r="E10" s="30"/>
      <c r="F10" s="30"/>
      <c r="G10" s="30"/>
      <c r="H10" s="30"/>
      <c r="I10" s="30"/>
      <c r="J10" s="30"/>
      <c r="K10" s="23" t="s">
        <v>40</v>
      </c>
      <c r="L10" s="24" t="e">
        <f>L9*C17</f>
        <v>#NUM!</v>
      </c>
      <c r="M10" s="34"/>
      <c r="N10" s="34"/>
      <c r="O10" s="34"/>
    </row>
    <row r="11" spans="1:16" ht="15" customHeight="1" x14ac:dyDescent="0.25">
      <c r="A11" s="49"/>
      <c r="B11" s="49" t="s">
        <v>41</v>
      </c>
      <c r="C11" s="49" t="s">
        <v>42</v>
      </c>
      <c r="D11" s="49" t="s">
        <v>43</v>
      </c>
      <c r="E11" s="49" t="s">
        <v>44</v>
      </c>
      <c r="F11" s="49" t="s">
        <v>45</v>
      </c>
      <c r="K11" s="23" t="s">
        <v>46</v>
      </c>
      <c r="L11" s="24" t="e">
        <f>L9*C18</f>
        <v>#NUM!</v>
      </c>
    </row>
    <row r="12" spans="1:16" ht="15" customHeight="1" x14ac:dyDescent="0.25">
      <c r="A12" s="42" t="s">
        <v>47</v>
      </c>
      <c r="B12" s="42">
        <v>1</v>
      </c>
      <c r="C12" s="43">
        <f>L6</f>
        <v>0</v>
      </c>
      <c r="D12" s="43">
        <f>L6</f>
        <v>0</v>
      </c>
      <c r="E12" s="43">
        <f>L5</f>
        <v>0</v>
      </c>
      <c r="F12" s="43" t="e">
        <f>_xlfn.F.DIST.RT(E12,B12,B13)</f>
        <v>#NUM!</v>
      </c>
    </row>
    <row r="13" spans="1:16" ht="15" customHeight="1" x14ac:dyDescent="0.25">
      <c r="A13" s="42" t="s">
        <v>49</v>
      </c>
      <c r="B13" s="42">
        <f>M5</f>
        <v>0</v>
      </c>
      <c r="C13" s="43">
        <f>M6</f>
        <v>0</v>
      </c>
      <c r="D13" s="43" t="e">
        <f>C13/B13</f>
        <v>#DIV/0!</v>
      </c>
      <c r="E13" s="43"/>
      <c r="F13" s="43"/>
    </row>
    <row r="14" spans="1:16" ht="15" customHeight="1" thickBot="1" x14ac:dyDescent="0.3">
      <c r="A14" s="47" t="s">
        <v>50</v>
      </c>
      <c r="B14" s="50">
        <f>B12+B13</f>
        <v>1</v>
      </c>
      <c r="C14" s="51">
        <f>C12+C13</f>
        <v>0</v>
      </c>
      <c r="D14" s="47"/>
      <c r="E14" s="47"/>
      <c r="F14" s="47"/>
    </row>
    <row r="15" spans="1:16" ht="15" customHeight="1" thickBot="1" x14ac:dyDescent="0.3">
      <c r="A15" s="30"/>
      <c r="B15" s="30"/>
      <c r="C15" s="30"/>
      <c r="D15" s="38"/>
      <c r="E15" s="38"/>
      <c r="F15" s="30"/>
      <c r="G15" s="30"/>
      <c r="H15" s="30"/>
      <c r="I15" s="30"/>
      <c r="J15" s="30"/>
    </row>
    <row r="16" spans="1:16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tr">
        <f>"Lower " &amp; L8*100 &amp; "%"</f>
        <v>Lower 95%</v>
      </c>
      <c r="G16" s="28" t="str">
        <f>"Upper " &amp; L8*100 &amp; "%"</f>
        <v>Upper 95%</v>
      </c>
      <c r="H16" s="28" t="str">
        <f t="shared" ref="H16:I18" si="0">F16</f>
        <v>Lower 95%</v>
      </c>
      <c r="I16" s="28" t="str">
        <f t="shared" si="0"/>
        <v>Upper 95%</v>
      </c>
      <c r="J16" s="52"/>
    </row>
    <row r="17" spans="1:10" ht="15" customHeight="1" x14ac:dyDescent="0.25">
      <c r="A17" s="8" t="s">
        <v>54</v>
      </c>
      <c r="B17" s="14">
        <f>M2</f>
        <v>0</v>
      </c>
      <c r="C17" s="14">
        <f>M3</f>
        <v>0</v>
      </c>
      <c r="D17" s="14" t="e">
        <f>B17/C17</f>
        <v>#DIV/0!</v>
      </c>
      <c r="E17" s="14" t="e">
        <f>_xlfn.T.DIST.2T(ABS(D17), B13)</f>
        <v>#DIV/0!</v>
      </c>
      <c r="F17" s="14" t="e">
        <f>B17-L10</f>
        <v>#NUM!</v>
      </c>
      <c r="G17" s="14" t="e">
        <f>B17+L10</f>
        <v>#NUM!</v>
      </c>
      <c r="H17" s="14" t="e">
        <f t="shared" si="0"/>
        <v>#NUM!</v>
      </c>
      <c r="I17" s="53" t="e">
        <f t="shared" si="0"/>
        <v>#NUM!</v>
      </c>
      <c r="J17" s="54"/>
    </row>
    <row r="18" spans="1:10" ht="15" customHeight="1" thickBot="1" x14ac:dyDescent="0.3">
      <c r="A18" s="55"/>
      <c r="B18" s="29">
        <f>L2</f>
        <v>0</v>
      </c>
      <c r="C18" s="29">
        <f>L3</f>
        <v>0</v>
      </c>
      <c r="D18" s="29" t="e">
        <f>B18/C18</f>
        <v>#DIV/0!</v>
      </c>
      <c r="E18" s="29" t="e">
        <f>_xlfn.T.DIST.2T(ABS(D18), B13)</f>
        <v>#DIV/0!</v>
      </c>
      <c r="F18" s="29" t="e">
        <f>B18-L11</f>
        <v>#NUM!</v>
      </c>
      <c r="G18" s="29" t="e">
        <f>B18+L11</f>
        <v>#NUM!</v>
      </c>
      <c r="H18" s="29" t="e">
        <f t="shared" si="0"/>
        <v>#NUM!</v>
      </c>
      <c r="I18" s="56" t="e">
        <f t="shared" si="0"/>
        <v>#NUM!</v>
      </c>
      <c r="J18" s="54"/>
    </row>
    <row r="19" spans="1:10" x14ac:dyDescent="0.25">
      <c r="J19" s="30"/>
    </row>
    <row r="20" spans="1:10" x14ac:dyDescent="0.25">
      <c r="J20" s="30"/>
    </row>
    <row r="21" spans="1:10" x14ac:dyDescent="0.25">
      <c r="J21" s="30"/>
    </row>
    <row r="22" spans="1:10" x14ac:dyDescent="0.25">
      <c r="J22" s="30"/>
    </row>
    <row r="23" spans="1:10" x14ac:dyDescent="0.25">
      <c r="F23" s="57"/>
      <c r="G23" s="57"/>
      <c r="J23" s="30"/>
    </row>
    <row r="24" spans="1:10" x14ac:dyDescent="0.25">
      <c r="J24" s="30"/>
    </row>
    <row r="25" spans="1:10" x14ac:dyDescent="0.25">
      <c r="J25" s="30"/>
    </row>
    <row r="26" spans="1:10" x14ac:dyDescent="0.25">
      <c r="J26" s="30"/>
    </row>
    <row r="27" spans="1:10" x14ac:dyDescent="0.25">
      <c r="J27" s="30"/>
    </row>
    <row r="28" spans="1:10" x14ac:dyDescent="0.25">
      <c r="J28" s="30"/>
    </row>
    <row r="29" spans="1:10" x14ac:dyDescent="0.25">
      <c r="J29" s="30"/>
    </row>
    <row r="30" spans="1:10" x14ac:dyDescent="0.25">
      <c r="J30" s="30"/>
    </row>
    <row r="31" spans="1:10" x14ac:dyDescent="0.25">
      <c r="J31" s="30"/>
    </row>
    <row r="32" spans="1:10" x14ac:dyDescent="0.25">
      <c r="J32" s="30"/>
    </row>
    <row r="33" spans="10:10" x14ac:dyDescent="0.25">
      <c r="J33" s="30"/>
    </row>
    <row r="34" spans="10:10" x14ac:dyDescent="0.25">
      <c r="J34" s="30"/>
    </row>
    <row r="35" spans="10:10" x14ac:dyDescent="0.25">
      <c r="J35" s="30"/>
    </row>
    <row r="36" spans="10:10" x14ac:dyDescent="0.25">
      <c r="J36" s="52"/>
    </row>
    <row r="37" spans="10:10" x14ac:dyDescent="0.25">
      <c r="J37" s="54"/>
    </row>
    <row r="38" spans="10:10" x14ac:dyDescent="0.25">
      <c r="J38" s="54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S33"/>
  <sheetViews>
    <sheetView workbookViewId="0">
      <selection activeCell="A2" sqref="A2"/>
    </sheetView>
  </sheetViews>
  <sheetFormatPr defaultRowHeight="15" x14ac:dyDescent="0.25"/>
  <cols>
    <col min="1" max="1" width="17.42578125" style="4" customWidth="1"/>
    <col min="2" max="2" width="11.7109375" style="4" bestFit="1" customWidth="1"/>
    <col min="3" max="3" width="14.5703125" style="4" bestFit="1" customWidth="1"/>
    <col min="4" max="4" width="13.7109375" style="4" bestFit="1" customWidth="1"/>
    <col min="5" max="5" width="12.7109375" style="4" bestFit="1" customWidth="1"/>
    <col min="6" max="6" width="13.42578125" style="4" bestFit="1" customWidth="1"/>
    <col min="7" max="7" width="11" style="4" bestFit="1" customWidth="1"/>
    <col min="8" max="8" width="12.42578125" style="4" bestFit="1" customWidth="1"/>
    <col min="9" max="9" width="12.5703125" style="4" bestFit="1" customWidth="1"/>
    <col min="10" max="10" width="1.5703125" style="4" customWidth="1"/>
    <col min="11" max="11" width="25.140625" style="4" customWidth="1"/>
    <col min="12" max="13" width="12" style="4" customWidth="1"/>
    <col min="14" max="14" width="9.5703125" style="4" bestFit="1" customWidth="1"/>
    <col min="15" max="16384" width="9.140625" style="4"/>
  </cols>
  <sheetData>
    <row r="1" spans="1:19" ht="15" customHeight="1" thickBot="1" x14ac:dyDescent="0.3">
      <c r="A1" s="2" t="s">
        <v>57</v>
      </c>
      <c r="K1" s="16" t="s">
        <v>26</v>
      </c>
      <c r="L1" s="17"/>
      <c r="M1" s="17"/>
      <c r="N1" s="17"/>
    </row>
    <row r="2" spans="1:19" ht="15" customHeight="1" thickBot="1" x14ac:dyDescent="0.3">
      <c r="K2" s="4" t="s">
        <v>59</v>
      </c>
      <c r="L2" s="60">
        <f t="array" ref="L2:S6">LINEST(MRData!$A$2:$A$61, MRData!$B$2:$H$61,TRUE,TRUE)</f>
        <v>1.4196937038609895E-2</v>
      </c>
      <c r="M2" s="61">
        <v>-2.49984704025439</v>
      </c>
      <c r="N2" s="61">
        <v>-5.7469416056986216</v>
      </c>
      <c r="O2" s="62">
        <v>111.24811652449118</v>
      </c>
      <c r="P2" s="62">
        <v>-0.72799610753157973</v>
      </c>
      <c r="Q2" s="62">
        <v>0.33515838447378998</v>
      </c>
      <c r="R2" s="62">
        <v>2.0575101595491603</v>
      </c>
      <c r="S2" s="67">
        <v>753.66759364885297</v>
      </c>
    </row>
    <row r="3" spans="1:19" ht="15" customHeight="1" x14ac:dyDescent="0.25">
      <c r="A3" s="19" t="s">
        <v>28</v>
      </c>
      <c r="B3" s="20"/>
      <c r="K3" s="21" t="s">
        <v>60</v>
      </c>
      <c r="L3" s="59">
        <v>5.1267220015896375E-3</v>
      </c>
      <c r="M3" s="18">
        <v>1.745504747957958</v>
      </c>
      <c r="N3" s="18">
        <v>10.998468445536256</v>
      </c>
      <c r="O3" s="58">
        <v>57.616981468664605</v>
      </c>
      <c r="P3" s="58">
        <v>1.7649617830052358</v>
      </c>
      <c r="Q3" s="58">
        <v>0.72058949746750212</v>
      </c>
      <c r="R3" s="58">
        <v>0.83736620986163468</v>
      </c>
      <c r="S3" s="68">
        <v>295.2019575768623</v>
      </c>
    </row>
    <row r="4" spans="1:19" ht="15" customHeight="1" x14ac:dyDescent="0.25">
      <c r="A4" s="8" t="s">
        <v>30</v>
      </c>
      <c r="B4" s="14">
        <f>SQRT(C12/C14)</f>
        <v>0.67364850907129536</v>
      </c>
      <c r="K4" s="4" t="s">
        <v>31</v>
      </c>
      <c r="L4" s="59">
        <v>0.45380231377397912</v>
      </c>
      <c r="M4" s="18">
        <v>48.970380938214376</v>
      </c>
      <c r="N4" s="18" t="e">
        <v>#N/A</v>
      </c>
      <c r="O4" s="58" t="e">
        <v>#N/A</v>
      </c>
      <c r="P4" s="58" t="e">
        <v>#N/A</v>
      </c>
      <c r="Q4" s="58" t="e">
        <v>#N/A</v>
      </c>
      <c r="R4" s="58" t="e">
        <v>#N/A</v>
      </c>
      <c r="S4" s="68" t="e">
        <v>#N/A</v>
      </c>
    </row>
    <row r="5" spans="1:19" ht="15" customHeight="1" x14ac:dyDescent="0.25">
      <c r="A5" s="8" t="s">
        <v>22</v>
      </c>
      <c r="B5" s="14">
        <f>L4</f>
        <v>0.45380231377397912</v>
      </c>
      <c r="K5" s="21" t="s">
        <v>32</v>
      </c>
      <c r="L5" s="59">
        <v>6.1719465082574496</v>
      </c>
      <c r="M5" s="22">
        <v>52</v>
      </c>
      <c r="N5" s="18" t="e">
        <v>#N/A</v>
      </c>
      <c r="O5" s="58" t="e">
        <v>#N/A</v>
      </c>
      <c r="P5" s="58" t="e">
        <v>#N/A</v>
      </c>
      <c r="Q5" s="58" t="e">
        <v>#N/A</v>
      </c>
      <c r="R5" s="58" t="e">
        <v>#N/A</v>
      </c>
      <c r="S5" s="68" t="e">
        <v>#N/A</v>
      </c>
    </row>
    <row r="6" spans="1:19" ht="15" customHeight="1" thickBot="1" x14ac:dyDescent="0.3">
      <c r="A6" s="8" t="s">
        <v>33</v>
      </c>
      <c r="B6" s="14">
        <f>1-(B14/B13)*(C13/C14)</f>
        <v>0.38027570216663009</v>
      </c>
      <c r="K6" s="4" t="s">
        <v>34</v>
      </c>
      <c r="L6" s="63">
        <v>103606.53708257426</v>
      </c>
      <c r="M6" s="64">
        <v>124701.10688015916</v>
      </c>
      <c r="N6" s="65" t="e">
        <v>#N/A</v>
      </c>
      <c r="O6" s="66" t="e">
        <v>#N/A</v>
      </c>
      <c r="P6" s="66" t="e">
        <v>#N/A</v>
      </c>
      <c r="Q6" s="66" t="e">
        <v>#N/A</v>
      </c>
      <c r="R6" s="66" t="e">
        <v>#N/A</v>
      </c>
      <c r="S6" s="69" t="e">
        <v>#N/A</v>
      </c>
    </row>
    <row r="7" spans="1:19" ht="15" customHeight="1" x14ac:dyDescent="0.25">
      <c r="A7" s="8" t="s">
        <v>35</v>
      </c>
      <c r="B7" s="14">
        <f>M4</f>
        <v>48.970380938214376</v>
      </c>
      <c r="K7" s="23"/>
      <c r="L7" s="24"/>
      <c r="M7" s="24"/>
      <c r="N7" s="15"/>
    </row>
    <row r="8" spans="1:19" ht="15" customHeight="1" thickBot="1" x14ac:dyDescent="0.3">
      <c r="A8" s="25" t="s">
        <v>36</v>
      </c>
      <c r="B8" s="25">
        <f>COUNT(MRData!$A$2:$A$61)</f>
        <v>60</v>
      </c>
      <c r="K8" s="23" t="s">
        <v>37</v>
      </c>
      <c r="L8" s="26">
        <v>0.95</v>
      </c>
      <c r="M8" s="24"/>
      <c r="N8" s="15"/>
    </row>
    <row r="9" spans="1:19" ht="15" customHeight="1" x14ac:dyDescent="0.25">
      <c r="K9" s="27" t="s">
        <v>38</v>
      </c>
      <c r="L9" s="24">
        <f>_xlfn.T.INV.2T(1-L8, B13)</f>
        <v>2.0066468050616861</v>
      </c>
      <c r="M9" s="24"/>
      <c r="N9" s="15"/>
    </row>
    <row r="10" spans="1:19" ht="15" customHeight="1" thickBot="1" x14ac:dyDescent="0.3">
      <c r="A10" s="2" t="s">
        <v>39</v>
      </c>
      <c r="K10" s="23" t="s">
        <v>40</v>
      </c>
      <c r="L10" s="24">
        <f>L$9 * C17</f>
        <v>592.36606501956612</v>
      </c>
      <c r="M10" s="24"/>
      <c r="N10" s="15"/>
    </row>
    <row r="11" spans="1:19" ht="15" customHeight="1" x14ac:dyDescent="0.25">
      <c r="A11" s="28"/>
      <c r="B11" s="28" t="s">
        <v>41</v>
      </c>
      <c r="C11" s="28" t="s">
        <v>42</v>
      </c>
      <c r="D11" s="28" t="s">
        <v>43</v>
      </c>
      <c r="E11" s="28" t="s">
        <v>44</v>
      </c>
      <c r="F11" s="28" t="s">
        <v>45</v>
      </c>
      <c r="K11" s="23" t="s">
        <v>46</v>
      </c>
      <c r="L11" s="24">
        <f t="shared" ref="L11:L17" si="0">L$9 * C18</f>
        <v>1.6802982296854627</v>
      </c>
      <c r="M11" s="24"/>
      <c r="N11" s="15"/>
    </row>
    <row r="12" spans="1:19" ht="15" customHeight="1" x14ac:dyDescent="0.25">
      <c r="A12" s="8" t="s">
        <v>47</v>
      </c>
      <c r="B12" s="8">
        <f>B14-B13</f>
        <v>7</v>
      </c>
      <c r="C12" s="14">
        <f>L6</f>
        <v>103606.53708257426</v>
      </c>
      <c r="D12" s="14">
        <f>C12/B12</f>
        <v>14800.933868939179</v>
      </c>
      <c r="E12" s="14">
        <f>L5</f>
        <v>6.1719465082574496</v>
      </c>
      <c r="F12" s="14">
        <f>_xlfn.F.DIST.RT(E12, B12, B13)</f>
        <v>2.807237719604237E-5</v>
      </c>
      <c r="K12" s="23" t="s">
        <v>48</v>
      </c>
      <c r="L12" s="24">
        <f t="shared" si="0"/>
        <v>1.4459686128541691</v>
      </c>
    </row>
    <row r="13" spans="1:19" ht="15" customHeight="1" x14ac:dyDescent="0.25">
      <c r="A13" s="8" t="s">
        <v>49</v>
      </c>
      <c r="B13" s="8">
        <f>M5</f>
        <v>52</v>
      </c>
      <c r="C13" s="14">
        <f>M6</f>
        <v>124701.10688015916</v>
      </c>
      <c r="D13" s="14">
        <f>C13/B13</f>
        <v>2398.0982092338299</v>
      </c>
      <c r="E13" s="14"/>
      <c r="F13" s="14"/>
      <c r="K13" s="23" t="s">
        <v>58</v>
      </c>
      <c r="L13" s="24">
        <f t="shared" si="0"/>
        <v>3.5416549229234331</v>
      </c>
    </row>
    <row r="14" spans="1:19" ht="15" customHeight="1" thickBot="1" x14ac:dyDescent="0.3">
      <c r="A14" s="25" t="s">
        <v>50</v>
      </c>
      <c r="B14" s="25">
        <f>B8-1</f>
        <v>59</v>
      </c>
      <c r="C14" s="29">
        <f>C12+C13</f>
        <v>228307.64396273342</v>
      </c>
      <c r="D14" s="29"/>
      <c r="E14" s="29"/>
      <c r="F14" s="29"/>
      <c r="K14" s="23" t="s">
        <v>61</v>
      </c>
      <c r="L14" s="24">
        <f t="shared" si="0"/>
        <v>115.6169317813942</v>
      </c>
    </row>
    <row r="15" spans="1:19" ht="15" customHeight="1" thickBot="1" x14ac:dyDescent="0.3">
      <c r="K15" s="23" t="s">
        <v>62</v>
      </c>
      <c r="L15" s="24">
        <f t="shared" si="0"/>
        <v>22.070041566807099</v>
      </c>
    </row>
    <row r="16" spans="1:19" ht="15" customHeight="1" x14ac:dyDescent="0.25">
      <c r="A16" s="28"/>
      <c r="B16" s="28" t="s">
        <v>51</v>
      </c>
      <c r="C16" s="28" t="s">
        <v>35</v>
      </c>
      <c r="D16" s="28" t="s">
        <v>52</v>
      </c>
      <c r="E16" s="28" t="s">
        <v>53</v>
      </c>
      <c r="F16" s="28" t="str">
        <f>"Lower " &amp; TEXT(L8, "##%")</f>
        <v>Lower 95%</v>
      </c>
      <c r="G16" s="28" t="str">
        <f>"Upper " &amp; TEXT(L8, "##%")</f>
        <v>Upper 95%</v>
      </c>
      <c r="H16" s="28" t="str">
        <f t="shared" ref="H16:I24" si="1">F16</f>
        <v>Lower 95%</v>
      </c>
      <c r="I16" s="28" t="str">
        <f t="shared" si="1"/>
        <v>Upper 95%</v>
      </c>
      <c r="K16" s="23" t="s">
        <v>63</v>
      </c>
      <c r="L16" s="24">
        <f t="shared" si="0"/>
        <v>3.50261152570984</v>
      </c>
    </row>
    <row r="17" spans="1:12" ht="15" customHeight="1" x14ac:dyDescent="0.25">
      <c r="A17" s="8" t="s">
        <v>54</v>
      </c>
      <c r="B17" s="14">
        <f>$S$2</f>
        <v>753.66759364885297</v>
      </c>
      <c r="C17" s="14">
        <f>$S$3</f>
        <v>295.2019575768623</v>
      </c>
      <c r="D17" s="14">
        <f>B17/C17</f>
        <v>2.5530575739919308</v>
      </c>
      <c r="E17" s="14">
        <f>_xlfn.T.DIST.2T(ABS(D17), B$13)</f>
        <v>1.3651753019084053E-2</v>
      </c>
      <c r="F17" s="14">
        <f>B17-L10</f>
        <v>161.30152862928685</v>
      </c>
      <c r="G17" s="14">
        <f>B17+L10</f>
        <v>1346.0336586684191</v>
      </c>
      <c r="H17" s="14">
        <f t="shared" si="1"/>
        <v>161.30152862928685</v>
      </c>
      <c r="I17" s="14">
        <f t="shared" si="1"/>
        <v>1346.0336586684191</v>
      </c>
      <c r="K17" s="23" t="s">
        <v>64</v>
      </c>
      <c r="L17" s="24">
        <f t="shared" si="0"/>
        <v>1.0287520324929298E-2</v>
      </c>
    </row>
    <row r="18" spans="1:12" ht="15" customHeight="1" x14ac:dyDescent="0.25">
      <c r="A18" s="8" t="str">
        <f>MRData!B1</f>
        <v>PREC</v>
      </c>
      <c r="B18" s="14">
        <f>$R$2</f>
        <v>2.0575101595491603</v>
      </c>
      <c r="C18" s="14">
        <f>$R$3</f>
        <v>0.83736620986163468</v>
      </c>
      <c r="D18" s="14">
        <f t="shared" ref="D18:D24" si="2">B18/C18</f>
        <v>2.4571210723790022</v>
      </c>
      <c r="E18" s="14">
        <f t="shared" ref="E18:E24" si="3">_xlfn.T.DIST.2T(ABS(D18), B$13)</f>
        <v>1.7378209258467742E-2</v>
      </c>
      <c r="F18" s="14">
        <f t="shared" ref="F18:F24" si="4">B18-L11</f>
        <v>0.37721192986369756</v>
      </c>
      <c r="G18" s="14">
        <f t="shared" ref="G18:G24" si="5">B18+L11</f>
        <v>3.737808389234623</v>
      </c>
      <c r="H18" s="14">
        <f t="shared" ref="H18:H24" si="6">F18</f>
        <v>0.37721192986369756</v>
      </c>
      <c r="I18" s="14">
        <f t="shared" ref="I18:I24" si="7">G18</f>
        <v>3.737808389234623</v>
      </c>
    </row>
    <row r="19" spans="1:12" ht="15" customHeight="1" x14ac:dyDescent="0.25">
      <c r="A19" s="8" t="str">
        <f>MRData!C1</f>
        <v>JANT</v>
      </c>
      <c r="B19" s="14">
        <f>$Q$2</f>
        <v>0.33515838447378998</v>
      </c>
      <c r="C19" s="14">
        <f>$Q$3</f>
        <v>0.72058949746750212</v>
      </c>
      <c r="D19" s="14">
        <f t="shared" si="2"/>
        <v>0.46511694335221043</v>
      </c>
      <c r="E19" s="14">
        <f t="shared" si="3"/>
        <v>0.64378967119523733</v>
      </c>
      <c r="F19" s="14">
        <f t="shared" si="4"/>
        <v>-1.1108102283803791</v>
      </c>
      <c r="G19" s="14">
        <f t="shared" si="5"/>
        <v>1.7811269973279591</v>
      </c>
      <c r="H19" s="14">
        <f t="shared" si="6"/>
        <v>-1.1108102283803791</v>
      </c>
      <c r="I19" s="14">
        <f t="shared" si="7"/>
        <v>1.7811269973279591</v>
      </c>
    </row>
    <row r="20" spans="1:12" ht="15" customHeight="1" x14ac:dyDescent="0.25">
      <c r="A20" s="8" t="str">
        <f>MRData!D1</f>
        <v>JULT</v>
      </c>
      <c r="B20" s="14">
        <f>$P$2</f>
        <v>-0.72799610753157973</v>
      </c>
      <c r="C20" s="14">
        <f>$P$3</f>
        <v>1.7649617830052358</v>
      </c>
      <c r="D20" s="14">
        <f t="shared" si="2"/>
        <v>-0.41247131498337952</v>
      </c>
      <c r="E20" s="14">
        <f t="shared" si="3"/>
        <v>0.68168965557360528</v>
      </c>
      <c r="F20" s="14">
        <f t="shared" si="4"/>
        <v>-4.2696510304550124</v>
      </c>
      <c r="G20" s="14">
        <f t="shared" si="5"/>
        <v>2.8136588153918534</v>
      </c>
      <c r="H20" s="14">
        <f t="shared" si="6"/>
        <v>-4.2696510304550124</v>
      </c>
      <c r="I20" s="14">
        <f t="shared" si="7"/>
        <v>2.8136588153918534</v>
      </c>
    </row>
    <row r="21" spans="1:12" ht="15" customHeight="1" x14ac:dyDescent="0.25">
      <c r="A21" s="8" t="str">
        <f>MRData!E1</f>
        <v>POPN</v>
      </c>
      <c r="B21" s="14">
        <f>$O$2</f>
        <v>111.24811652449118</v>
      </c>
      <c r="C21" s="14">
        <f>$O$3</f>
        <v>57.616981468664605</v>
      </c>
      <c r="D21" s="14">
        <f t="shared" si="2"/>
        <v>1.930821672513237</v>
      </c>
      <c r="E21" s="14">
        <f t="shared" si="3"/>
        <v>5.8965585221400559E-2</v>
      </c>
      <c r="F21" s="14">
        <f t="shared" si="4"/>
        <v>-4.3688152569030194</v>
      </c>
      <c r="G21" s="14">
        <f t="shared" si="5"/>
        <v>226.86504830588538</v>
      </c>
      <c r="H21" s="14">
        <f t="shared" si="6"/>
        <v>-4.3688152569030194</v>
      </c>
      <c r="I21" s="14">
        <f t="shared" si="7"/>
        <v>226.86504830588538</v>
      </c>
    </row>
    <row r="22" spans="1:12" ht="15" customHeight="1" x14ac:dyDescent="0.25">
      <c r="A22" s="8" t="str">
        <f>MRData!F1</f>
        <v>EDUC</v>
      </c>
      <c r="B22" s="14">
        <f>$N$2</f>
        <v>-5.7469416056986216</v>
      </c>
      <c r="C22" s="14">
        <f>$N$3</f>
        <v>10.998468445536256</v>
      </c>
      <c r="D22" s="14">
        <f t="shared" si="2"/>
        <v>-0.52252198878026745</v>
      </c>
      <c r="E22" s="14">
        <f t="shared" si="3"/>
        <v>0.60352611328425443</v>
      </c>
      <c r="F22" s="14">
        <f t="shared" si="4"/>
        <v>-27.816983172505722</v>
      </c>
      <c r="G22" s="14">
        <f t="shared" si="5"/>
        <v>16.323099961108475</v>
      </c>
      <c r="H22" s="14">
        <f t="shared" si="6"/>
        <v>-27.816983172505722</v>
      </c>
      <c r="I22" s="14">
        <f t="shared" si="7"/>
        <v>16.323099961108475</v>
      </c>
    </row>
    <row r="23" spans="1:12" ht="15" customHeight="1" x14ac:dyDescent="0.25">
      <c r="A23" s="8" t="str">
        <f>MRData!G1</f>
        <v>HOUS</v>
      </c>
      <c r="B23" s="14">
        <f>$M$2</f>
        <v>-2.49984704025439</v>
      </c>
      <c r="C23" s="14">
        <f>$M$3</f>
        <v>1.745504747957958</v>
      </c>
      <c r="D23" s="14">
        <f t="shared" si="2"/>
        <v>-1.4321628418249372</v>
      </c>
      <c r="E23" s="14">
        <f t="shared" si="3"/>
        <v>0.15808127353724324</v>
      </c>
      <c r="F23" s="14">
        <f t="shared" si="4"/>
        <v>-6.00245856596423</v>
      </c>
      <c r="G23" s="14">
        <f t="shared" si="5"/>
        <v>1.00276448545545</v>
      </c>
      <c r="H23" s="14">
        <f t="shared" si="6"/>
        <v>-6.00245856596423</v>
      </c>
      <c r="I23" s="14">
        <f t="shared" si="7"/>
        <v>1.00276448545545</v>
      </c>
    </row>
    <row r="24" spans="1:12" ht="15" customHeight="1" thickBot="1" x14ac:dyDescent="0.3">
      <c r="A24" s="25" t="str">
        <f>MRData!H1</f>
        <v>DENS</v>
      </c>
      <c r="B24" s="29">
        <f>$L$2</f>
        <v>1.4196937038609895E-2</v>
      </c>
      <c r="C24" s="29">
        <f>$L$3</f>
        <v>5.1267220015896375E-3</v>
      </c>
      <c r="D24" s="29">
        <f t="shared" si="2"/>
        <v>2.7692036030445699</v>
      </c>
      <c r="E24" s="29">
        <f t="shared" si="3"/>
        <v>7.7711042801502216E-3</v>
      </c>
      <c r="F24" s="29">
        <f t="shared" si="4"/>
        <v>3.9094167136805962E-3</v>
      </c>
      <c r="G24" s="29">
        <f t="shared" si="5"/>
        <v>2.4484457363539193E-2</v>
      </c>
      <c r="H24" s="29">
        <f t="shared" si="6"/>
        <v>3.9094167136805962E-3</v>
      </c>
      <c r="I24" s="29">
        <f t="shared" si="7"/>
        <v>2.4484457363539193E-2</v>
      </c>
    </row>
    <row r="25" spans="1:12" ht="15" customHeight="1" x14ac:dyDescent="0.25"/>
    <row r="26" spans="1:12" ht="15" customHeight="1" x14ac:dyDescent="0.25"/>
    <row r="27" spans="1:12" ht="15" customHeight="1" x14ac:dyDescent="0.25"/>
    <row r="28" spans="1:12" ht="15" customHeight="1" x14ac:dyDescent="0.25"/>
    <row r="29" spans="1:12" ht="15" customHeight="1" x14ac:dyDescent="0.25"/>
    <row r="30" spans="1:12" ht="15" customHeight="1" x14ac:dyDescent="0.25"/>
    <row r="31" spans="1:12" ht="15" customHeight="1" x14ac:dyDescent="0.25"/>
    <row r="32" spans="1:12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3"/>
  <sheetViews>
    <sheetView tabSelected="1" workbookViewId="0">
      <selection activeCell="A13" sqref="A13"/>
    </sheetView>
  </sheetViews>
  <sheetFormatPr defaultRowHeight="15" x14ac:dyDescent="0.25"/>
  <cols>
    <col min="1" max="1" width="17.7109375" style="4" customWidth="1"/>
    <col min="2" max="2" width="9.28515625" style="4" customWidth="1"/>
    <col min="3" max="3" width="9.140625" style="4"/>
    <col min="4" max="4" width="8.7109375" style="4" customWidth="1"/>
    <col min="5" max="5" width="12.5703125" style="4" bestFit="1" customWidth="1"/>
    <col min="6" max="6" width="9.85546875" style="4" customWidth="1"/>
    <col min="7" max="16384" width="9.140625" style="4"/>
  </cols>
  <sheetData>
    <row r="1" spans="1:6" x14ac:dyDescent="0.25">
      <c r="A1" s="2" t="s">
        <v>57</v>
      </c>
      <c r="B1" s="2"/>
      <c r="C1" s="3"/>
    </row>
    <row r="2" spans="1:6" x14ac:dyDescent="0.25">
      <c r="A2" s="2"/>
      <c r="B2" s="2"/>
      <c r="C2" s="3"/>
    </row>
    <row r="3" spans="1:6" x14ac:dyDescent="0.25">
      <c r="A3" s="5" t="s">
        <v>13</v>
      </c>
      <c r="B3" s="5"/>
      <c r="C3" s="3"/>
    </row>
    <row r="4" spans="1:6" x14ac:dyDescent="0.25">
      <c r="A4" s="6" t="s">
        <v>14</v>
      </c>
      <c r="B4" s="7">
        <f>AllX!$B$5</f>
        <v>0.45380231377397912</v>
      </c>
      <c r="C4" s="3"/>
    </row>
    <row r="5" spans="1:6" x14ac:dyDescent="0.25">
      <c r="A5" s="7" t="s">
        <v>15</v>
      </c>
      <c r="B5" s="7">
        <f>1-B4</f>
        <v>0.54619768622602094</v>
      </c>
      <c r="C5" s="3"/>
    </row>
    <row r="6" spans="1:6" x14ac:dyDescent="0.25">
      <c r="A6" s="7" t="s">
        <v>16</v>
      </c>
      <c r="B6" s="7">
        <f>AllX!$B$8</f>
        <v>60</v>
      </c>
      <c r="C6" s="3"/>
    </row>
    <row r="7" spans="1:6" x14ac:dyDescent="0.25">
      <c r="A7" s="7" t="s">
        <v>17</v>
      </c>
      <c r="B7" s="7">
        <v>8</v>
      </c>
      <c r="C7" s="3"/>
    </row>
    <row r="8" spans="1:6" x14ac:dyDescent="0.25">
      <c r="A8" s="7" t="s">
        <v>18</v>
      </c>
      <c r="B8" s="7">
        <f>B6 - B7</f>
        <v>52</v>
      </c>
      <c r="C8" s="3"/>
      <c r="D8" s="8"/>
      <c r="E8" s="8"/>
    </row>
    <row r="9" spans="1:6" x14ac:dyDescent="0.25">
      <c r="C9" s="9"/>
      <c r="D9" s="8"/>
      <c r="E9" s="8"/>
    </row>
    <row r="10" spans="1:6" x14ac:dyDescent="0.25">
      <c r="A10" s="10" t="s">
        <v>19</v>
      </c>
      <c r="B10" s="10" t="s">
        <v>20</v>
      </c>
      <c r="C10" s="10" t="s">
        <v>21</v>
      </c>
      <c r="D10" s="11" t="s">
        <v>22</v>
      </c>
      <c r="E10" s="11" t="s">
        <v>23</v>
      </c>
      <c r="F10" s="12" t="s">
        <v>24</v>
      </c>
    </row>
    <row r="11" spans="1:6" x14ac:dyDescent="0.25">
      <c r="A11" s="2" t="s">
        <v>25</v>
      </c>
      <c r="B11" s="2">
        <f>((1 - D11) * $B$8)/$B$5 - $B$6 + 2 * C11</f>
        <v>14.489765645757743</v>
      </c>
      <c r="C11" s="13">
        <v>2</v>
      </c>
      <c r="D11" s="14">
        <f>'X1'!$B$5</f>
        <v>0.25958948272447424</v>
      </c>
      <c r="E11" s="15">
        <f>'X1'!$B$6</f>
        <v>0.24682378415075834</v>
      </c>
      <c r="F11" s="15">
        <f>'X1'!$B$7</f>
        <v>53.9861701262788</v>
      </c>
    </row>
    <row r="12" spans="1:6" x14ac:dyDescent="0.25">
      <c r="A12" s="4" t="s">
        <v>73</v>
      </c>
      <c r="B12" s="4">
        <f>((1 - D12) * $B$8)/$B$5 - $B$6 + 2 * C12</f>
        <v>15.920466369449414</v>
      </c>
      <c r="C12" s="4">
        <v>3</v>
      </c>
      <c r="D12" s="4">
        <f>'2X'!$B$5</f>
        <v>0.26556928940696956</v>
      </c>
      <c r="E12" s="4">
        <f>'2X'!$B$6</f>
        <v>0.23979979078967018</v>
      </c>
      <c r="F12" s="4">
        <f>'2X'!$B$7</f>
        <v>54.237318865410941</v>
      </c>
    </row>
    <row r="13" spans="1:6" x14ac:dyDescent="0.25">
      <c r="A13" s="4" t="s">
        <v>76</v>
      </c>
      <c r="B13" s="4">
        <f>((1 - D13) * $B$8)/$B$5 - $B$6 + 2 * C13</f>
        <v>17.640973278185115</v>
      </c>
      <c r="C13" s="4">
        <v>4</v>
      </c>
      <c r="D13" s="4">
        <f>'3X'!$B$5</f>
        <v>0.26850502940244492</v>
      </c>
      <c r="E13" s="4">
        <f>'3X'!$B$6</f>
        <v>0.2293177988347187</v>
      </c>
      <c r="F13" s="4">
        <f>'3X'!$B$7</f>
        <v>54.609963328871196</v>
      </c>
    </row>
    <row r="14" spans="1:6" x14ac:dyDescent="0.25">
      <c r="A14" s="4" t="s">
        <v>79</v>
      </c>
      <c r="B14" s="4">
        <f>((1 - D14) * $B$8)/$B$5 - $B$6 + 2 * C14</f>
        <v>15.351669414877918</v>
      </c>
      <c r="C14" s="4">
        <v>5</v>
      </c>
      <c r="D14" s="4">
        <f>'4X'!$B$5</f>
        <v>0.31355902643434352</v>
      </c>
      <c r="E14" s="4">
        <f>'4X'!$B$6</f>
        <v>0.26363604653865935</v>
      </c>
      <c r="F14" s="4">
        <f>'4X'!$B$7</f>
        <v>53.380234917951014</v>
      </c>
    </row>
    <row r="15" spans="1:6" x14ac:dyDescent="0.25">
      <c r="A15" s="4" t="s">
        <v>82</v>
      </c>
      <c r="B15" s="4">
        <f>((1 - D15) * $B$8)/$B$5 - $B$6 + 2 * C15</f>
        <v>11.967930755507929</v>
      </c>
      <c r="C15" s="4">
        <v>6</v>
      </c>
      <c r="D15" s="4">
        <f>'5X'!$B$5</f>
        <v>0.37010874949191014</v>
      </c>
      <c r="E15" s="4">
        <f>'5X'!$B$6</f>
        <v>0.31178548555597585</v>
      </c>
      <c r="F15" s="4">
        <f>'5X'!$B$7</f>
        <v>51.605517103173774</v>
      </c>
    </row>
    <row r="16" spans="1:6" x14ac:dyDescent="0.25">
      <c r="A16" s="4" t="s">
        <v>85</v>
      </c>
      <c r="B16" s="4">
        <f>((1 - D16) * $B$8)/$B$5 - $B$6 + 2 * C16</f>
        <v>13.668488595115001</v>
      </c>
      <c r="C16" s="4">
        <v>7</v>
      </c>
      <c r="D16" s="4">
        <f>'6X'!$B$5</f>
        <v>0.37325403055277817</v>
      </c>
      <c r="E16" s="4">
        <f>'6X'!$B$6</f>
        <v>0.30230165665309272</v>
      </c>
      <c r="F16" s="4">
        <f>'6X'!$B$7</f>
        <v>51.959871244708538</v>
      </c>
    </row>
    <row r="17" spans="1:6" x14ac:dyDescent="0.25">
      <c r="A17" s="73" t="s">
        <v>86</v>
      </c>
      <c r="B17" s="73">
        <f>((1 - D17) * $B$8)/$B$5 - $B$6 + 2 * C17</f>
        <v>8</v>
      </c>
      <c r="C17" s="73">
        <v>8</v>
      </c>
      <c r="D17" s="73">
        <f>'7X'!$B$5</f>
        <v>0.45380231377397912</v>
      </c>
      <c r="E17" s="73">
        <f>'7X'!$B$6</f>
        <v>0.38027570216663009</v>
      </c>
      <c r="F17" s="73">
        <f>'7X'!$B$7</f>
        <v>48.970380938214376</v>
      </c>
    </row>
    <row r="18" spans="1:6" x14ac:dyDescent="0.25">
      <c r="A18" s="4" t="s">
        <v>87</v>
      </c>
      <c r="B18" s="4">
        <f>((1 - D18) * $B$8)/$B$5 - $B$6 + 2 * C18</f>
        <v>8.0510904055040839</v>
      </c>
      <c r="C18" s="4">
        <v>7</v>
      </c>
      <c r="D18" s="4">
        <f>'6X2'!$B$5</f>
        <v>0.43225806697154212</v>
      </c>
      <c r="E18" s="4">
        <f>'6X2'!$B$6</f>
        <v>0.36798539530794316</v>
      </c>
      <c r="F18" s="4">
        <f>'6X2'!$B$7</f>
        <v>49.453584701055171</v>
      </c>
    </row>
    <row r="19" spans="1:6" x14ac:dyDescent="0.25">
      <c r="A19" s="4" t="s">
        <v>88</v>
      </c>
      <c r="B19" s="4">
        <f>((1 - D19) * $B$8)/$B$5 - $B$6 + 2 * C19</f>
        <v>15.568679744456823</v>
      </c>
      <c r="C19" s="4">
        <v>6</v>
      </c>
      <c r="D19" s="4">
        <f>'5X2'!$B$5</f>
        <v>0.33228719629105308</v>
      </c>
      <c r="E19" s="4">
        <f>'5X2'!$B$6</f>
        <v>0.27046193668837282</v>
      </c>
      <c r="F19" s="4">
        <f>'5X2'!$B$7</f>
        <v>53.132248883841335</v>
      </c>
    </row>
    <row r="20" spans="1:6" x14ac:dyDescent="0.25">
      <c r="A20" s="73" t="s">
        <v>89</v>
      </c>
      <c r="B20" s="73">
        <f>((1 - D20) * $B$8)/$B$5 - $B$6 + 2 * C20</f>
        <v>6.2730292287588796</v>
      </c>
      <c r="C20" s="73">
        <v>7</v>
      </c>
      <c r="D20" s="73">
        <f>'6X3'!$B$5</f>
        <v>0.45093446890820649</v>
      </c>
      <c r="E20" s="73">
        <f>'6X3'!$B$6</f>
        <v>0.38877610689781472</v>
      </c>
      <c r="F20" s="73">
        <f>'6X3'!$B$7</f>
        <v>48.633371915409427</v>
      </c>
    </row>
    <row r="21" spans="1:6" x14ac:dyDescent="0.25">
      <c r="A21" s="4" t="s">
        <v>90</v>
      </c>
      <c r="B21" s="4">
        <f>((1 - D21) * $B$8)/$B$5 - $B$6 + 2 * C21</f>
        <v>7.7452870117250256</v>
      </c>
      <c r="C21" s="4">
        <v>6</v>
      </c>
      <c r="D21" s="4">
        <f>'5X3'!$B$5</f>
        <v>0.41446256184981412</v>
      </c>
      <c r="E21" s="4">
        <f>'5X3'!$B$6</f>
        <v>0.36024613239146364</v>
      </c>
      <c r="F21" s="4">
        <f>'5X3'!$B$7</f>
        <v>49.755452512679952</v>
      </c>
    </row>
    <row r="22" spans="1:6" x14ac:dyDescent="0.25">
      <c r="A22" s="4" t="s">
        <v>91</v>
      </c>
      <c r="B22" s="4">
        <f>((1 - D22) * $B$8)/$B$5 - $B$6 + 2 * C22</f>
        <v>11.765164317440984</v>
      </c>
      <c r="C22" s="4">
        <v>5</v>
      </c>
      <c r="D22" s="4">
        <f>'4X2'!$B$5</f>
        <v>0.35123096462391828</v>
      </c>
      <c r="E22" s="4">
        <f>'4X2'!$B$6</f>
        <v>0.30404776205111228</v>
      </c>
      <c r="F22" s="4">
        <f>'4X2'!$B$7</f>
        <v>51.894811431427584</v>
      </c>
    </row>
    <row r="23" spans="1:6" x14ac:dyDescent="0.25">
      <c r="A23" s="4" t="s">
        <v>92</v>
      </c>
      <c r="B23" s="4">
        <f>((1 - D23) * $B$8)/$B$5 - $B$6 + 2 * C23</f>
        <v>13.142324685010493</v>
      </c>
      <c r="C23" s="4">
        <v>6</v>
      </c>
      <c r="D23" s="4">
        <f>'5X4'!$B$5</f>
        <v>0.35777314858782971</v>
      </c>
      <c r="E23" s="4">
        <f>'5X4'!$B$6</f>
        <v>0.29830769938299917</v>
      </c>
      <c r="F23" s="4">
        <f>'5X4'!$B$7</f>
        <v>52.108380525862579</v>
      </c>
    </row>
    <row r="24" spans="1:6" x14ac:dyDescent="0.25">
      <c r="A24" s="4" t="s">
        <v>93</v>
      </c>
      <c r="B24" s="4">
        <f>((1 - D24) * $B$8)/$B$5 - $B$6 + 2 * C24</f>
        <v>9.7280723310468247</v>
      </c>
      <c r="C24" s="4">
        <v>7</v>
      </c>
      <c r="D24" s="4">
        <f>'6X4'!$B$5</f>
        <v>0.414643381441267</v>
      </c>
      <c r="E24" s="4">
        <f>'6X4'!$B$6</f>
        <v>0.34837659443461799</v>
      </c>
      <c r="F24" s="4">
        <f>'6X4'!$B$7</f>
        <v>50.214894892631733</v>
      </c>
    </row>
    <row r="25" spans="1:6" x14ac:dyDescent="0.25">
      <c r="A25" s="4" t="s">
        <v>94</v>
      </c>
      <c r="B25" s="4">
        <f>((1 - D25) * $B$8)/$B$5 - $B$6 + 2 * C25</f>
        <v>10.255795853414433</v>
      </c>
      <c r="C25" s="4">
        <v>6</v>
      </c>
      <c r="D25" s="4">
        <f>'5X5'!$B$5</f>
        <v>0.38809267491556942</v>
      </c>
      <c r="E25" s="4">
        <f>'5X5'!$B$6</f>
        <v>0.33143458925960367</v>
      </c>
      <c r="F25" s="4">
        <f>'5X5'!$B$7</f>
        <v>50.863491912278874</v>
      </c>
    </row>
    <row r="26" spans="1:6" x14ac:dyDescent="0.25">
      <c r="A26" s="4" t="s">
        <v>95</v>
      </c>
      <c r="B26" s="4">
        <f>((1 - D26) * $B$8)/$B$5 - $B$6 + 2 * C26</f>
        <v>16.187449627879033</v>
      </c>
      <c r="C26" s="4">
        <v>5</v>
      </c>
      <c r="D26" s="4">
        <f>'4X3'!$B$5</f>
        <v>0.30478015684713777</v>
      </c>
      <c r="E26" s="4">
        <f>'4X3'!$B$6</f>
        <v>0.25421871370874782</v>
      </c>
      <c r="F26" s="4">
        <f>'4X3'!$B$7</f>
        <v>53.720489476273229</v>
      </c>
    </row>
    <row r="27" spans="1:6" x14ac:dyDescent="0.25">
      <c r="A27" s="4" t="s">
        <v>96</v>
      </c>
      <c r="B27" s="4">
        <f>((1 - D27) * $B$8)/$B$5 - $B$6 + 2 * C27</f>
        <v>8.9903234390404307</v>
      </c>
      <c r="C27" s="4">
        <v>6</v>
      </c>
      <c r="D27" s="4">
        <f>'5X6'!$B$5</f>
        <v>0.40138494616006831</v>
      </c>
      <c r="E27" s="4">
        <f>'5X6'!$B$6</f>
        <v>0.34595762636007454</v>
      </c>
      <c r="F27" s="4">
        <f>'5X6'!$B$7</f>
        <v>50.308012870129389</v>
      </c>
    </row>
    <row r="28" spans="1:6" x14ac:dyDescent="0.25">
      <c r="A28" s="4" t="s">
        <v>97</v>
      </c>
      <c r="B28" s="4">
        <f>((1 - D28) * $B$8)/$B$5 - $B$6 + 2 * C28</f>
        <v>13.056718186727814</v>
      </c>
      <c r="C28" s="4">
        <v>5</v>
      </c>
      <c r="D28" s="4">
        <f>'4X4'!$B$5</f>
        <v>0.33766473895005794</v>
      </c>
      <c r="E28" s="4">
        <f>'4X4'!$B$6</f>
        <v>0.28949490178278936</v>
      </c>
      <c r="F28" s="4">
        <f>'4X4'!$B$7</f>
        <v>52.434583133957453</v>
      </c>
    </row>
    <row r="29" spans="1:6" x14ac:dyDescent="0.25">
      <c r="A29" s="4" t="s">
        <v>98</v>
      </c>
      <c r="B29" s="4">
        <f>((1 - D29) * $B$8)/$B$5 - $B$6 + 2 * C29</f>
        <v>13.353077553888639</v>
      </c>
      <c r="C29" s="4">
        <v>4</v>
      </c>
      <c r="D29" s="4">
        <f>'3X2'!$B$5</f>
        <v>0.31354423562146766</v>
      </c>
      <c r="E29" s="4">
        <f>'3X2'!$B$6</f>
        <v>0.27676981967261771</v>
      </c>
      <c r="F29" s="4">
        <f>'3X2'!$B$7</f>
        <v>52.902048679257213</v>
      </c>
    </row>
    <row r="30" spans="1:6" x14ac:dyDescent="0.25">
      <c r="A30" s="4" t="s">
        <v>99</v>
      </c>
      <c r="B30" s="4">
        <f>((1 - D30) * $B$8)/$B$5 - $B$6 + 2 * C30</f>
        <v>9.9679490550352767</v>
      </c>
      <c r="C30" s="4">
        <v>5</v>
      </c>
      <c r="D30" s="4">
        <f>'4X5'!$B$5</f>
        <v>0.37010855727730435</v>
      </c>
      <c r="E30" s="4">
        <f>'4X5'!$B$6</f>
        <v>0.32429827053383553</v>
      </c>
      <c r="F30" s="4">
        <f>'4X5'!$B$7</f>
        <v>51.134231772019895</v>
      </c>
    </row>
    <row r="31" spans="1:6" x14ac:dyDescent="0.25">
      <c r="A31" s="4" t="s">
        <v>100</v>
      </c>
      <c r="B31" s="4">
        <f>((1 - D31) * $B$8)/$B$5 - $B$6 + 2 * C31</f>
        <v>11.681297696910427</v>
      </c>
      <c r="C31" s="4">
        <v>6</v>
      </c>
      <c r="D31" s="4">
        <f>'5X7'!$B$5</f>
        <v>0.37311948628809943</v>
      </c>
      <c r="E31" s="4">
        <f>'5X7'!$B$6</f>
        <v>0.31507499427773833</v>
      </c>
      <c r="F31" s="4">
        <f>'5X7'!$B$7</f>
        <v>51.482038063579537</v>
      </c>
    </row>
    <row r="32" spans="1:6" x14ac:dyDescent="0.25">
      <c r="A32" s="73" t="s">
        <v>101</v>
      </c>
      <c r="B32" s="73">
        <f>((1 - D32) * $B$8)/$B$5 - $B$6 + 2 * C32</f>
        <v>6.1701325856841081</v>
      </c>
      <c r="C32" s="73">
        <v>7</v>
      </c>
      <c r="D32" s="73">
        <f>'6X5'!$B$5</f>
        <v>0.45201527483835774</v>
      </c>
      <c r="E32" s="73">
        <f>'6X5'!$B$6</f>
        <v>0.38997926821628515</v>
      </c>
      <c r="F32" s="73">
        <f>'6X5'!$B$7</f>
        <v>48.585482249916907</v>
      </c>
    </row>
    <row r="33" spans="1:6" x14ac:dyDescent="0.25">
      <c r="A33" s="4" t="s">
        <v>102</v>
      </c>
      <c r="B33" s="4">
        <f>((1 - D33) * $B$8)/$B$5 - $B$6 + 2 * C33</f>
        <v>6.0567388148757644</v>
      </c>
      <c r="C33" s="4">
        <v>6</v>
      </c>
      <c r="D33" s="4">
        <f>'5X8'!$B$5</f>
        <v>0.43219873719981772</v>
      </c>
      <c r="E33" s="4">
        <f>'5X8'!$B$6</f>
        <v>0.37962454619980091</v>
      </c>
      <c r="F33" s="4">
        <f>'5X8'!$B$7</f>
        <v>48.996101233589187</v>
      </c>
    </row>
    <row r="34" spans="1:6" x14ac:dyDescent="0.25">
      <c r="A34" s="4" t="s">
        <v>103</v>
      </c>
      <c r="B34" s="4">
        <f>((1 - D34) * $B$8)/$B$5 - $B$6 + 2 * C34</f>
        <v>13.65706463851788</v>
      </c>
      <c r="C34" s="4">
        <v>5</v>
      </c>
      <c r="D34" s="4">
        <f>'4X6'!$B$5</f>
        <v>0.33135881889425528</v>
      </c>
      <c r="E34" s="4">
        <f>'4X6'!$B$6</f>
        <v>0.28273036935929197</v>
      </c>
      <c r="F34" s="4">
        <f>'4X6'!$B$7</f>
        <v>52.683599779457317</v>
      </c>
    </row>
    <row r="35" spans="1:6" x14ac:dyDescent="0.25">
      <c r="A35" s="73" t="s">
        <v>104</v>
      </c>
      <c r="B35" s="73">
        <f>((1 - D35) * $B$8)/$B$5 - $B$6 + 2 * C35</f>
        <v>4.5082695304085547</v>
      </c>
      <c r="C35" s="73">
        <v>6</v>
      </c>
      <c r="D35" s="73">
        <f>'5X9'!$B$5</f>
        <v>0.44846355143766481</v>
      </c>
      <c r="E35" s="73">
        <f>'5X9'!$B$6</f>
        <v>0.39739536175596712</v>
      </c>
      <c r="F35" s="73">
        <f>'5X9'!$B$7</f>
        <v>48.289249461283568</v>
      </c>
    </row>
    <row r="36" spans="1:6" x14ac:dyDescent="0.25">
      <c r="A36" s="4" t="s">
        <v>105</v>
      </c>
      <c r="B36" s="4">
        <f>((1 - D36) * $B$8)/$B$5 - $B$6 + 2 * C36</f>
        <v>5.7578845984786113</v>
      </c>
      <c r="C36" s="4">
        <v>5</v>
      </c>
      <c r="D36" s="4">
        <f>'4X7'!$B$5</f>
        <v>0.4143302392971826</v>
      </c>
      <c r="E36" s="4">
        <f>'4X7'!$B$6</f>
        <v>0.37173607488243221</v>
      </c>
      <c r="F36" s="4">
        <f>'4X7'!$B$7</f>
        <v>49.306625630063536</v>
      </c>
    </row>
    <row r="37" spans="1:6" x14ac:dyDescent="0.25">
      <c r="A37" s="4" t="s">
        <v>106</v>
      </c>
      <c r="B37" s="4">
        <f>((1 - D37) * $B$8)/$B$5 - $B$6 + 2 * C37</f>
        <v>9.8973576755140087</v>
      </c>
      <c r="C37" s="4">
        <v>4</v>
      </c>
      <c r="D37" s="4">
        <f>'3X3'!$B$5</f>
        <v>0.34984243181018865</v>
      </c>
      <c r="E37" s="4">
        <f>'3X3'!$B$6</f>
        <v>0.31501256208573447</v>
      </c>
      <c r="F37" s="4">
        <f>'3X3'!$B$7</f>
        <v>51.484384352018402</v>
      </c>
    </row>
    <row r="38" spans="1:6" x14ac:dyDescent="0.25">
      <c r="A38" s="4" t="s">
        <v>107</v>
      </c>
      <c r="B38" s="4">
        <f>((1 - D38) * $B$8)/$B$5 - $B$6 + 2 * C38</f>
        <v>11.162615437783899</v>
      </c>
      <c r="C38" s="4">
        <v>5</v>
      </c>
      <c r="D38" s="4">
        <f>'4X8'!$B$5</f>
        <v>0.35756001854520242</v>
      </c>
      <c r="E38" s="4">
        <f>'4X8'!$B$6</f>
        <v>0.31083711080303522</v>
      </c>
      <c r="F38" s="4">
        <f>'4X8'!$B$7</f>
        <v>51.641061631472894</v>
      </c>
    </row>
    <row r="39" spans="1:6" x14ac:dyDescent="0.25">
      <c r="A39" s="4" t="s">
        <v>108</v>
      </c>
      <c r="B39" s="4">
        <f>((1 - D39) * $B$8)/$B$5 - $B$6 + 2 * C39</f>
        <v>7.7289577673917194</v>
      </c>
      <c r="C39" s="4">
        <v>6</v>
      </c>
      <c r="D39" s="4">
        <f>'5X10'!$B$5</f>
        <v>0.41463408099351939</v>
      </c>
      <c r="E39" s="4">
        <f>'5X10'!$B$6</f>
        <v>0.3604335329373638</v>
      </c>
      <c r="F39" s="4">
        <f>'5X10'!$B$7</f>
        <v>49.748164645923971</v>
      </c>
    </row>
    <row r="40" spans="1:6" x14ac:dyDescent="0.25">
      <c r="A40" s="4" t="s">
        <v>109</v>
      </c>
      <c r="B40" s="4">
        <f>((1 - D40) * $B$8)/$B$5 - $B$6 + 2 * C40</f>
        <v>8.4711049499921316</v>
      </c>
      <c r="C40" s="4">
        <v>5</v>
      </c>
      <c r="D40" s="4">
        <f>'4X9'!$B$5</f>
        <v>0.38583111086991256</v>
      </c>
      <c r="E40" s="4">
        <f>'4X9'!$B$6</f>
        <v>0.34116428256954257</v>
      </c>
      <c r="F40" s="4">
        <f>'4X9'!$B$7</f>
        <v>50.492024945889767</v>
      </c>
    </row>
    <row r="41" spans="1:6" x14ac:dyDescent="0.25">
      <c r="A41" s="4" t="s">
        <v>110</v>
      </c>
      <c r="B41" s="4">
        <f>((1 - D41) * $B$8)/$B$5 - $B$6 + 2 * C41</f>
        <v>14.18778321461248</v>
      </c>
      <c r="C41" s="4">
        <v>4</v>
      </c>
      <c r="D41" s="4">
        <f>'3X4'!$B$5</f>
        <v>0.30477665291825384</v>
      </c>
      <c r="E41" s="4">
        <f>'3X4'!$B$6</f>
        <v>0.26753254503887458</v>
      </c>
      <c r="F41" s="4">
        <f>'3X4'!$B$7</f>
        <v>53.23881579397672</v>
      </c>
    </row>
    <row r="42" spans="1:6" x14ac:dyDescent="0.25">
      <c r="A42" s="4" t="s">
        <v>111</v>
      </c>
      <c r="B42" s="4">
        <f>((1 - D42) * $B$8)/$B$5 - $B$6 + 2 * C42</f>
        <v>6.9927251404846018</v>
      </c>
      <c r="C42" s="4">
        <v>5</v>
      </c>
      <c r="D42" s="4">
        <f>'4X10'!$B$5</f>
        <v>0.4013597191644564</v>
      </c>
      <c r="E42" s="4">
        <f>'4X10'!$B$6</f>
        <v>0.35782224419459874</v>
      </c>
      <c r="F42" s="4">
        <f>'4X10'!$B$7</f>
        <v>49.849619693771722</v>
      </c>
    </row>
    <row r="43" spans="1:6" x14ac:dyDescent="0.25">
      <c r="A43" s="4" t="s">
        <v>112</v>
      </c>
      <c r="B43" s="4">
        <f>((1 - D43) * $B$8)/$B$5 - $B$6 + 2 * C43</f>
        <v>11.442192069666049</v>
      </c>
      <c r="C43" s="4">
        <v>4</v>
      </c>
      <c r="D43" s="4">
        <f>'3X5'!$B$5</f>
        <v>0.33361579773926131</v>
      </c>
      <c r="E43" s="4">
        <f>'3X5'!$B$6</f>
        <v>0.29791664404672169</v>
      </c>
      <c r="F43" s="4">
        <f>'3X5'!$B$7</f>
        <v>52.122898585961316</v>
      </c>
    </row>
    <row r="44" spans="1:6" x14ac:dyDescent="0.25">
      <c r="A44" s="4" t="s">
        <v>114</v>
      </c>
      <c r="B44" s="4">
        <f>((1 - D44) * $B$8)/$B$5 - $B$6 + 2 * C44</f>
        <v>16.435678566959893</v>
      </c>
      <c r="C44" s="4">
        <v>3</v>
      </c>
      <c r="D44" s="4">
        <f>'2X2'!$B$5</f>
        <v>0.26015760267243787</v>
      </c>
      <c r="E44" s="4">
        <f>'2X2'!$B$6</f>
        <v>0.2341982203100671</v>
      </c>
      <c r="F44" s="4">
        <f>'2X2'!$B$7</f>
        <v>54.436777209348868</v>
      </c>
    </row>
    <row r="45" spans="1:6" x14ac:dyDescent="0.25">
      <c r="A45" s="4" t="s">
        <v>115</v>
      </c>
      <c r="B45" s="4">
        <f>((1 - D45) * $B$8)/$B$5 - $B$6 + 2 * C45</f>
        <v>13.383786513142155</v>
      </c>
      <c r="C45" s="4">
        <v>4</v>
      </c>
      <c r="D45" s="4">
        <f>'3X6'!$B$5</f>
        <v>0.31322167480433921</v>
      </c>
      <c r="E45" s="4">
        <f>'3X6'!$B$6</f>
        <v>0.27642997881171449</v>
      </c>
      <c r="F45" s="4">
        <f>'3X6'!$B$7</f>
        <v>52.914476372946318</v>
      </c>
    </row>
    <row r="46" spans="1:6" x14ac:dyDescent="0.25">
      <c r="A46" s="4" t="s">
        <v>116</v>
      </c>
      <c r="B46" s="4">
        <f>((1 - D46) * $B$8)/$B$5 - $B$6 + 2 * C46</f>
        <v>9.971239781717145</v>
      </c>
      <c r="C46" s="4">
        <v>5</v>
      </c>
      <c r="D46" s="4">
        <f>'4X11'!$B$5</f>
        <v>0.37007399213692682</v>
      </c>
      <c r="E46" s="4">
        <f>'4X11'!$B$6</f>
        <v>0.32426119156506694</v>
      </c>
      <c r="F46" s="4">
        <f>'4X11'!$B$7</f>
        <v>51.135634742065861</v>
      </c>
    </row>
    <row r="47" spans="1:6" x14ac:dyDescent="0.25">
      <c r="A47" s="4" t="s">
        <v>117</v>
      </c>
      <c r="B47" s="4">
        <f>((1 - D47) * $B$8)/$B$5 - $B$6 + 2 * C47</f>
        <v>11.674246560923656</v>
      </c>
      <c r="C47" s="4">
        <v>6</v>
      </c>
      <c r="D47" s="4">
        <f>'5X11'!$B$5</f>
        <v>0.37319355002196936</v>
      </c>
      <c r="E47" s="4">
        <f>'5X11'!$B$6</f>
        <v>0.31515591576474433</v>
      </c>
      <c r="F47" s="4">
        <f>'5X11'!$B$7</f>
        <v>51.478996762636854</v>
      </c>
    </row>
    <row r="48" spans="1:6" x14ac:dyDescent="0.25">
      <c r="A48" s="73" t="s">
        <v>118</v>
      </c>
      <c r="B48" s="73">
        <f>((1 - D48) * $B$8)/$B$5 - $B$6 + 2 * C48</f>
        <v>6.2163337709933018</v>
      </c>
      <c r="C48" s="73">
        <v>7</v>
      </c>
      <c r="D48" s="73">
        <f>'6X6'!$B$5</f>
        <v>0.45152998675149653</v>
      </c>
      <c r="E48" s="73">
        <f>'6X6'!$B$6</f>
        <v>0.38943904185543943</v>
      </c>
      <c r="F48" s="73">
        <f>'6X6'!$B$7</f>
        <v>48.606990822032103</v>
      </c>
    </row>
    <row r="49" spans="1:6" x14ac:dyDescent="0.25">
      <c r="A49" s="4" t="s">
        <v>119</v>
      </c>
      <c r="B49" s="4">
        <f>((1 - D49) * $B$8)/$B$5 - $B$6 + 2 * C49</f>
        <v>6.1767820223718886</v>
      </c>
      <c r="C49" s="4">
        <v>6</v>
      </c>
      <c r="D49" s="4">
        <f>'5X12'!$B$5</f>
        <v>0.43093782715786511</v>
      </c>
      <c r="E49" s="4">
        <f>'5X12'!$B$6</f>
        <v>0.37824688522803784</v>
      </c>
      <c r="F49" s="4">
        <f>'5X12'!$B$7</f>
        <v>49.050473616828761</v>
      </c>
    </row>
    <row r="50" spans="1:6" x14ac:dyDescent="0.25">
      <c r="A50" s="4" t="s">
        <v>120</v>
      </c>
      <c r="B50" s="4">
        <f>((1 - D50) * $B$8)/$B$5 - $B$6 + 2 * C50</f>
        <v>13.576492508131999</v>
      </c>
      <c r="C50" s="4">
        <v>5</v>
      </c>
      <c r="D50" s="4">
        <f>'4X12'!$B$5</f>
        <v>0.33220513257100664</v>
      </c>
      <c r="E50" s="4">
        <f>'4X12'!$B$6</f>
        <v>0.28363823312162539</v>
      </c>
      <c r="F50" s="4">
        <f>'4X12'!$B$7</f>
        <v>52.650247833849811</v>
      </c>
    </row>
    <row r="51" spans="1:6" x14ac:dyDescent="0.25">
      <c r="A51" s="73" t="s">
        <v>121</v>
      </c>
      <c r="B51" s="73">
        <f>((1 - D51) * $B$8)/$B$5 - $B$6 + 2 * C51</f>
        <v>4.4844201344095751</v>
      </c>
      <c r="C51" s="73">
        <v>6</v>
      </c>
      <c r="D51" s="73">
        <f>'5X13'!$B$5</f>
        <v>0.44871406076290588</v>
      </c>
      <c r="E51" s="73">
        <f>'5X13'!$B$6</f>
        <v>0.39766906638910093</v>
      </c>
      <c r="F51" s="73">
        <f>'5X13'!$B$7</f>
        <v>48.278281662823098</v>
      </c>
    </row>
    <row r="52" spans="1:6" x14ac:dyDescent="0.25">
      <c r="A52" s="4" t="s">
        <v>122</v>
      </c>
      <c r="B52" s="4">
        <f>((1 - D52) * $B$8)/$B$5 - $B$6 + 2 * C52</f>
        <v>5.8287614643686823</v>
      </c>
      <c r="C52" s="4">
        <v>5</v>
      </c>
      <c r="D52" s="4">
        <f>'4X13'!$B$5</f>
        <v>0.4135857627557189</v>
      </c>
      <c r="E52" s="4">
        <f>'4X13'!$B$6</f>
        <v>0.37093745459249849</v>
      </c>
      <c r="F52" s="4">
        <f>'4X13'!$B$7</f>
        <v>49.337953838149467</v>
      </c>
    </row>
    <row r="53" spans="1:6" x14ac:dyDescent="0.25">
      <c r="A53" s="4" t="s">
        <v>123</v>
      </c>
      <c r="B53" s="4">
        <f>((1 - D53) * $B$8)/$B$5 - $B$6 + 2 * C53</f>
        <v>9.873157963518004</v>
      </c>
      <c r="C53" s="4">
        <v>4</v>
      </c>
      <c r="D53" s="4">
        <f>'3X7'!$B$5</f>
        <v>0.35009662078518011</v>
      </c>
      <c r="E53" s="4">
        <f>'3X7'!$B$6</f>
        <v>0.31528036832724327</v>
      </c>
      <c r="F53" s="4">
        <f>'3X7'!$B$7</f>
        <v>51.474319067159669</v>
      </c>
    </row>
    <row r="54" spans="1:6" x14ac:dyDescent="0.25">
      <c r="A54" s="4" t="s">
        <v>124</v>
      </c>
      <c r="B54" s="4">
        <f>((1 - D54) * $B$8)/$B$5 - $B$6 + 2 * C54</f>
        <v>11.208645437220348</v>
      </c>
      <c r="C54" s="4">
        <v>5</v>
      </c>
      <c r="D54" s="4">
        <f>'4X14'!$B$5</f>
        <v>0.35707652856079519</v>
      </c>
      <c r="E54" s="4">
        <f>'4X14'!$B$6</f>
        <v>0.31031845791067114</v>
      </c>
      <c r="F54" s="4">
        <f>'4X14'!$B$7</f>
        <v>51.660490092460513</v>
      </c>
    </row>
    <row r="55" spans="1:6" x14ac:dyDescent="0.25">
      <c r="A55" s="4" t="s">
        <v>125</v>
      </c>
      <c r="B55" s="4">
        <f>((1 - D55) * $B$8)/$B$5 - $B$6 + 2 * C55</f>
        <v>7.7390904927527302</v>
      </c>
      <c r="C55" s="4">
        <v>6</v>
      </c>
      <c r="D55" s="4">
        <f>'5X14'!$B$5</f>
        <v>0.4145276488560703</v>
      </c>
      <c r="E55" s="4">
        <f>'5X14'!$B$6</f>
        <v>0.36031724597237313</v>
      </c>
      <c r="F55" s="4">
        <f>'5X14'!$B$7</f>
        <v>49.75268708451329</v>
      </c>
    </row>
    <row r="56" spans="1:6" x14ac:dyDescent="0.25">
      <c r="A56" s="4" t="s">
        <v>126</v>
      </c>
      <c r="B56" s="4">
        <f>((1 - D56) * $B$8)/$B$5 - $B$6 + 2 * C56</f>
        <v>8.3315422837785817</v>
      </c>
      <c r="C56" s="4">
        <v>5</v>
      </c>
      <c r="D56" s="4">
        <f>'4X15'!$B$5</f>
        <v>0.38729704943470833</v>
      </c>
      <c r="E56" s="4">
        <f>'4X15'!$B$6</f>
        <v>0.34273683484814166</v>
      </c>
      <c r="F56" s="4">
        <f>'4X15'!$B$7</f>
        <v>50.431730107970871</v>
      </c>
    </row>
    <row r="57" spans="1:6" x14ac:dyDescent="0.25">
      <c r="A57" s="4" t="s">
        <v>127</v>
      </c>
      <c r="B57" s="4">
        <f>((1 - D57) * $B$8)/$B$5 - $B$6 + 2 * C57</f>
        <v>14.524677072809638</v>
      </c>
      <c r="C57" s="4">
        <v>4</v>
      </c>
      <c r="D57" s="4">
        <f>'3X8'!$B$5</f>
        <v>0.30123798665188761</v>
      </c>
      <c r="E57" s="4">
        <f>'3X8'!$B$6</f>
        <v>0.26380430736538152</v>
      </c>
      <c r="F57" s="4">
        <f>'3X8'!$B$7</f>
        <v>53.374135817387447</v>
      </c>
    </row>
    <row r="58" spans="1:6" x14ac:dyDescent="0.25">
      <c r="A58" s="4" t="s">
        <v>128</v>
      </c>
      <c r="B58" s="4">
        <f>((1 - D58) * $B$8)/$B$5 - $B$6 + 2 * C58</f>
        <v>7.0395075996253027</v>
      </c>
      <c r="C58" s="4">
        <v>5</v>
      </c>
      <c r="D58" s="4">
        <f>'4X16'!$B$5</f>
        <v>0.40086832549255996</v>
      </c>
      <c r="E58" s="4">
        <f>'4X16'!$B$6</f>
        <v>0.35729511280110982</v>
      </c>
      <c r="F58" s="4">
        <f>'4X16'!$B$7</f>
        <v>49.870075018672438</v>
      </c>
    </row>
    <row r="59" spans="1:6" x14ac:dyDescent="0.25">
      <c r="A59" s="4" t="s">
        <v>129</v>
      </c>
      <c r="B59" s="4">
        <f>((1 - D59) * $B$8)/$B$5 - $B$6 + 2 * C59</f>
        <v>11.518039623103547</v>
      </c>
      <c r="C59" s="4">
        <v>4</v>
      </c>
      <c r="D59" s="4">
        <f>'3X9'!$B$5</f>
        <v>0.33281911008169474</v>
      </c>
      <c r="E59" s="4">
        <f>'3X9'!$B$6</f>
        <v>0.29707727669321404</v>
      </c>
      <c r="F59" s="4">
        <f>'3X9'!$B$7</f>
        <v>52.154046732836164</v>
      </c>
    </row>
    <row r="60" spans="1:6" x14ac:dyDescent="0.25">
      <c r="A60" s="4" t="s">
        <v>131</v>
      </c>
      <c r="B60" s="4">
        <f>((1 - D60) * $B$8)/$B$5 - $B$6 + 2 * C60</f>
        <v>11.398178103836116</v>
      </c>
      <c r="C60" s="4">
        <v>3</v>
      </c>
      <c r="D60" s="4">
        <f>'2X3'!$B$5</f>
        <v>0.31307050839014394</v>
      </c>
      <c r="E60" s="4">
        <f>'2X3'!$B$6</f>
        <v>0.28896771921085063</v>
      </c>
      <c r="F60" s="4">
        <f>'2X3'!$B$7</f>
        <v>52.454032306653481</v>
      </c>
    </row>
    <row r="61" spans="1:6" x14ac:dyDescent="0.25">
      <c r="A61" s="4" t="s">
        <v>132</v>
      </c>
      <c r="B61" s="4">
        <f>((1 - D61) * $B$8)/$B$5 - $B$6 + 2 * C61</f>
        <v>7.9721225879816231</v>
      </c>
      <c r="C61" s="4">
        <v>4</v>
      </c>
      <c r="D61" s="4">
        <f>'3X10'!$B$5</f>
        <v>0.37006471931502216</v>
      </c>
      <c r="E61" s="4">
        <f>'3X10'!$B$6</f>
        <v>0.33631818642118405</v>
      </c>
      <c r="F61" s="4">
        <f>'3X10'!$B$7</f>
        <v>50.677382913561026</v>
      </c>
    </row>
    <row r="62" spans="1:6" x14ac:dyDescent="0.25">
      <c r="A62" s="4" t="s">
        <v>133</v>
      </c>
      <c r="B62" s="4">
        <f>((1 - D62) * $B$8)/$B$5 - $B$6 + 2 * C62</f>
        <v>9.6824354973665123</v>
      </c>
      <c r="C62" s="4">
        <v>5</v>
      </c>
      <c r="D62" s="4">
        <f>'4X17'!$B$5</f>
        <v>0.37310753505778216</v>
      </c>
      <c r="E62" s="4">
        <f>'4X17'!$B$6</f>
        <v>0.32751535578925717</v>
      </c>
      <c r="F62" s="4">
        <f>'4X17'!$B$7</f>
        <v>51.012358874893025</v>
      </c>
    </row>
    <row r="63" spans="1:6" x14ac:dyDescent="0.25">
      <c r="A63" s="73" t="s">
        <v>134</v>
      </c>
      <c r="B63" s="73">
        <f>((1 - D63) * $B$8)/$B$5 - $B$6 + 2 * C63</f>
        <v>4.2762372848894046</v>
      </c>
      <c r="C63" s="73">
        <v>6</v>
      </c>
      <c r="D63" s="73">
        <f>'5X15'!$B$5</f>
        <v>0.45090077212290308</v>
      </c>
      <c r="E63" s="73">
        <f>'5X15'!$B$6</f>
        <v>0.40005825102317194</v>
      </c>
      <c r="F63" s="73">
        <f>'5X15'!$B$7</f>
        <v>48.182437060416923</v>
      </c>
    </row>
    <row r="64" spans="1:6" x14ac:dyDescent="0.25">
      <c r="A64" s="73" t="s">
        <v>135</v>
      </c>
      <c r="B64" s="73">
        <f>((1 - D64) * $B$8)/$B$5 - $B$6 + 2 * C64</f>
        <v>4.1820709166508721</v>
      </c>
      <c r="C64" s="73">
        <v>5</v>
      </c>
      <c r="D64" s="73">
        <f>'4X18'!$B$5</f>
        <v>0.43088227366136761</v>
      </c>
      <c r="E64" s="73">
        <f>'4X18'!$B$6</f>
        <v>0.38949189356401259</v>
      </c>
      <c r="F64" s="73">
        <f>'4X18'!$B$7</f>
        <v>48.604887004161299</v>
      </c>
    </row>
    <row r="65" spans="1:6" x14ac:dyDescent="0.25">
      <c r="A65" s="4" t="s">
        <v>136</v>
      </c>
      <c r="B65" s="4">
        <f>((1 - D65) * $B$8)/$B$5 - $B$6 + 2 * C65</f>
        <v>11.709762688905016</v>
      </c>
      <c r="C65" s="4">
        <v>4</v>
      </c>
      <c r="D65" s="4">
        <f>'3X11'!$B$5</f>
        <v>0.33080528902521544</v>
      </c>
      <c r="E65" s="4">
        <f>'3X11'!$B$6</f>
        <v>0.29495557236585201</v>
      </c>
      <c r="F65" s="4">
        <f>'3X11'!$B$7</f>
        <v>52.232698402535888</v>
      </c>
    </row>
    <row r="66" spans="1:6" x14ac:dyDescent="0.25">
      <c r="A66" s="4" t="s">
        <v>137</v>
      </c>
      <c r="B66" s="4">
        <f>((1 - D66) * $B$8)/$B$5 - $B$6 + 2 * C66</f>
        <v>2.5899263907625141</v>
      </c>
      <c r="C66" s="4">
        <v>5</v>
      </c>
      <c r="D66" s="4">
        <f>'4X19'!$B$5</f>
        <v>0.4476058439724761</v>
      </c>
      <c r="E66" s="4">
        <f>'4X19'!$B$6</f>
        <v>0.40743172353411061</v>
      </c>
      <c r="F66" s="4">
        <f>'4X19'!$B$7</f>
        <v>47.885433029153802</v>
      </c>
    </row>
    <row r="67" spans="1:6" x14ac:dyDescent="0.25">
      <c r="A67" s="73" t="s">
        <v>138</v>
      </c>
      <c r="B67" s="73">
        <f>((1 - D67) * $B$8)/$B$5 - $B$6 + 2 * C67</f>
        <v>3.8287799807100669</v>
      </c>
      <c r="C67" s="73">
        <v>4</v>
      </c>
      <c r="D67" s="73">
        <f>'3X12'!$B$5</f>
        <v>0.4135855682637416</v>
      </c>
      <c r="E67" s="73">
        <f>'3X12'!$B$6</f>
        <v>0.38217050942072772</v>
      </c>
      <c r="F67" s="73">
        <f>'3X12'!$B$7</f>
        <v>48.895460148494784</v>
      </c>
    </row>
    <row r="68" spans="1:6" x14ac:dyDescent="0.25">
      <c r="A68" s="4" t="s">
        <v>140</v>
      </c>
      <c r="B68" s="4">
        <f>((1 - D68) * $B$8)/$B$5 - $B$6 + 2 * C68</f>
        <v>7.943224278253588</v>
      </c>
      <c r="C68" s="4">
        <v>3</v>
      </c>
      <c r="D68" s="4">
        <f>'2X4'!$B$5</f>
        <v>0.34936065811227696</v>
      </c>
      <c r="E68" s="4">
        <f>'2X4'!$B$6</f>
        <v>0.3265312075197252</v>
      </c>
      <c r="F68" s="4">
        <f>'2X4'!$B$7</f>
        <v>51.049672270001423</v>
      </c>
    </row>
    <row r="69" spans="1:6" x14ac:dyDescent="0.25">
      <c r="A69" s="4" t="s">
        <v>141</v>
      </c>
      <c r="B69" s="4">
        <f>((1 - D69) * $B$8)/$B$5 - $B$6 + 2 * C69</f>
        <v>9.2114291860032225</v>
      </c>
      <c r="C69" s="4">
        <v>4</v>
      </c>
      <c r="D69" s="4">
        <f>'3X13'!$B$5</f>
        <v>0.35704728861571366</v>
      </c>
      <c r="E69" s="4">
        <f>'3X13'!$B$6</f>
        <v>0.32260339336298405</v>
      </c>
      <c r="F69" s="4">
        <f>'3X13'!$B$7</f>
        <v>51.198322153660072</v>
      </c>
    </row>
    <row r="70" spans="1:6" x14ac:dyDescent="0.25">
      <c r="A70" s="4" t="s">
        <v>142</v>
      </c>
      <c r="B70" s="4">
        <f>((1 - D70) * $B$8)/$B$5 - $B$6 + 2 * C70</f>
        <v>5.7391730933724929</v>
      </c>
      <c r="C70" s="4">
        <v>5</v>
      </c>
      <c r="D70" s="4">
        <f>'4X20'!$B$5</f>
        <v>0.41452678123554354</v>
      </c>
      <c r="E70" s="4">
        <f>'4X20'!$B$6</f>
        <v>0.37194691077994668</v>
      </c>
      <c r="F70" s="4">
        <f>'4X20'!$B$7</f>
        <v>49.29835165590152</v>
      </c>
    </row>
    <row r="71" spans="1:6" x14ac:dyDescent="0.25">
      <c r="A71" s="4" t="s">
        <v>143</v>
      </c>
      <c r="B71" s="4">
        <f>((1 - D71) * $B$8)/$B$5 - $B$6 + 2 * C71</f>
        <v>6.4855592913631668</v>
      </c>
      <c r="C71" s="4">
        <v>4</v>
      </c>
      <c r="D71" s="4">
        <f>'3X14'!$B$5</f>
        <v>0.38567928533505141</v>
      </c>
      <c r="E71" s="4">
        <f>'3X14'!$B$6</f>
        <v>0.35276924704942925</v>
      </c>
      <c r="F71" s="4">
        <f>'3X14'!$B$7</f>
        <v>50.045357106374908</v>
      </c>
    </row>
    <row r="72" spans="1:6" x14ac:dyDescent="0.25">
      <c r="A72" s="4" t="s">
        <v>145</v>
      </c>
      <c r="B72" s="4">
        <f>((1 - D72) * $B$8)/$B$5 - $B$6 + 2 * C72</f>
        <v>12.570772791370047</v>
      </c>
      <c r="C72" s="4">
        <v>3</v>
      </c>
      <c r="D72" s="4">
        <f>'2X5'!$B$5</f>
        <v>0.30075380636683713</v>
      </c>
      <c r="E72" s="4">
        <f>'2X5'!$B$6</f>
        <v>0.27621885220426989</v>
      </c>
      <c r="F72" s="4">
        <f>'2X5'!$B$7</f>
        <v>52.922195625225896</v>
      </c>
    </row>
    <row r="73" spans="1:6" x14ac:dyDescent="0.25">
      <c r="A73" s="4" t="s">
        <v>146</v>
      </c>
      <c r="B73" s="4">
        <f>((1 - D73) * $B$8)/$B$5 - $B$6 + 2 * C73</f>
        <v>5.0597694462979277</v>
      </c>
      <c r="C73" s="4">
        <v>4</v>
      </c>
      <c r="D73" s="4">
        <f>'3X15'!$B$5</f>
        <v>0.40065549907388209</v>
      </c>
      <c r="E73" s="4">
        <f>'3X15'!$B$6</f>
        <v>0.36854775795284</v>
      </c>
      <c r="F73" s="4">
        <f>'3X15'!$B$7</f>
        <v>49.431578059342044</v>
      </c>
    </row>
    <row r="74" spans="1:6" x14ac:dyDescent="0.25">
      <c r="A74" s="4" t="s">
        <v>148</v>
      </c>
      <c r="B74" s="4">
        <f>((1 - D74) * $B$8)/$B$5 - $B$6 + 2 * C74</f>
        <v>9.688016950007281</v>
      </c>
      <c r="C74" s="4">
        <v>3</v>
      </c>
      <c r="D74" s="4">
        <f>'2X6'!$B$5</f>
        <v>0.33103370195350812</v>
      </c>
      <c r="E74" s="4">
        <f>'2X6'!$B$6</f>
        <v>0.3075612002676662</v>
      </c>
      <c r="F74" s="4">
        <f>'2X6'!$B$7</f>
        <v>51.7636530676006</v>
      </c>
    </row>
    <row r="75" spans="1:6" x14ac:dyDescent="0.25">
      <c r="A75" s="4" t="s">
        <v>150</v>
      </c>
      <c r="B75" s="4">
        <f>((1 - D75) * $B$8)/$B$5 - $B$6 + 2 * C75</f>
        <v>39.117828102035929</v>
      </c>
      <c r="C75" s="4">
        <v>2</v>
      </c>
      <c r="D75" s="4">
        <f>'X2'!$B$5</f>
        <v>9.0119945814581934E-4</v>
      </c>
      <c r="E75" s="4">
        <f>'X2'!$B$6</f>
        <v>-1.6324641930506756E-2</v>
      </c>
      <c r="F75" s="4">
        <f>'X2'!$B$7</f>
        <v>62.711970649302899</v>
      </c>
    </row>
    <row r="76" spans="1:6" x14ac:dyDescent="0.25">
      <c r="A76" s="4" t="s">
        <v>152</v>
      </c>
      <c r="B76" s="4">
        <f>((1 - D76) * $B$8)/$B$5 - $B$6 + 2 * C76</f>
        <v>32.18214326760247</v>
      </c>
      <c r="C76" s="4">
        <v>3</v>
      </c>
      <c r="D76" s="4">
        <f>'2X7'!$B$5</f>
        <v>9.475986063915548E-2</v>
      </c>
      <c r="E76" s="4">
        <f>'2X7'!$B$6</f>
        <v>6.2997048731757377E-2</v>
      </c>
      <c r="F76" s="4">
        <f>'2X7'!$B$7</f>
        <v>60.215001254710209</v>
      </c>
    </row>
    <row r="77" spans="1:6" x14ac:dyDescent="0.25">
      <c r="A77" s="4" t="s">
        <v>153</v>
      </c>
      <c r="B77" s="4">
        <f>((1 - D77) * $B$8)/$B$5 - $B$6 + 2 * C77</f>
        <v>27.471308253339217</v>
      </c>
      <c r="C77" s="4">
        <v>4</v>
      </c>
      <c r="D77" s="4">
        <f>'3X16'!$B$5</f>
        <v>0.16524914058983139</v>
      </c>
      <c r="E77" s="4">
        <f>'3X16'!$B$6</f>
        <v>0.12053034455000089</v>
      </c>
      <c r="F77" s="4">
        <f>'3X16'!$B$7</f>
        <v>58.337075017246981</v>
      </c>
    </row>
    <row r="78" spans="1:6" x14ac:dyDescent="0.25">
      <c r="A78" s="4" t="s">
        <v>154</v>
      </c>
      <c r="B78" s="4">
        <f>((1 - D78) * $B$8)/$B$5 - $B$6 + 2 * C78</f>
        <v>16.004231957439998</v>
      </c>
      <c r="C78" s="4">
        <v>5</v>
      </c>
      <c r="D78" s="4">
        <f>'4X21'!$B$5</f>
        <v>0.30670463891770544</v>
      </c>
      <c r="E78" s="4">
        <f>'4X21'!$B$6</f>
        <v>0.25628315811172031</v>
      </c>
      <c r="F78" s="4">
        <f>'4X21'!$B$7</f>
        <v>53.646084404937319</v>
      </c>
    </row>
    <row r="79" spans="1:6" x14ac:dyDescent="0.25">
      <c r="A79" s="4" t="s">
        <v>155</v>
      </c>
      <c r="B79" s="4">
        <f>((1 - D79) * $B$8)/$B$5 - $B$6 + 2 * C79</f>
        <v>17.066669531508339</v>
      </c>
      <c r="C79" s="4">
        <v>6</v>
      </c>
      <c r="D79" s="4">
        <f>'5X16'!$B$5</f>
        <v>0.31655260868186563</v>
      </c>
      <c r="E79" s="4">
        <f>'5X16'!$B$6</f>
        <v>0.2532704428190754</v>
      </c>
      <c r="F79" s="4">
        <f>'5X16'!$B$7</f>
        <v>53.754631787395866</v>
      </c>
    </row>
    <row r="80" spans="1:6" x14ac:dyDescent="0.25">
      <c r="A80" s="4" t="s">
        <v>156</v>
      </c>
      <c r="B80" s="4">
        <f>((1 - D80) * $B$8)/$B$5 - $B$6 + 2 * C80</f>
        <v>12.037443964328943</v>
      </c>
      <c r="C80" s="4">
        <v>7</v>
      </c>
      <c r="D80" s="4">
        <f>'6X7'!$B$5</f>
        <v>0.39038619985021517</v>
      </c>
      <c r="E80" s="4">
        <f>'6X7'!$B$6</f>
        <v>0.32137331681439052</v>
      </c>
      <c r="F80" s="4">
        <f>'6X7'!$B$7</f>
        <v>51.244786285996661</v>
      </c>
    </row>
    <row r="81" spans="1:6" x14ac:dyDescent="0.25">
      <c r="A81" s="4" t="s">
        <v>157</v>
      </c>
      <c r="B81" s="4">
        <f>((1 - D81) * $B$8)/$B$5 - $B$6 + 2 * C81</f>
        <v>13.339330893507132</v>
      </c>
      <c r="C81" s="4">
        <v>6</v>
      </c>
      <c r="D81" s="4">
        <f>'5X17'!$B$5</f>
        <v>0.35570383444834852</v>
      </c>
      <c r="E81" s="4">
        <f>'5X17'!$B$6</f>
        <v>0.29604678208245494</v>
      </c>
      <c r="F81" s="4">
        <f>'5X17'!$B$7</f>
        <v>52.19226201539572</v>
      </c>
    </row>
    <row r="82" spans="1:6" x14ac:dyDescent="0.25">
      <c r="A82" s="4" t="s">
        <v>158</v>
      </c>
      <c r="B82" s="4">
        <f>((1 - D82) * $B$8)/$B$5 - $B$6 + 2 * C82</f>
        <v>23.293190197998086</v>
      </c>
      <c r="C82" s="4">
        <v>5</v>
      </c>
      <c r="D82" s="4">
        <f>'4X22'!$B$5</f>
        <v>0.23014286726403402</v>
      </c>
      <c r="E82" s="4">
        <f>'4X22'!$B$6</f>
        <v>0.17415325761050915</v>
      </c>
      <c r="F82" s="4">
        <f>'4X22'!$B$7</f>
        <v>56.530646260213054</v>
      </c>
    </row>
    <row r="83" spans="1:6" x14ac:dyDescent="0.25">
      <c r="A83" s="4" t="s">
        <v>159</v>
      </c>
      <c r="B83" s="4">
        <f>((1 - D83) * $B$8)/$B$5 - $B$6 + 2 * C83</f>
        <v>11.841439240475751</v>
      </c>
      <c r="C83" s="4">
        <v>6</v>
      </c>
      <c r="D83" s="4">
        <f>'5X18'!$B$5</f>
        <v>0.3714373912772525</v>
      </c>
      <c r="E83" s="4">
        <f>'5X18'!$B$6</f>
        <v>0.31323714972884997</v>
      </c>
      <c r="F83" s="4">
        <f>'5X18'!$B$7</f>
        <v>51.551062115106362</v>
      </c>
    </row>
    <row r="84" spans="1:6" x14ac:dyDescent="0.25">
      <c r="A84" s="4" t="s">
        <v>160</v>
      </c>
      <c r="B84" s="4">
        <f>((1 - D84) * $B$8)/$B$5 - $B$6 + 2 * C84</f>
        <v>18.610038820797627</v>
      </c>
      <c r="C84" s="4">
        <v>5</v>
      </c>
      <c r="D84" s="4">
        <f>'4X23'!$B$5</f>
        <v>0.27933376046543967</v>
      </c>
      <c r="E84" s="4">
        <f>'4X23'!$B$6</f>
        <v>0.22692167031747168</v>
      </c>
      <c r="F84" s="4">
        <f>'4X23'!$B$7</f>
        <v>54.694791381001195</v>
      </c>
    </row>
    <row r="85" spans="1:6" x14ac:dyDescent="0.25">
      <c r="A85" s="4" t="s">
        <v>161</v>
      </c>
      <c r="B85" s="4">
        <f>((1 - D85) * $B$8)/$B$5 - $B$6 + 2 * C85</f>
        <v>15.799277796961618</v>
      </c>
      <c r="C85" s="4">
        <v>4</v>
      </c>
      <c r="D85" s="4">
        <f>'3X17'!$B$5</f>
        <v>0.28784983345200627</v>
      </c>
      <c r="E85" s="4">
        <f>'3X17'!$B$6</f>
        <v>0.24969893167264945</v>
      </c>
      <c r="F85" s="4">
        <f>'3X17'!$B$7</f>
        <v>53.883029178330986</v>
      </c>
    </row>
    <row r="86" spans="1:6" x14ac:dyDescent="0.25">
      <c r="A86" s="4" t="s">
        <v>162</v>
      </c>
      <c r="B86" s="4">
        <f>((1 - D86) * $B$8)/$B$5 - $B$6 + 2 * C86</f>
        <v>16.360877508614593</v>
      </c>
      <c r="C86" s="4">
        <v>5</v>
      </c>
      <c r="D86" s="4">
        <f>'4X24'!$B$5</f>
        <v>0.30295850478589065</v>
      </c>
      <c r="E86" s="4">
        <f>'4X24'!$B$6</f>
        <v>0.25226457786122825</v>
      </c>
      <c r="F86" s="4">
        <f>'4X24'!$B$7</f>
        <v>53.790824076669132</v>
      </c>
    </row>
    <row r="87" spans="1:6" x14ac:dyDescent="0.25">
      <c r="A87" s="4" t="s">
        <v>163</v>
      </c>
      <c r="B87" s="4">
        <f>((1 - D87) * $B$8)/$B$5 - $B$6 + 2 * C87</f>
        <v>13.353820918928399</v>
      </c>
      <c r="C87" s="4">
        <v>6</v>
      </c>
      <c r="D87" s="4">
        <f>'5X19'!$B$5</f>
        <v>0.35555163409530127</v>
      </c>
      <c r="E87" s="4">
        <f>'5X19'!$B$6</f>
        <v>0.29588048910412557</v>
      </c>
      <c r="F87" s="4">
        <f>'5X19'!$B$7</f>
        <v>52.198426270327367</v>
      </c>
    </row>
    <row r="88" spans="1:6" x14ac:dyDescent="0.25">
      <c r="A88" s="4" t="s">
        <v>164</v>
      </c>
      <c r="B88" s="4">
        <f>((1 - D88) * $B$8)/$B$5 - $B$6 + 2 * C88</f>
        <v>15.178789903657957</v>
      </c>
      <c r="C88" s="4">
        <v>5</v>
      </c>
      <c r="D88" s="4">
        <f>'4X25'!$B$5</f>
        <v>0.31537491853096333</v>
      </c>
      <c r="E88" s="4">
        <f>'4X25'!$B$6</f>
        <v>0.26558400351503342</v>
      </c>
      <c r="F88" s="4">
        <f>'4X25'!$B$7</f>
        <v>53.309582858140175</v>
      </c>
    </row>
    <row r="89" spans="1:6" x14ac:dyDescent="0.25">
      <c r="A89" s="4" t="s">
        <v>165</v>
      </c>
      <c r="B89" s="4">
        <f>((1 - D89) * $B$8)/$B$5 - $B$6 + 2 * C89</f>
        <v>24.221743840136128</v>
      </c>
      <c r="C89" s="4">
        <v>4</v>
      </c>
      <c r="D89" s="4">
        <f>'3X18'!$B$5</f>
        <v>0.19938192066163821</v>
      </c>
      <c r="E89" s="4">
        <f>'3X18'!$B$6</f>
        <v>0.1564916664113688</v>
      </c>
      <c r="F89" s="4">
        <f>'3X18'!$B$7</f>
        <v>57.131931809457825</v>
      </c>
    </row>
    <row r="90" spans="1:6" x14ac:dyDescent="0.25">
      <c r="A90" s="4" t="s">
        <v>166</v>
      </c>
      <c r="B90" s="4">
        <f>((1 - D90) * $B$8)/$B$5 - $B$6 + 2 * C90</f>
        <v>15.14773395422182</v>
      </c>
      <c r="C90" s="4">
        <v>5</v>
      </c>
      <c r="D90" s="4">
        <f>'4X26'!$B$5</f>
        <v>0.31570112406414713</v>
      </c>
      <c r="E90" s="4">
        <f>'4X26'!$B$6</f>
        <v>0.2659339330869942</v>
      </c>
      <c r="F90" s="4">
        <f>'4X26'!$B$7</f>
        <v>53.296881050013589</v>
      </c>
    </row>
    <row r="91" spans="1:6" x14ac:dyDescent="0.25">
      <c r="A91" s="4" t="s">
        <v>167</v>
      </c>
      <c r="B91" s="4">
        <f>((1 - D91) * $B$8)/$B$5 - $B$6 + 2 * C91</f>
        <v>27.108810701324217</v>
      </c>
      <c r="C91" s="4">
        <v>4</v>
      </c>
      <c r="D91" s="4">
        <f>'3X19'!$B$5</f>
        <v>0.16905674297777754</v>
      </c>
      <c r="E91" s="4">
        <f>'3X19'!$B$6</f>
        <v>0.12454192563730127</v>
      </c>
      <c r="F91" s="4">
        <f>'3X19'!$B$7</f>
        <v>58.203874637448756</v>
      </c>
    </row>
    <row r="92" spans="1:6" x14ac:dyDescent="0.25">
      <c r="A92" s="4" t="s">
        <v>169</v>
      </c>
      <c r="B92" s="4">
        <f>((1 - D92) * $B$8)/$B$5 - $B$6 + 2 * C92</f>
        <v>28.849363411315494</v>
      </c>
      <c r="C92" s="4">
        <v>3</v>
      </c>
      <c r="D92" s="4">
        <f>'2X8'!$B$5</f>
        <v>0.12976671922001387</v>
      </c>
      <c r="E92" s="4">
        <f>'2X8'!$B$6</f>
        <v>9.9232218140014372E-2</v>
      </c>
      <c r="F92" s="4">
        <f>'2X8'!$B$7</f>
        <v>59.03922425452518</v>
      </c>
    </row>
    <row r="93" spans="1:6" x14ac:dyDescent="0.25">
      <c r="A93" s="4" t="s">
        <v>170</v>
      </c>
      <c r="B93" s="4">
        <f>((1 - D93) * $B$8)/$B$5 - $B$6 + 2 * C93</f>
        <v>15.267268707695479</v>
      </c>
      <c r="C93" s="4">
        <v>4</v>
      </c>
      <c r="D93" s="4">
        <f>'3X20'!$B$5</f>
        <v>0.29343795140601364</v>
      </c>
      <c r="E93" s="4">
        <f>'3X20'!$B$6</f>
        <v>0.25558641308847863</v>
      </c>
      <c r="F93" s="4">
        <f>'3X20'!$B$7</f>
        <v>53.671207469311199</v>
      </c>
    </row>
  </sheetData>
  <mergeCells count="1">
    <mergeCell ref="A3:B3"/>
  </mergeCells>
  <pageMargins left="0.75" right="0.75" top="1" bottom="1" header="0.5" footer="0.5"/>
  <pageSetup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I1" sqref="I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>
        <v>36</v>
      </c>
      <c r="B2">
        <v>27</v>
      </c>
      <c r="C2">
        <v>71</v>
      </c>
      <c r="D2">
        <v>3.34</v>
      </c>
      <c r="E2">
        <v>11.4</v>
      </c>
      <c r="F2">
        <v>81.5</v>
      </c>
      <c r="G2">
        <v>3243</v>
      </c>
      <c r="H2">
        <v>8.8000000000000007</v>
      </c>
      <c r="I2">
        <v>42.6</v>
      </c>
      <c r="J2">
        <v>21</v>
      </c>
      <c r="K2">
        <v>59</v>
      </c>
      <c r="L2">
        <v>59</v>
      </c>
      <c r="M2">
        <v>921.87</v>
      </c>
    </row>
    <row r="3" spans="1:13" x14ac:dyDescent="0.25">
      <c r="A3">
        <v>35</v>
      </c>
      <c r="B3">
        <v>23</v>
      </c>
      <c r="C3">
        <v>72</v>
      </c>
      <c r="D3">
        <v>3.14</v>
      </c>
      <c r="E3">
        <v>11</v>
      </c>
      <c r="F3">
        <v>78.8</v>
      </c>
      <c r="G3">
        <v>4281</v>
      </c>
      <c r="H3">
        <v>3.5</v>
      </c>
      <c r="I3">
        <v>50.7</v>
      </c>
      <c r="J3">
        <v>8</v>
      </c>
      <c r="K3">
        <v>39</v>
      </c>
      <c r="L3">
        <v>57</v>
      </c>
      <c r="M3">
        <v>997.875</v>
      </c>
    </row>
    <row r="4" spans="1:13" x14ac:dyDescent="0.25">
      <c r="A4">
        <v>44</v>
      </c>
      <c r="B4">
        <v>29</v>
      </c>
      <c r="C4">
        <v>74</v>
      </c>
      <c r="D4">
        <v>3.21</v>
      </c>
      <c r="E4">
        <v>9.8000000000000007</v>
      </c>
      <c r="F4">
        <v>81.599999999999994</v>
      </c>
      <c r="G4">
        <v>4260</v>
      </c>
      <c r="H4">
        <v>0.8</v>
      </c>
      <c r="I4">
        <v>39.4</v>
      </c>
      <c r="J4">
        <v>6</v>
      </c>
      <c r="K4">
        <v>33</v>
      </c>
      <c r="L4">
        <v>54</v>
      </c>
      <c r="M4">
        <v>962.35400000000004</v>
      </c>
    </row>
    <row r="5" spans="1:13" x14ac:dyDescent="0.25">
      <c r="A5">
        <v>47</v>
      </c>
      <c r="B5">
        <v>45</v>
      </c>
      <c r="C5">
        <v>79</v>
      </c>
      <c r="D5">
        <v>3.41</v>
      </c>
      <c r="E5">
        <v>11.1</v>
      </c>
      <c r="F5">
        <v>77.5</v>
      </c>
      <c r="G5">
        <v>3125</v>
      </c>
      <c r="H5">
        <v>27.1</v>
      </c>
      <c r="I5">
        <v>50.2</v>
      </c>
      <c r="J5">
        <v>18</v>
      </c>
      <c r="K5">
        <v>24</v>
      </c>
      <c r="L5">
        <v>56</v>
      </c>
      <c r="M5">
        <v>982.29100000000005</v>
      </c>
    </row>
    <row r="6" spans="1:13" x14ac:dyDescent="0.25">
      <c r="A6">
        <v>43</v>
      </c>
      <c r="B6">
        <v>35</v>
      </c>
      <c r="C6">
        <v>77</v>
      </c>
      <c r="D6">
        <v>3.44</v>
      </c>
      <c r="E6">
        <v>9.6</v>
      </c>
      <c r="F6">
        <v>84.6</v>
      </c>
      <c r="G6">
        <v>6441</v>
      </c>
      <c r="H6">
        <v>24.4</v>
      </c>
      <c r="I6">
        <v>43.7</v>
      </c>
      <c r="J6">
        <v>43</v>
      </c>
      <c r="K6">
        <v>206</v>
      </c>
      <c r="L6">
        <v>55</v>
      </c>
      <c r="M6">
        <v>1071.289</v>
      </c>
    </row>
    <row r="7" spans="1:13" x14ac:dyDescent="0.25">
      <c r="A7">
        <v>53</v>
      </c>
      <c r="B7">
        <v>45</v>
      </c>
      <c r="C7">
        <v>80</v>
      </c>
      <c r="D7">
        <v>3.45</v>
      </c>
      <c r="E7">
        <v>10.199999999999999</v>
      </c>
      <c r="F7">
        <v>66.8</v>
      </c>
      <c r="G7">
        <v>3325</v>
      </c>
      <c r="H7">
        <v>38.5</v>
      </c>
      <c r="I7">
        <v>43.1</v>
      </c>
      <c r="J7">
        <v>30</v>
      </c>
      <c r="K7">
        <v>72</v>
      </c>
      <c r="L7">
        <v>54</v>
      </c>
      <c r="M7">
        <v>1030.3800000000001</v>
      </c>
    </row>
    <row r="8" spans="1:13" x14ac:dyDescent="0.25">
      <c r="A8">
        <v>43</v>
      </c>
      <c r="B8">
        <v>30</v>
      </c>
      <c r="C8">
        <v>74</v>
      </c>
      <c r="D8">
        <v>3.23</v>
      </c>
      <c r="E8">
        <v>12.1</v>
      </c>
      <c r="F8">
        <v>83.9</v>
      </c>
      <c r="G8">
        <v>4679</v>
      </c>
      <c r="H8">
        <v>3.5</v>
      </c>
      <c r="I8">
        <v>49.2</v>
      </c>
      <c r="J8">
        <v>21</v>
      </c>
      <c r="K8">
        <v>62</v>
      </c>
      <c r="L8">
        <v>56</v>
      </c>
      <c r="M8">
        <v>934.7</v>
      </c>
    </row>
    <row r="9" spans="1:13" x14ac:dyDescent="0.25">
      <c r="A9">
        <v>45</v>
      </c>
      <c r="B9">
        <v>30</v>
      </c>
      <c r="C9">
        <v>73</v>
      </c>
      <c r="D9">
        <v>3.29</v>
      </c>
      <c r="E9">
        <v>10.6</v>
      </c>
      <c r="F9">
        <v>86</v>
      </c>
      <c r="G9">
        <v>2140</v>
      </c>
      <c r="H9">
        <v>5.3</v>
      </c>
      <c r="I9">
        <v>40.4</v>
      </c>
      <c r="J9">
        <v>6</v>
      </c>
      <c r="K9">
        <v>4</v>
      </c>
      <c r="L9">
        <v>56</v>
      </c>
      <c r="M9">
        <v>899.529</v>
      </c>
    </row>
    <row r="10" spans="1:13" x14ac:dyDescent="0.25">
      <c r="A10">
        <v>36</v>
      </c>
      <c r="B10">
        <v>24</v>
      </c>
      <c r="C10">
        <v>70</v>
      </c>
      <c r="D10">
        <v>3.31</v>
      </c>
      <c r="E10">
        <v>10.5</v>
      </c>
      <c r="F10">
        <v>83.2</v>
      </c>
      <c r="G10">
        <v>6582</v>
      </c>
      <c r="H10">
        <v>8.1</v>
      </c>
      <c r="I10">
        <v>42.5</v>
      </c>
      <c r="J10">
        <v>18</v>
      </c>
      <c r="K10">
        <v>37</v>
      </c>
      <c r="L10">
        <v>61</v>
      </c>
      <c r="M10">
        <v>1001.902</v>
      </c>
    </row>
    <row r="11" spans="1:13" x14ac:dyDescent="0.25">
      <c r="A11">
        <v>36</v>
      </c>
      <c r="B11">
        <v>27</v>
      </c>
      <c r="C11">
        <v>72</v>
      </c>
      <c r="D11">
        <v>3.36</v>
      </c>
      <c r="E11">
        <v>10.7</v>
      </c>
      <c r="F11">
        <v>79.3</v>
      </c>
      <c r="G11">
        <v>4213</v>
      </c>
      <c r="H11">
        <v>6.7</v>
      </c>
      <c r="I11">
        <v>41</v>
      </c>
      <c r="J11">
        <v>12</v>
      </c>
      <c r="K11">
        <v>20</v>
      </c>
      <c r="L11">
        <v>59</v>
      </c>
      <c r="M11">
        <v>912.34699999999998</v>
      </c>
    </row>
    <row r="12" spans="1:13" x14ac:dyDescent="0.25">
      <c r="A12">
        <v>52</v>
      </c>
      <c r="B12">
        <v>42</v>
      </c>
      <c r="C12">
        <v>79</v>
      </c>
      <c r="D12">
        <v>3.39</v>
      </c>
      <c r="E12">
        <v>9.6</v>
      </c>
      <c r="F12">
        <v>69.2</v>
      </c>
      <c r="G12">
        <v>2302</v>
      </c>
      <c r="H12">
        <v>22.2</v>
      </c>
      <c r="I12">
        <v>41.3</v>
      </c>
      <c r="J12">
        <v>18</v>
      </c>
      <c r="K12">
        <v>27</v>
      </c>
      <c r="L12">
        <v>56</v>
      </c>
      <c r="M12">
        <v>1017.6130000000001</v>
      </c>
    </row>
    <row r="13" spans="1:13" x14ac:dyDescent="0.25">
      <c r="A13">
        <v>33</v>
      </c>
      <c r="B13">
        <v>26</v>
      </c>
      <c r="C13">
        <v>76</v>
      </c>
      <c r="D13">
        <v>3.2</v>
      </c>
      <c r="E13">
        <v>10.9</v>
      </c>
      <c r="F13">
        <v>83.4</v>
      </c>
      <c r="G13">
        <v>6122</v>
      </c>
      <c r="H13">
        <v>16.3</v>
      </c>
      <c r="I13">
        <v>44.9</v>
      </c>
      <c r="J13">
        <v>88</v>
      </c>
      <c r="K13">
        <v>278</v>
      </c>
      <c r="L13">
        <v>58</v>
      </c>
      <c r="M13">
        <v>1024.885</v>
      </c>
    </row>
    <row r="14" spans="1:13" x14ac:dyDescent="0.25">
      <c r="A14">
        <v>40</v>
      </c>
      <c r="B14">
        <v>34</v>
      </c>
      <c r="C14">
        <v>77</v>
      </c>
      <c r="D14">
        <v>3.21</v>
      </c>
      <c r="E14">
        <v>10.199999999999999</v>
      </c>
      <c r="F14">
        <v>77</v>
      </c>
      <c r="G14">
        <v>4101</v>
      </c>
      <c r="H14">
        <v>13</v>
      </c>
      <c r="I14">
        <v>45.7</v>
      </c>
      <c r="J14">
        <v>26</v>
      </c>
      <c r="K14">
        <v>146</v>
      </c>
      <c r="L14">
        <v>57</v>
      </c>
      <c r="M14">
        <v>970.46699999999998</v>
      </c>
    </row>
    <row r="15" spans="1:13" x14ac:dyDescent="0.25">
      <c r="A15">
        <v>35</v>
      </c>
      <c r="B15">
        <v>28</v>
      </c>
      <c r="C15">
        <v>71</v>
      </c>
      <c r="D15">
        <v>3.29</v>
      </c>
      <c r="E15">
        <v>11.1</v>
      </c>
      <c r="F15">
        <v>86.3</v>
      </c>
      <c r="G15">
        <v>3042</v>
      </c>
      <c r="H15">
        <v>14.7</v>
      </c>
      <c r="I15">
        <v>44.6</v>
      </c>
      <c r="J15">
        <v>31</v>
      </c>
      <c r="K15">
        <v>64</v>
      </c>
      <c r="L15">
        <v>60</v>
      </c>
      <c r="M15">
        <v>985.95</v>
      </c>
    </row>
    <row r="16" spans="1:13" x14ac:dyDescent="0.25">
      <c r="A16">
        <v>37</v>
      </c>
      <c r="B16">
        <v>31</v>
      </c>
      <c r="C16">
        <v>75</v>
      </c>
      <c r="D16">
        <v>3.26</v>
      </c>
      <c r="E16">
        <v>11.9</v>
      </c>
      <c r="F16">
        <v>78.400000000000006</v>
      </c>
      <c r="G16">
        <v>4259</v>
      </c>
      <c r="H16">
        <v>13.1</v>
      </c>
      <c r="I16">
        <v>49.6</v>
      </c>
      <c r="J16">
        <v>23</v>
      </c>
      <c r="K16">
        <v>15</v>
      </c>
      <c r="L16">
        <v>58</v>
      </c>
      <c r="M16">
        <v>958.83900000000006</v>
      </c>
    </row>
    <row r="17" spans="1:13" x14ac:dyDescent="0.25">
      <c r="A17">
        <v>35</v>
      </c>
      <c r="B17">
        <v>46</v>
      </c>
      <c r="C17">
        <v>85</v>
      </c>
      <c r="D17">
        <v>3.22</v>
      </c>
      <c r="E17">
        <v>11.8</v>
      </c>
      <c r="F17">
        <v>79.900000000000006</v>
      </c>
      <c r="G17">
        <v>1441</v>
      </c>
      <c r="H17">
        <v>14.8</v>
      </c>
      <c r="I17">
        <v>51.2</v>
      </c>
      <c r="J17">
        <v>1</v>
      </c>
      <c r="K17">
        <v>1</v>
      </c>
      <c r="L17">
        <v>54</v>
      </c>
      <c r="M17">
        <v>860.101</v>
      </c>
    </row>
    <row r="18" spans="1:13" x14ac:dyDescent="0.25">
      <c r="A18">
        <v>36</v>
      </c>
      <c r="B18">
        <v>30</v>
      </c>
      <c r="C18">
        <v>75</v>
      </c>
      <c r="D18">
        <v>3.35</v>
      </c>
      <c r="E18">
        <v>11.4</v>
      </c>
      <c r="F18">
        <v>81.900000000000006</v>
      </c>
      <c r="G18">
        <v>4029</v>
      </c>
      <c r="H18">
        <v>12.4</v>
      </c>
      <c r="I18">
        <v>44</v>
      </c>
      <c r="J18">
        <v>6</v>
      </c>
      <c r="K18">
        <v>16</v>
      </c>
      <c r="L18">
        <v>58</v>
      </c>
      <c r="M18">
        <v>936.23400000000004</v>
      </c>
    </row>
    <row r="19" spans="1:13" x14ac:dyDescent="0.25">
      <c r="A19">
        <v>15</v>
      </c>
      <c r="B19">
        <v>30</v>
      </c>
      <c r="C19">
        <v>73</v>
      </c>
      <c r="D19">
        <v>3.15</v>
      </c>
      <c r="E19">
        <v>12.2</v>
      </c>
      <c r="F19">
        <v>84.2</v>
      </c>
      <c r="G19">
        <v>4824</v>
      </c>
      <c r="H19">
        <v>4.7</v>
      </c>
      <c r="I19">
        <v>53.1</v>
      </c>
      <c r="J19">
        <v>17</v>
      </c>
      <c r="K19">
        <v>28</v>
      </c>
      <c r="L19">
        <v>38</v>
      </c>
      <c r="M19">
        <v>871.76599999999996</v>
      </c>
    </row>
    <row r="20" spans="1:13" x14ac:dyDescent="0.25">
      <c r="A20">
        <v>31</v>
      </c>
      <c r="B20">
        <v>27</v>
      </c>
      <c r="C20">
        <v>74</v>
      </c>
      <c r="D20">
        <v>3.44</v>
      </c>
      <c r="E20">
        <v>10.8</v>
      </c>
      <c r="F20">
        <v>87</v>
      </c>
      <c r="G20">
        <v>4834</v>
      </c>
      <c r="H20">
        <v>15.8</v>
      </c>
      <c r="I20">
        <v>43.5</v>
      </c>
      <c r="J20">
        <v>52</v>
      </c>
      <c r="K20">
        <v>124</v>
      </c>
      <c r="L20">
        <v>59</v>
      </c>
      <c r="M20">
        <v>959.221</v>
      </c>
    </row>
    <row r="21" spans="1:13" x14ac:dyDescent="0.25">
      <c r="A21">
        <v>30</v>
      </c>
      <c r="B21">
        <v>24</v>
      </c>
      <c r="C21">
        <v>72</v>
      </c>
      <c r="D21">
        <v>3.53</v>
      </c>
      <c r="E21">
        <v>10.8</v>
      </c>
      <c r="F21">
        <v>79.5</v>
      </c>
      <c r="G21">
        <v>3694</v>
      </c>
      <c r="H21">
        <v>13.1</v>
      </c>
      <c r="I21">
        <v>33.799999999999997</v>
      </c>
      <c r="J21">
        <v>11</v>
      </c>
      <c r="K21">
        <v>11</v>
      </c>
      <c r="L21">
        <v>61</v>
      </c>
      <c r="M21">
        <v>941.18100000000004</v>
      </c>
    </row>
    <row r="22" spans="1:13" x14ac:dyDescent="0.25">
      <c r="A22">
        <v>31</v>
      </c>
      <c r="B22">
        <v>45</v>
      </c>
      <c r="C22">
        <v>85</v>
      </c>
      <c r="D22">
        <v>3.22</v>
      </c>
      <c r="E22">
        <v>11.4</v>
      </c>
      <c r="F22">
        <v>80.7</v>
      </c>
      <c r="G22">
        <v>1844</v>
      </c>
      <c r="H22">
        <v>11.5</v>
      </c>
      <c r="I22">
        <v>48.1</v>
      </c>
      <c r="J22">
        <v>1</v>
      </c>
      <c r="K22">
        <v>1</v>
      </c>
      <c r="L22">
        <v>53</v>
      </c>
      <c r="M22">
        <v>891.70799999999997</v>
      </c>
    </row>
    <row r="23" spans="1:13" x14ac:dyDescent="0.25">
      <c r="A23">
        <v>31</v>
      </c>
      <c r="B23">
        <v>24</v>
      </c>
      <c r="C23">
        <v>72</v>
      </c>
      <c r="D23">
        <v>3.37</v>
      </c>
      <c r="E23">
        <v>10.9</v>
      </c>
      <c r="F23">
        <v>82.8</v>
      </c>
      <c r="G23">
        <v>3226</v>
      </c>
      <c r="H23">
        <v>5.0999999999999996</v>
      </c>
      <c r="I23">
        <v>45.2</v>
      </c>
      <c r="J23">
        <v>5</v>
      </c>
      <c r="K23">
        <v>10</v>
      </c>
      <c r="L23">
        <v>61</v>
      </c>
      <c r="M23">
        <v>871.33799999999997</v>
      </c>
    </row>
    <row r="24" spans="1:13" x14ac:dyDescent="0.25">
      <c r="A24">
        <v>42</v>
      </c>
      <c r="B24">
        <v>40</v>
      </c>
      <c r="C24">
        <v>77</v>
      </c>
      <c r="D24">
        <v>3.45</v>
      </c>
      <c r="E24">
        <v>10.4</v>
      </c>
      <c r="F24">
        <v>71.8</v>
      </c>
      <c r="G24">
        <v>2269</v>
      </c>
      <c r="H24">
        <v>22.7</v>
      </c>
      <c r="I24">
        <v>41.4</v>
      </c>
      <c r="J24">
        <v>8</v>
      </c>
      <c r="K24">
        <v>5</v>
      </c>
      <c r="L24">
        <v>53</v>
      </c>
      <c r="M24">
        <v>971.12199999999996</v>
      </c>
    </row>
    <row r="25" spans="1:13" x14ac:dyDescent="0.25">
      <c r="A25">
        <v>43</v>
      </c>
      <c r="B25">
        <v>27</v>
      </c>
      <c r="C25">
        <v>72</v>
      </c>
      <c r="D25">
        <v>3.25</v>
      </c>
      <c r="E25">
        <v>11.5</v>
      </c>
      <c r="F25">
        <v>87.1</v>
      </c>
      <c r="G25">
        <v>2909</v>
      </c>
      <c r="H25">
        <v>7.2</v>
      </c>
      <c r="I25">
        <v>51.6</v>
      </c>
      <c r="J25">
        <v>7</v>
      </c>
      <c r="K25">
        <v>10</v>
      </c>
      <c r="L25">
        <v>56</v>
      </c>
      <c r="M25">
        <v>887.46600000000001</v>
      </c>
    </row>
    <row r="26" spans="1:13" x14ac:dyDescent="0.25">
      <c r="A26">
        <v>46</v>
      </c>
      <c r="B26">
        <v>55</v>
      </c>
      <c r="C26">
        <v>84</v>
      </c>
      <c r="D26">
        <v>3.35</v>
      </c>
      <c r="E26">
        <v>11.4</v>
      </c>
      <c r="F26">
        <v>79.7</v>
      </c>
      <c r="G26">
        <v>2647</v>
      </c>
      <c r="H26">
        <v>21</v>
      </c>
      <c r="I26">
        <v>46.9</v>
      </c>
      <c r="J26">
        <v>6</v>
      </c>
      <c r="K26">
        <v>1</v>
      </c>
      <c r="L26">
        <v>59</v>
      </c>
      <c r="M26">
        <v>952.529</v>
      </c>
    </row>
    <row r="27" spans="1:13" x14ac:dyDescent="0.25">
      <c r="A27">
        <v>39</v>
      </c>
      <c r="B27">
        <v>29</v>
      </c>
      <c r="C27">
        <v>75</v>
      </c>
      <c r="D27">
        <v>3.23</v>
      </c>
      <c r="E27">
        <v>11.4</v>
      </c>
      <c r="F27">
        <v>78.599999999999994</v>
      </c>
      <c r="G27">
        <v>4412</v>
      </c>
      <c r="H27">
        <v>15.6</v>
      </c>
      <c r="I27">
        <v>46.6</v>
      </c>
      <c r="J27">
        <v>13</v>
      </c>
      <c r="K27">
        <v>33</v>
      </c>
      <c r="L27">
        <v>60</v>
      </c>
      <c r="M27">
        <v>968.66499999999996</v>
      </c>
    </row>
    <row r="28" spans="1:13" x14ac:dyDescent="0.25">
      <c r="A28">
        <v>35</v>
      </c>
      <c r="B28">
        <v>31</v>
      </c>
      <c r="C28">
        <v>81</v>
      </c>
      <c r="D28">
        <v>3.1</v>
      </c>
      <c r="E28">
        <v>12</v>
      </c>
      <c r="F28">
        <v>78.3</v>
      </c>
      <c r="G28">
        <v>3262</v>
      </c>
      <c r="H28">
        <v>12.6</v>
      </c>
      <c r="I28">
        <v>48.6</v>
      </c>
      <c r="J28">
        <v>7</v>
      </c>
      <c r="K28">
        <v>4</v>
      </c>
      <c r="L28">
        <v>55</v>
      </c>
      <c r="M28">
        <v>919.72900000000004</v>
      </c>
    </row>
    <row r="29" spans="1:13" x14ac:dyDescent="0.25">
      <c r="A29">
        <v>43</v>
      </c>
      <c r="B29">
        <v>32</v>
      </c>
      <c r="C29">
        <v>74</v>
      </c>
      <c r="D29">
        <v>3.38</v>
      </c>
      <c r="E29">
        <v>9.5</v>
      </c>
      <c r="F29">
        <v>79.2</v>
      </c>
      <c r="G29">
        <v>3214</v>
      </c>
      <c r="H29">
        <v>2.9</v>
      </c>
      <c r="I29">
        <v>43.7</v>
      </c>
      <c r="J29">
        <v>11</v>
      </c>
      <c r="K29">
        <v>32</v>
      </c>
      <c r="L29">
        <v>54</v>
      </c>
      <c r="M29">
        <v>844.053</v>
      </c>
    </row>
    <row r="30" spans="1:13" x14ac:dyDescent="0.25">
      <c r="A30">
        <v>11</v>
      </c>
      <c r="B30">
        <v>53</v>
      </c>
      <c r="C30">
        <v>68</v>
      </c>
      <c r="D30">
        <v>2.99</v>
      </c>
      <c r="E30">
        <v>12.1</v>
      </c>
      <c r="F30">
        <v>90.6</v>
      </c>
      <c r="G30">
        <v>4700</v>
      </c>
      <c r="H30">
        <v>7.8</v>
      </c>
      <c r="I30">
        <v>48.9</v>
      </c>
      <c r="J30">
        <v>648</v>
      </c>
      <c r="K30">
        <v>130</v>
      </c>
      <c r="L30">
        <v>47</v>
      </c>
      <c r="M30">
        <v>861.83299999999997</v>
      </c>
    </row>
    <row r="31" spans="1:13" x14ac:dyDescent="0.25">
      <c r="A31">
        <v>30</v>
      </c>
      <c r="B31">
        <v>35</v>
      </c>
      <c r="C31">
        <v>71</v>
      </c>
      <c r="D31">
        <v>3.37</v>
      </c>
      <c r="E31">
        <v>9.9</v>
      </c>
      <c r="F31">
        <v>77.400000000000006</v>
      </c>
      <c r="G31">
        <v>4474</v>
      </c>
      <c r="H31">
        <v>13.1</v>
      </c>
      <c r="I31">
        <v>42.6</v>
      </c>
      <c r="J31">
        <v>38</v>
      </c>
      <c r="K31">
        <v>193</v>
      </c>
      <c r="L31">
        <v>57</v>
      </c>
      <c r="M31">
        <v>989.26499999999999</v>
      </c>
    </row>
    <row r="32" spans="1:13" x14ac:dyDescent="0.25">
      <c r="A32">
        <v>50</v>
      </c>
      <c r="B32">
        <v>42</v>
      </c>
      <c r="C32">
        <v>82</v>
      </c>
      <c r="D32">
        <v>3.49</v>
      </c>
      <c r="E32">
        <v>10.4</v>
      </c>
      <c r="F32">
        <v>72.5</v>
      </c>
      <c r="G32">
        <v>3497</v>
      </c>
      <c r="H32">
        <v>36.700000000000003</v>
      </c>
      <c r="I32">
        <v>43.3</v>
      </c>
      <c r="J32">
        <v>15</v>
      </c>
      <c r="K32">
        <v>34</v>
      </c>
      <c r="L32">
        <v>59</v>
      </c>
      <c r="M32">
        <v>1006.49</v>
      </c>
    </row>
    <row r="33" spans="1:13" x14ac:dyDescent="0.25">
      <c r="A33">
        <v>60</v>
      </c>
      <c r="B33">
        <v>67</v>
      </c>
      <c r="C33">
        <v>82</v>
      </c>
      <c r="D33">
        <v>2.98</v>
      </c>
      <c r="E33">
        <v>11.5</v>
      </c>
      <c r="F33">
        <v>88.6</v>
      </c>
      <c r="G33">
        <v>4657</v>
      </c>
      <c r="H33">
        <v>13.5</v>
      </c>
      <c r="I33">
        <v>47.3</v>
      </c>
      <c r="J33">
        <v>3</v>
      </c>
      <c r="K33">
        <v>1</v>
      </c>
      <c r="L33">
        <v>60</v>
      </c>
      <c r="M33">
        <v>861.43899999999996</v>
      </c>
    </row>
    <row r="34" spans="1:13" x14ac:dyDescent="0.25">
      <c r="A34">
        <v>30</v>
      </c>
      <c r="B34">
        <v>20</v>
      </c>
      <c r="C34">
        <v>69</v>
      </c>
      <c r="D34">
        <v>3.26</v>
      </c>
      <c r="E34">
        <v>11.1</v>
      </c>
      <c r="F34">
        <v>85.4</v>
      </c>
      <c r="G34">
        <v>2934</v>
      </c>
      <c r="H34">
        <v>5.8</v>
      </c>
      <c r="I34">
        <v>44</v>
      </c>
      <c r="J34">
        <v>33</v>
      </c>
      <c r="K34">
        <v>125</v>
      </c>
      <c r="L34">
        <v>64</v>
      </c>
      <c r="M34">
        <v>929.15</v>
      </c>
    </row>
    <row r="35" spans="1:13" x14ac:dyDescent="0.25">
      <c r="A35">
        <v>25</v>
      </c>
      <c r="B35">
        <v>12</v>
      </c>
      <c r="C35">
        <v>73</v>
      </c>
      <c r="D35">
        <v>3.28</v>
      </c>
      <c r="E35">
        <v>12.1</v>
      </c>
      <c r="F35">
        <v>83.1</v>
      </c>
      <c r="G35">
        <v>2095</v>
      </c>
      <c r="H35">
        <v>2</v>
      </c>
      <c r="I35">
        <v>51.9</v>
      </c>
      <c r="J35">
        <v>20</v>
      </c>
      <c r="K35">
        <v>26</v>
      </c>
      <c r="L35">
        <v>58</v>
      </c>
      <c r="M35">
        <v>857.62199999999996</v>
      </c>
    </row>
    <row r="36" spans="1:13" x14ac:dyDescent="0.25">
      <c r="A36">
        <v>45</v>
      </c>
      <c r="B36">
        <v>40</v>
      </c>
      <c r="C36">
        <v>80</v>
      </c>
      <c r="D36">
        <v>3.32</v>
      </c>
      <c r="E36">
        <v>10.1</v>
      </c>
      <c r="F36">
        <v>70.3</v>
      </c>
      <c r="G36">
        <v>2682</v>
      </c>
      <c r="H36">
        <v>21</v>
      </c>
      <c r="I36">
        <v>46.1</v>
      </c>
      <c r="J36">
        <v>17</v>
      </c>
      <c r="K36">
        <v>78</v>
      </c>
      <c r="L36">
        <v>56</v>
      </c>
      <c r="M36">
        <v>961.00900000000001</v>
      </c>
    </row>
    <row r="37" spans="1:13" x14ac:dyDescent="0.25">
      <c r="A37">
        <v>46</v>
      </c>
      <c r="B37">
        <v>30</v>
      </c>
      <c r="C37">
        <v>72</v>
      </c>
      <c r="D37">
        <v>3.16</v>
      </c>
      <c r="E37">
        <v>11.3</v>
      </c>
      <c r="F37">
        <v>83.2</v>
      </c>
      <c r="G37">
        <v>3327</v>
      </c>
      <c r="H37">
        <v>8.8000000000000007</v>
      </c>
      <c r="I37">
        <v>45.3</v>
      </c>
      <c r="J37">
        <v>4</v>
      </c>
      <c r="K37">
        <v>8</v>
      </c>
      <c r="L37">
        <v>58</v>
      </c>
      <c r="M37">
        <v>923.23400000000004</v>
      </c>
    </row>
    <row r="38" spans="1:13" x14ac:dyDescent="0.25">
      <c r="A38">
        <v>54</v>
      </c>
      <c r="B38">
        <v>54</v>
      </c>
      <c r="C38">
        <v>81</v>
      </c>
      <c r="D38">
        <v>3.36</v>
      </c>
      <c r="E38">
        <v>9.6999999999999993</v>
      </c>
      <c r="F38">
        <v>72.8</v>
      </c>
      <c r="G38">
        <v>3172</v>
      </c>
      <c r="H38">
        <v>31.4</v>
      </c>
      <c r="I38">
        <v>45.5</v>
      </c>
      <c r="J38">
        <v>20</v>
      </c>
      <c r="K38">
        <v>1</v>
      </c>
      <c r="L38">
        <v>62</v>
      </c>
      <c r="M38">
        <v>1113.1559999999999</v>
      </c>
    </row>
    <row r="39" spans="1:13" x14ac:dyDescent="0.25">
      <c r="A39">
        <v>42</v>
      </c>
      <c r="B39">
        <v>33</v>
      </c>
      <c r="C39">
        <v>77</v>
      </c>
      <c r="D39">
        <v>3.03</v>
      </c>
      <c r="E39">
        <v>10.7</v>
      </c>
      <c r="F39">
        <v>83.5</v>
      </c>
      <c r="G39">
        <v>7462</v>
      </c>
      <c r="H39">
        <v>11.3</v>
      </c>
      <c r="I39">
        <v>48.7</v>
      </c>
      <c r="J39">
        <v>41</v>
      </c>
      <c r="K39">
        <v>108</v>
      </c>
      <c r="L39">
        <v>58</v>
      </c>
      <c r="M39">
        <v>994.64800000000002</v>
      </c>
    </row>
    <row r="40" spans="1:13" x14ac:dyDescent="0.25">
      <c r="A40">
        <v>42</v>
      </c>
      <c r="B40">
        <v>32</v>
      </c>
      <c r="C40">
        <v>76</v>
      </c>
      <c r="D40">
        <v>3.32</v>
      </c>
      <c r="E40">
        <v>10.5</v>
      </c>
      <c r="F40">
        <v>87.5</v>
      </c>
      <c r="G40">
        <v>6092</v>
      </c>
      <c r="H40">
        <v>17.5</v>
      </c>
      <c r="I40">
        <v>45.3</v>
      </c>
      <c r="J40">
        <v>29</v>
      </c>
      <c r="K40">
        <v>161</v>
      </c>
      <c r="L40">
        <v>54</v>
      </c>
      <c r="M40">
        <v>1015.023</v>
      </c>
    </row>
    <row r="41" spans="1:13" x14ac:dyDescent="0.25">
      <c r="A41">
        <v>36</v>
      </c>
      <c r="B41">
        <v>29</v>
      </c>
      <c r="C41">
        <v>72</v>
      </c>
      <c r="D41">
        <v>3.32</v>
      </c>
      <c r="E41">
        <v>10.6</v>
      </c>
      <c r="F41">
        <v>77.599999999999994</v>
      </c>
      <c r="G41">
        <v>3437</v>
      </c>
      <c r="H41">
        <v>8.1</v>
      </c>
      <c r="I41">
        <v>45.5</v>
      </c>
      <c r="J41">
        <v>45</v>
      </c>
      <c r="K41">
        <v>263</v>
      </c>
      <c r="L41">
        <v>56</v>
      </c>
      <c r="M41">
        <v>991.29</v>
      </c>
    </row>
    <row r="42" spans="1:13" x14ac:dyDescent="0.25">
      <c r="A42">
        <v>37</v>
      </c>
      <c r="B42">
        <v>38</v>
      </c>
      <c r="C42">
        <v>67</v>
      </c>
      <c r="D42">
        <v>2.99</v>
      </c>
      <c r="E42">
        <v>12</v>
      </c>
      <c r="F42">
        <v>81.5</v>
      </c>
      <c r="G42">
        <v>3387</v>
      </c>
      <c r="H42">
        <v>3.6</v>
      </c>
      <c r="I42">
        <v>50.3</v>
      </c>
      <c r="J42">
        <v>56</v>
      </c>
      <c r="K42">
        <v>44</v>
      </c>
      <c r="L42">
        <v>73</v>
      </c>
      <c r="M42">
        <v>893.99099999999999</v>
      </c>
    </row>
    <row r="43" spans="1:13" x14ac:dyDescent="0.25">
      <c r="A43">
        <v>42</v>
      </c>
      <c r="B43">
        <v>29</v>
      </c>
      <c r="C43">
        <v>72</v>
      </c>
      <c r="D43">
        <v>3.19</v>
      </c>
      <c r="E43">
        <v>10.1</v>
      </c>
      <c r="F43">
        <v>79.5</v>
      </c>
      <c r="G43">
        <v>3508</v>
      </c>
      <c r="H43">
        <v>2.2000000000000002</v>
      </c>
      <c r="I43">
        <v>38.799999999999997</v>
      </c>
      <c r="J43">
        <v>6</v>
      </c>
      <c r="K43">
        <v>18</v>
      </c>
      <c r="L43">
        <v>56</v>
      </c>
      <c r="M43">
        <v>938.5</v>
      </c>
    </row>
    <row r="44" spans="1:13" x14ac:dyDescent="0.25">
      <c r="A44">
        <v>41</v>
      </c>
      <c r="B44">
        <v>33</v>
      </c>
      <c r="C44">
        <v>77</v>
      </c>
      <c r="D44">
        <v>3.08</v>
      </c>
      <c r="E44">
        <v>9.6</v>
      </c>
      <c r="F44">
        <v>79.900000000000006</v>
      </c>
      <c r="G44">
        <v>4843</v>
      </c>
      <c r="H44">
        <v>2.7</v>
      </c>
      <c r="I44">
        <v>38.6</v>
      </c>
      <c r="J44">
        <v>11</v>
      </c>
      <c r="K44">
        <v>89</v>
      </c>
      <c r="L44">
        <v>54</v>
      </c>
      <c r="M44">
        <v>946.18499999999995</v>
      </c>
    </row>
    <row r="45" spans="1:13" x14ac:dyDescent="0.25">
      <c r="A45">
        <v>44</v>
      </c>
      <c r="B45">
        <v>39</v>
      </c>
      <c r="C45">
        <v>78</v>
      </c>
      <c r="D45">
        <v>3.32</v>
      </c>
      <c r="E45">
        <v>11</v>
      </c>
      <c r="F45">
        <v>79.900000000000006</v>
      </c>
      <c r="G45">
        <v>3768</v>
      </c>
      <c r="H45">
        <v>28.6</v>
      </c>
      <c r="I45">
        <v>49.5</v>
      </c>
      <c r="J45">
        <v>12</v>
      </c>
      <c r="K45">
        <v>48</v>
      </c>
      <c r="L45">
        <v>53</v>
      </c>
      <c r="M45">
        <v>1025.502</v>
      </c>
    </row>
    <row r="46" spans="1:13" x14ac:dyDescent="0.25">
      <c r="A46">
        <v>32</v>
      </c>
      <c r="B46">
        <v>25</v>
      </c>
      <c r="C46">
        <v>72</v>
      </c>
      <c r="D46">
        <v>3.21</v>
      </c>
      <c r="E46">
        <v>11.1</v>
      </c>
      <c r="F46">
        <v>82.5</v>
      </c>
      <c r="G46">
        <v>4355</v>
      </c>
      <c r="H46">
        <v>5</v>
      </c>
      <c r="I46">
        <v>46.4</v>
      </c>
      <c r="J46">
        <v>7</v>
      </c>
      <c r="K46">
        <v>18</v>
      </c>
      <c r="L46">
        <v>60</v>
      </c>
      <c r="M46">
        <v>874.28099999999995</v>
      </c>
    </row>
    <row r="47" spans="1:13" x14ac:dyDescent="0.25">
      <c r="A47">
        <v>34</v>
      </c>
      <c r="B47">
        <v>32</v>
      </c>
      <c r="C47">
        <v>79</v>
      </c>
      <c r="D47">
        <v>3.23</v>
      </c>
      <c r="E47">
        <v>9.6999999999999993</v>
      </c>
      <c r="F47">
        <v>76.8</v>
      </c>
      <c r="G47">
        <v>5160</v>
      </c>
      <c r="H47">
        <v>17.2</v>
      </c>
      <c r="I47">
        <v>45.1</v>
      </c>
      <c r="J47">
        <v>31</v>
      </c>
      <c r="K47">
        <v>68</v>
      </c>
      <c r="L47">
        <v>57</v>
      </c>
      <c r="M47">
        <v>953.56</v>
      </c>
    </row>
    <row r="48" spans="1:13" x14ac:dyDescent="0.25">
      <c r="A48">
        <v>10</v>
      </c>
      <c r="B48">
        <v>55</v>
      </c>
      <c r="C48">
        <v>70</v>
      </c>
      <c r="D48">
        <v>3.11</v>
      </c>
      <c r="E48">
        <v>12.1</v>
      </c>
      <c r="F48">
        <v>88.9</v>
      </c>
      <c r="G48">
        <v>3033</v>
      </c>
      <c r="H48">
        <v>5.9</v>
      </c>
      <c r="I48">
        <v>51</v>
      </c>
      <c r="J48">
        <v>144</v>
      </c>
      <c r="K48">
        <v>20</v>
      </c>
      <c r="L48">
        <v>61</v>
      </c>
      <c r="M48">
        <v>839.70899999999995</v>
      </c>
    </row>
    <row r="49" spans="1:13" x14ac:dyDescent="0.25">
      <c r="A49">
        <v>18</v>
      </c>
      <c r="B49">
        <v>48</v>
      </c>
      <c r="C49">
        <v>63</v>
      </c>
      <c r="D49">
        <v>2.92</v>
      </c>
      <c r="E49">
        <v>12.2</v>
      </c>
      <c r="F49">
        <v>87.7</v>
      </c>
      <c r="G49">
        <v>4253</v>
      </c>
      <c r="H49">
        <v>13.7</v>
      </c>
      <c r="I49">
        <v>51.2</v>
      </c>
      <c r="J49">
        <v>311</v>
      </c>
      <c r="K49">
        <v>86</v>
      </c>
      <c r="L49">
        <v>71</v>
      </c>
      <c r="M49">
        <v>911.70100000000002</v>
      </c>
    </row>
    <row r="50" spans="1:13" x14ac:dyDescent="0.25">
      <c r="A50">
        <v>13</v>
      </c>
      <c r="B50">
        <v>49</v>
      </c>
      <c r="C50">
        <v>68</v>
      </c>
      <c r="D50">
        <v>3.36</v>
      </c>
      <c r="E50">
        <v>12.2</v>
      </c>
      <c r="F50">
        <v>90.7</v>
      </c>
      <c r="G50">
        <v>2702</v>
      </c>
      <c r="H50">
        <v>3</v>
      </c>
      <c r="I50">
        <v>51.9</v>
      </c>
      <c r="J50">
        <v>105</v>
      </c>
      <c r="K50">
        <v>3</v>
      </c>
      <c r="L50">
        <v>71</v>
      </c>
      <c r="M50">
        <v>790.73299999999995</v>
      </c>
    </row>
    <row r="51" spans="1:13" x14ac:dyDescent="0.25">
      <c r="A51">
        <v>35</v>
      </c>
      <c r="B51">
        <v>40</v>
      </c>
      <c r="C51">
        <v>64</v>
      </c>
      <c r="D51">
        <v>3.02</v>
      </c>
      <c r="E51">
        <v>12.2</v>
      </c>
      <c r="F51">
        <v>82.5</v>
      </c>
      <c r="G51">
        <v>3626</v>
      </c>
      <c r="H51">
        <v>5.7</v>
      </c>
      <c r="I51">
        <v>54.3</v>
      </c>
      <c r="J51">
        <v>20</v>
      </c>
      <c r="K51">
        <v>20</v>
      </c>
      <c r="L51">
        <v>72</v>
      </c>
      <c r="M51">
        <v>899.26400000000001</v>
      </c>
    </row>
    <row r="52" spans="1:13" x14ac:dyDescent="0.25">
      <c r="A52">
        <v>45</v>
      </c>
      <c r="B52">
        <v>28</v>
      </c>
      <c r="C52">
        <v>74</v>
      </c>
      <c r="D52">
        <v>3.21</v>
      </c>
      <c r="E52">
        <v>11.1</v>
      </c>
      <c r="F52">
        <v>82.6</v>
      </c>
      <c r="G52">
        <v>1883</v>
      </c>
      <c r="H52">
        <v>3.4</v>
      </c>
      <c r="I52">
        <v>41.9</v>
      </c>
      <c r="J52">
        <v>5</v>
      </c>
      <c r="K52">
        <v>20</v>
      </c>
      <c r="L52">
        <v>56</v>
      </c>
      <c r="M52">
        <v>904.15499999999997</v>
      </c>
    </row>
    <row r="53" spans="1:13" x14ac:dyDescent="0.25">
      <c r="A53">
        <v>38</v>
      </c>
      <c r="B53">
        <v>24</v>
      </c>
      <c r="C53">
        <v>72</v>
      </c>
      <c r="D53">
        <v>3.34</v>
      </c>
      <c r="E53">
        <v>11.4</v>
      </c>
      <c r="F53">
        <v>78</v>
      </c>
      <c r="G53">
        <v>4923</v>
      </c>
      <c r="H53">
        <v>3.8</v>
      </c>
      <c r="I53">
        <v>50.5</v>
      </c>
      <c r="J53">
        <v>8</v>
      </c>
      <c r="K53">
        <v>25</v>
      </c>
      <c r="L53">
        <v>61</v>
      </c>
      <c r="M53">
        <v>950.67200000000003</v>
      </c>
    </row>
    <row r="54" spans="1:13" x14ac:dyDescent="0.25">
      <c r="A54">
        <v>31</v>
      </c>
      <c r="B54">
        <v>26</v>
      </c>
      <c r="C54">
        <v>73</v>
      </c>
      <c r="D54">
        <v>3.22</v>
      </c>
      <c r="E54">
        <v>10.7</v>
      </c>
      <c r="F54">
        <v>81.3</v>
      </c>
      <c r="G54">
        <v>3249</v>
      </c>
      <c r="H54">
        <v>9.5</v>
      </c>
      <c r="I54">
        <v>43.9</v>
      </c>
      <c r="J54">
        <v>11</v>
      </c>
      <c r="K54">
        <v>25</v>
      </c>
      <c r="L54">
        <v>59</v>
      </c>
      <c r="M54">
        <v>972.46400000000006</v>
      </c>
    </row>
    <row r="55" spans="1:13" x14ac:dyDescent="0.25">
      <c r="A55">
        <v>40</v>
      </c>
      <c r="B55">
        <v>23</v>
      </c>
      <c r="C55">
        <v>71</v>
      </c>
      <c r="D55">
        <v>3.28</v>
      </c>
      <c r="E55">
        <v>10.3</v>
      </c>
      <c r="F55">
        <v>73.8</v>
      </c>
      <c r="G55">
        <v>1671</v>
      </c>
      <c r="H55">
        <v>2.5</v>
      </c>
      <c r="I55">
        <v>47.4</v>
      </c>
      <c r="J55">
        <v>5</v>
      </c>
      <c r="K55">
        <v>11</v>
      </c>
      <c r="L55">
        <v>60</v>
      </c>
      <c r="M55">
        <v>912.202</v>
      </c>
    </row>
    <row r="56" spans="1:13" x14ac:dyDescent="0.25">
      <c r="A56">
        <v>41</v>
      </c>
      <c r="B56">
        <v>37</v>
      </c>
      <c r="C56">
        <v>78</v>
      </c>
      <c r="D56">
        <v>3.25</v>
      </c>
      <c r="E56">
        <v>12.3</v>
      </c>
      <c r="F56">
        <v>89.5</v>
      </c>
      <c r="G56">
        <v>5308</v>
      </c>
      <c r="H56">
        <v>25.9</v>
      </c>
      <c r="I56">
        <v>59.7</v>
      </c>
      <c r="J56">
        <v>65</v>
      </c>
      <c r="K56">
        <v>102</v>
      </c>
      <c r="L56">
        <v>52</v>
      </c>
      <c r="M56">
        <v>967.803</v>
      </c>
    </row>
    <row r="57" spans="1:13" x14ac:dyDescent="0.25">
      <c r="A57">
        <v>28</v>
      </c>
      <c r="B57">
        <v>32</v>
      </c>
      <c r="C57">
        <v>81</v>
      </c>
      <c r="D57">
        <v>3.27</v>
      </c>
      <c r="E57">
        <v>12.1</v>
      </c>
      <c r="F57">
        <v>81</v>
      </c>
      <c r="G57">
        <v>3665</v>
      </c>
      <c r="H57">
        <v>7.5</v>
      </c>
      <c r="I57">
        <v>51.6</v>
      </c>
      <c r="J57">
        <v>4</v>
      </c>
      <c r="K57">
        <v>1</v>
      </c>
      <c r="L57">
        <v>54</v>
      </c>
      <c r="M57">
        <v>823.76400000000001</v>
      </c>
    </row>
    <row r="58" spans="1:13" x14ac:dyDescent="0.25">
      <c r="A58">
        <v>45</v>
      </c>
      <c r="B58">
        <v>33</v>
      </c>
      <c r="C58">
        <v>76</v>
      </c>
      <c r="D58">
        <v>3.39</v>
      </c>
      <c r="E58">
        <v>11.3</v>
      </c>
      <c r="F58">
        <v>82.2</v>
      </c>
      <c r="G58">
        <v>3152</v>
      </c>
      <c r="H58">
        <v>12.1</v>
      </c>
      <c r="I58">
        <v>47.3</v>
      </c>
      <c r="J58">
        <v>14</v>
      </c>
      <c r="K58">
        <v>42</v>
      </c>
      <c r="L58">
        <v>56</v>
      </c>
      <c r="M58">
        <v>1003.502</v>
      </c>
    </row>
    <row r="59" spans="1:13" x14ac:dyDescent="0.25">
      <c r="A59">
        <v>45</v>
      </c>
      <c r="B59">
        <v>24</v>
      </c>
      <c r="C59">
        <v>70</v>
      </c>
      <c r="D59">
        <v>3.25</v>
      </c>
      <c r="E59">
        <v>11.1</v>
      </c>
      <c r="F59">
        <v>79.8</v>
      </c>
      <c r="G59">
        <v>3678</v>
      </c>
      <c r="H59">
        <v>1</v>
      </c>
      <c r="I59">
        <v>44.8</v>
      </c>
      <c r="J59">
        <v>7</v>
      </c>
      <c r="K59">
        <v>8</v>
      </c>
      <c r="L59">
        <v>56</v>
      </c>
      <c r="M59">
        <v>895.69600000000003</v>
      </c>
    </row>
    <row r="60" spans="1:13" x14ac:dyDescent="0.25">
      <c r="A60">
        <v>42</v>
      </c>
      <c r="B60">
        <v>33</v>
      </c>
      <c r="C60">
        <v>76</v>
      </c>
      <c r="D60">
        <v>3.22</v>
      </c>
      <c r="E60">
        <v>9</v>
      </c>
      <c r="F60">
        <v>76.2</v>
      </c>
      <c r="G60">
        <v>9699</v>
      </c>
      <c r="H60">
        <v>4.8</v>
      </c>
      <c r="I60">
        <v>42.2</v>
      </c>
      <c r="J60">
        <v>8</v>
      </c>
      <c r="K60">
        <v>49</v>
      </c>
      <c r="L60">
        <v>54</v>
      </c>
      <c r="M60">
        <v>911.81700000000001</v>
      </c>
    </row>
    <row r="61" spans="1:13" x14ac:dyDescent="0.25">
      <c r="A61">
        <v>38</v>
      </c>
      <c r="B61">
        <v>28</v>
      </c>
      <c r="C61">
        <v>72</v>
      </c>
      <c r="D61">
        <v>3.48</v>
      </c>
      <c r="E61">
        <v>10.7</v>
      </c>
      <c r="F61">
        <v>79.8</v>
      </c>
      <c r="G61">
        <v>3451</v>
      </c>
      <c r="H61">
        <v>11.7</v>
      </c>
      <c r="I61">
        <v>37.5</v>
      </c>
      <c r="J61">
        <v>14</v>
      </c>
      <c r="K61">
        <v>39</v>
      </c>
      <c r="L61">
        <v>58</v>
      </c>
      <c r="M61">
        <v>954.44200000000001</v>
      </c>
    </row>
  </sheetData>
  <hyperlinks>
    <hyperlink ref="K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4X27</vt:lpstr>
      <vt:lpstr>3X20</vt:lpstr>
      <vt:lpstr>2X8</vt:lpstr>
      <vt:lpstr>3X19</vt:lpstr>
      <vt:lpstr>4X26</vt:lpstr>
      <vt:lpstr>3X18</vt:lpstr>
      <vt:lpstr>4X25</vt:lpstr>
      <vt:lpstr>5X19</vt:lpstr>
      <vt:lpstr>4X24</vt:lpstr>
      <vt:lpstr>3X17</vt:lpstr>
      <vt:lpstr>4X23</vt:lpstr>
      <vt:lpstr>5X18</vt:lpstr>
      <vt:lpstr>4X22</vt:lpstr>
      <vt:lpstr>5X17</vt:lpstr>
      <vt:lpstr>6X7</vt:lpstr>
      <vt:lpstr>5X16</vt:lpstr>
      <vt:lpstr>4X21</vt:lpstr>
      <vt:lpstr>3X16</vt:lpstr>
      <vt:lpstr>2X7</vt:lpstr>
      <vt:lpstr>X2</vt:lpstr>
      <vt:lpstr>2X6</vt:lpstr>
      <vt:lpstr>3X15</vt:lpstr>
      <vt:lpstr>2X5</vt:lpstr>
      <vt:lpstr>3X14</vt:lpstr>
      <vt:lpstr>4X20</vt:lpstr>
      <vt:lpstr>3X13</vt:lpstr>
      <vt:lpstr>2X4</vt:lpstr>
      <vt:lpstr>3X12</vt:lpstr>
      <vt:lpstr>4X19</vt:lpstr>
      <vt:lpstr>3X11</vt:lpstr>
      <vt:lpstr>4X18</vt:lpstr>
      <vt:lpstr>5X15</vt:lpstr>
      <vt:lpstr>4X17</vt:lpstr>
      <vt:lpstr>3X10</vt:lpstr>
      <vt:lpstr>2X3</vt:lpstr>
      <vt:lpstr>3X9</vt:lpstr>
      <vt:lpstr>4X16</vt:lpstr>
      <vt:lpstr>3X8</vt:lpstr>
      <vt:lpstr>4X15</vt:lpstr>
      <vt:lpstr>5X14</vt:lpstr>
      <vt:lpstr>4X14</vt:lpstr>
      <vt:lpstr>3X7</vt:lpstr>
      <vt:lpstr>4X13</vt:lpstr>
      <vt:lpstr>5X13</vt:lpstr>
      <vt:lpstr>4X12</vt:lpstr>
      <vt:lpstr>5X12</vt:lpstr>
      <vt:lpstr>6X6</vt:lpstr>
      <vt:lpstr>5X11</vt:lpstr>
      <vt:lpstr>4X11</vt:lpstr>
      <vt:lpstr>3X6</vt:lpstr>
      <vt:lpstr>2X2</vt:lpstr>
      <vt:lpstr>3X5</vt:lpstr>
      <vt:lpstr>4X10</vt:lpstr>
      <vt:lpstr>3X4</vt:lpstr>
      <vt:lpstr>4X9</vt:lpstr>
      <vt:lpstr>5X10</vt:lpstr>
      <vt:lpstr>4X8</vt:lpstr>
      <vt:lpstr>3X3</vt:lpstr>
      <vt:lpstr>4X7</vt:lpstr>
      <vt:lpstr>5X9</vt:lpstr>
      <vt:lpstr>4X6</vt:lpstr>
      <vt:lpstr>5X8</vt:lpstr>
      <vt:lpstr>6X5</vt:lpstr>
      <vt:lpstr>5X7</vt:lpstr>
      <vt:lpstr>4X5</vt:lpstr>
      <vt:lpstr>3X2</vt:lpstr>
      <vt:lpstr>4X4</vt:lpstr>
      <vt:lpstr>5X6</vt:lpstr>
      <vt:lpstr>4X3</vt:lpstr>
      <vt:lpstr>5X5</vt:lpstr>
      <vt:lpstr>6X4</vt:lpstr>
      <vt:lpstr>5X4</vt:lpstr>
      <vt:lpstr>4X2</vt:lpstr>
      <vt:lpstr>5X3</vt:lpstr>
      <vt:lpstr>6X3</vt:lpstr>
      <vt:lpstr>5X2</vt:lpstr>
      <vt:lpstr>6X2</vt:lpstr>
      <vt:lpstr>7X</vt:lpstr>
      <vt:lpstr>6X</vt:lpstr>
      <vt:lpstr>5X</vt:lpstr>
      <vt:lpstr>4X</vt:lpstr>
      <vt:lpstr>3X</vt:lpstr>
      <vt:lpstr>2X</vt:lpstr>
      <vt:lpstr>X1</vt:lpstr>
      <vt:lpstr>DCII</vt:lpstr>
      <vt:lpstr>MRData</vt:lpstr>
      <vt:lpstr>MRCopy</vt:lpstr>
      <vt:lpstr>nuSLRWS</vt:lpstr>
      <vt:lpstr>AllX</vt:lpstr>
      <vt:lpstr>BestSubsets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2016-03-25T23:09:31Z</dcterms:modified>
</cp:coreProperties>
</file>