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rutwikghag/Documents/IST 614 Mgmt Principles for Info Professionals/"/>
    </mc:Choice>
  </mc:AlternateContent>
  <xr:revisionPtr revIDLastSave="0" documentId="13_ncr:1_{B4E9E70A-EF4F-1349-B53C-170BF3CB33C1}" xr6:coauthVersionLast="47" xr6:coauthVersionMax="47" xr10:uidLastSave="{00000000-0000-0000-0000-000000000000}"/>
  <bookViews>
    <workbookView xWindow="0" yWindow="0" windowWidth="28800" windowHeight="18000" firstSheet="3" activeTab="3" xr2:uid="{00000000-000D-0000-FFFF-FFFF00000000}"/>
  </bookViews>
  <sheets>
    <sheet name="Total Expenses" sheetId="1" r:id="rId1"/>
    <sheet name="ITPersonnel" sheetId="3" r:id="rId2"/>
    <sheet name="EquipmentReplacement" sheetId="8" r:id="rId3"/>
    <sheet name="Service&amp;Maintenance" sheetId="6" r:id="rId4"/>
    <sheet name="StaffDevelopment" sheetId="5" r:id="rId5"/>
    <sheet name="OperatingCosts" sheetId="11" r:id="rId6"/>
    <sheet name="Consumables" sheetId="9" r:id="rId7"/>
    <sheet name="StrategicInitiatives" sheetId="10" r:id="rId8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0" l="1"/>
  <c r="C19" i="6"/>
  <c r="E21" i="6"/>
  <c r="J9" i="1"/>
  <c r="E9" i="1"/>
  <c r="C13" i="11"/>
  <c r="E11" i="1"/>
  <c r="E23" i="3"/>
  <c r="E66" i="3"/>
  <c r="E67" i="3"/>
  <c r="E4" i="3"/>
  <c r="E7" i="1"/>
  <c r="F7" i="8"/>
  <c r="F8" i="8"/>
  <c r="F9" i="8"/>
  <c r="F10" i="8"/>
  <c r="F11" i="8"/>
  <c r="F12" i="8"/>
  <c r="F13" i="8"/>
  <c r="F14" i="8"/>
  <c r="F15" i="8"/>
  <c r="F16" i="8"/>
  <c r="F18" i="8"/>
  <c r="F4" i="8"/>
  <c r="E8" i="1"/>
  <c r="E5" i="6"/>
  <c r="C11" i="5"/>
  <c r="C4" i="5"/>
  <c r="E10" i="1"/>
  <c r="C5" i="11"/>
  <c r="C11" i="9"/>
  <c r="C4" i="9"/>
  <c r="E12" i="1"/>
  <c r="E13" i="1"/>
  <c r="E15" i="1"/>
  <c r="E4" i="1"/>
  <c r="K23" i="3"/>
  <c r="K66" i="3"/>
  <c r="K67" i="3"/>
  <c r="K4" i="3"/>
  <c r="J7" i="1"/>
  <c r="K7" i="8"/>
  <c r="K8" i="8"/>
  <c r="K9" i="8"/>
  <c r="K10" i="8"/>
  <c r="K11" i="8"/>
  <c r="K12" i="8"/>
  <c r="K13" i="8"/>
  <c r="K14" i="8"/>
  <c r="K15" i="8"/>
  <c r="K16" i="8"/>
  <c r="K18" i="8"/>
  <c r="K4" i="8"/>
  <c r="J8" i="1"/>
  <c r="H19" i="6"/>
  <c r="I4" i="6"/>
  <c r="F11" i="5"/>
  <c r="F4" i="5"/>
  <c r="J10" i="1"/>
  <c r="F13" i="11"/>
  <c r="F4" i="11"/>
  <c r="J11" i="1"/>
  <c r="F11" i="9"/>
  <c r="F4" i="9"/>
  <c r="J12" i="1"/>
  <c r="J13" i="1"/>
  <c r="F4" i="10"/>
  <c r="J14" i="1"/>
  <c r="J15" i="1"/>
  <c r="J4" i="1"/>
  <c r="J5" i="1"/>
  <c r="K5" i="3"/>
  <c r="C67" i="3"/>
  <c r="I67" i="3"/>
  <c r="K5" i="8"/>
  <c r="E4" i="6"/>
  <c r="I5" i="6"/>
  <c r="E7" i="6"/>
  <c r="E8" i="6"/>
  <c r="E9" i="6"/>
  <c r="E10" i="6"/>
  <c r="E11" i="6"/>
  <c r="E12" i="6"/>
  <c r="E13" i="6"/>
  <c r="E14" i="6"/>
  <c r="E15" i="6"/>
  <c r="E16" i="6"/>
  <c r="E17" i="6"/>
  <c r="E18" i="6"/>
  <c r="D19" i="6"/>
  <c r="E19" i="6"/>
  <c r="H20" i="6"/>
  <c r="H21" i="6"/>
  <c r="F5" i="5"/>
  <c r="C4" i="11"/>
  <c r="F5" i="11"/>
  <c r="F5" i="9"/>
  <c r="C16" i="10"/>
  <c r="C4" i="10"/>
  <c r="F5" i="10"/>
</calcChain>
</file>

<file path=xl/sharedStrings.xml><?xml version="1.0" encoding="utf-8"?>
<sst xmlns="http://schemas.openxmlformats.org/spreadsheetml/2006/main" count="461" uniqueCount="162">
  <si>
    <t>Percentage Reduction</t>
  </si>
  <si>
    <t>Current CIO Mills</t>
  </si>
  <si>
    <t>Student Workers*</t>
  </si>
  <si>
    <t>*Students work 30weeks/year, 20hrs/week, and make  $15/hour. Each student worker counts for .5 of 1 FTE</t>
  </si>
  <si>
    <t>Current Year Costs + $200K from President's Office</t>
  </si>
  <si>
    <t>Total Software and Services Budget Available</t>
  </si>
  <si>
    <t>Equipment Replacement and Repair Total</t>
  </si>
  <si>
    <t>Backup System</t>
  </si>
  <si>
    <t>Alternative Initiative</t>
  </si>
  <si>
    <t>Total Available</t>
  </si>
  <si>
    <t>Additional Funding Next Year</t>
  </si>
  <si>
    <t>Total Expected Flat Budget</t>
  </si>
  <si>
    <t>Total Expected Flat Budget Next Year</t>
  </si>
  <si>
    <t>Total Cost</t>
  </si>
  <si>
    <t>Prescribed Budget</t>
  </si>
  <si>
    <t>Service &amp; Maintenance**</t>
  </si>
  <si>
    <t>Operating Costs**</t>
  </si>
  <si>
    <t>SAP- HR and Finance</t>
  </si>
  <si>
    <t>SPSS - statistical software</t>
  </si>
  <si>
    <t>SAS - statistical software</t>
  </si>
  <si>
    <t>VMWare</t>
  </si>
  <si>
    <t>CA - various tools for system monitoring</t>
  </si>
  <si>
    <t>Blackboard Leaning System</t>
  </si>
  <si>
    <t>EMC Storage System</t>
  </si>
  <si>
    <t>Backup Software</t>
  </si>
  <si>
    <t>Internet Services</t>
  </si>
  <si>
    <t>Budget/Expenses</t>
  </si>
  <si>
    <t>Classroom based training</t>
  </si>
  <si>
    <t>Online training vendors</t>
  </si>
  <si>
    <t>Conferences/training</t>
  </si>
  <si>
    <t>Telephone Services</t>
  </si>
  <si>
    <t xml:space="preserve">Staff Cell Phones (25@540 each annually) </t>
  </si>
  <si>
    <t>Advertising &amp; Promotion</t>
  </si>
  <si>
    <t>Subscriptions</t>
  </si>
  <si>
    <t>Vehicle Leases and gas (2@8K each annually)</t>
  </si>
  <si>
    <t>Internet Access</t>
  </si>
  <si>
    <t>Miscellaneous Supplies</t>
  </si>
  <si>
    <t>Paper</t>
  </si>
  <si>
    <t>Service &amp; Maintenance</t>
  </si>
  <si>
    <t>Faculty and Staff computers</t>
  </si>
  <si>
    <t>Lab Computers</t>
  </si>
  <si>
    <t>Total Ongoing Operations</t>
  </si>
  <si>
    <t>Strategic Initiatives Budget</t>
  </si>
  <si>
    <t>ITS BUDGET CASE</t>
  </si>
  <si>
    <t>Consumables</t>
  </si>
  <si>
    <t>Operating Costs</t>
  </si>
  <si>
    <t>ITS Personnel</t>
  </si>
  <si>
    <t xml:space="preserve">Total </t>
  </si>
  <si>
    <t>Budget for Current Year</t>
  </si>
  <si>
    <t>Budget for Next Year</t>
  </si>
  <si>
    <t xml:space="preserve"> IT Personnel Budget Current Year</t>
  </si>
  <si>
    <t xml:space="preserve"> IT Personnel Budget Next Year</t>
  </si>
  <si>
    <t>Equipment Replacement and Repair Current Year</t>
  </si>
  <si>
    <t>Equipment Replacement and Repair Next Year</t>
  </si>
  <si>
    <t>Service and Maintenance Budget Current Year</t>
  </si>
  <si>
    <t>Service and Maintenance Budget Next Year</t>
  </si>
  <si>
    <t>Staff Development Budget Current Year</t>
  </si>
  <si>
    <t>Staff Development Budget Next Year</t>
  </si>
  <si>
    <t>Operating Costs Next Year</t>
  </si>
  <si>
    <t>Consumables Budget Current Year</t>
  </si>
  <si>
    <t xml:space="preserve"> Consumables Budget Next Year</t>
  </si>
  <si>
    <t>Strategic Initiatives Projected Plans</t>
  </si>
  <si>
    <t>Strategic Initiatives Budget Next Year</t>
  </si>
  <si>
    <t>Percentage Change</t>
  </si>
  <si>
    <t>ITS Personnel Budget</t>
  </si>
  <si>
    <t>IT PERSONNEL</t>
  </si>
  <si>
    <t>Total Replacement Budget</t>
  </si>
  <si>
    <t>Repair Budget</t>
  </si>
  <si>
    <t>Total Replacement and Repair Budget</t>
  </si>
  <si>
    <t>Equipment Replacement and Repair Budget</t>
  </si>
  <si>
    <t>Equipment Replacement/Repair</t>
  </si>
  <si>
    <t>Equipment Vans(3)</t>
  </si>
  <si>
    <t>Equipment Replacement and Repair</t>
  </si>
  <si>
    <t>Service and Maintenance Budget</t>
  </si>
  <si>
    <t>Staff Development Budget</t>
  </si>
  <si>
    <t>Operating Cost Current Year</t>
  </si>
  <si>
    <t>Consumables Budget</t>
  </si>
  <si>
    <t>Number of FTE positions</t>
  </si>
  <si>
    <t>Actual Budget for Projects</t>
  </si>
  <si>
    <t>Total Potential Cost of all Projects</t>
  </si>
  <si>
    <t>Total Cost Selected Projects</t>
  </si>
  <si>
    <t>Total</t>
  </si>
  <si>
    <t>Item</t>
  </si>
  <si>
    <t>Cost</t>
  </si>
  <si>
    <t>Staff Development</t>
  </si>
  <si>
    <t>Technological Maintenance</t>
  </si>
  <si>
    <t>Position</t>
  </si>
  <si>
    <t>Department</t>
  </si>
  <si>
    <t>Salary</t>
  </si>
  <si>
    <t>Years on</t>
  </si>
  <si>
    <t>the Job</t>
  </si>
  <si>
    <t>Admin</t>
  </si>
  <si>
    <t>Vacant</t>
  </si>
  <si>
    <t xml:space="preserve">Amount </t>
  </si>
  <si>
    <t>Travel</t>
  </si>
  <si>
    <t>Current Budget</t>
  </si>
  <si>
    <t>Price</t>
  </si>
  <si>
    <t xml:space="preserve">Printers Ink </t>
  </si>
  <si>
    <t>Posters &amp; Catalogs</t>
  </si>
  <si>
    <t>Executive assistant</t>
  </si>
  <si>
    <t>Budget assistant</t>
  </si>
  <si>
    <t>Clerical Assistant</t>
  </si>
  <si>
    <t>Student workers*</t>
  </si>
  <si>
    <t>Director</t>
  </si>
  <si>
    <t>Infrastructure</t>
  </si>
  <si>
    <t>Senior Systems Admin</t>
  </si>
  <si>
    <t>Contract-4</t>
  </si>
  <si>
    <t>Contract-1</t>
  </si>
  <si>
    <t>Systems Engineer</t>
  </si>
  <si>
    <t>Senior Network Admin</t>
  </si>
  <si>
    <t>Network Admin</t>
  </si>
  <si>
    <t>Assistant Director Student Systems</t>
  </si>
  <si>
    <t>Senior Analyst Student Systems</t>
  </si>
  <si>
    <t>Analyst Student Systems</t>
  </si>
  <si>
    <t>Assistant Director HR Systems</t>
  </si>
  <si>
    <t>Senior Analyst HR Systems</t>
  </si>
  <si>
    <t>Analyst HR Systems</t>
  </si>
  <si>
    <t>Enterprise Systems</t>
  </si>
  <si>
    <t>Assistant Director Financial Systems</t>
  </si>
  <si>
    <t>Senior Analyst Financial Systems</t>
  </si>
  <si>
    <t>Analyst Financial Systems</t>
  </si>
  <si>
    <t>Senior Analyst Web Development</t>
  </si>
  <si>
    <t>Analyst Web Development</t>
  </si>
  <si>
    <t>Director Academic and AV support(AA support)</t>
  </si>
  <si>
    <t>Assistant Director Classroom Technology</t>
  </si>
  <si>
    <t>Senior Engineer</t>
  </si>
  <si>
    <t>Technician</t>
  </si>
  <si>
    <t>Assistant Director Learning Technology</t>
  </si>
  <si>
    <t>Instructional Design Specialist</t>
  </si>
  <si>
    <t>IT Analyst</t>
  </si>
  <si>
    <t>Assistant Director Help Desk</t>
  </si>
  <si>
    <t>Senior IT Analyst</t>
  </si>
  <si>
    <t>Contract-6months</t>
  </si>
  <si>
    <t>AA Support</t>
  </si>
  <si>
    <t>Network Equipment- Core Devices</t>
  </si>
  <si>
    <t>Network Equipment- Edge Devices</t>
  </si>
  <si>
    <t>Servers</t>
  </si>
  <si>
    <t>Disk Storage</t>
  </si>
  <si>
    <t>AV Equipment/Classroom Technology</t>
  </si>
  <si>
    <t>Public Printers</t>
  </si>
  <si>
    <t>Value</t>
  </si>
  <si>
    <t>Life</t>
  </si>
  <si>
    <t>Replacement</t>
  </si>
  <si>
    <t>Required</t>
  </si>
  <si>
    <t>5 years</t>
  </si>
  <si>
    <t>2 years</t>
  </si>
  <si>
    <t>3 years</t>
  </si>
  <si>
    <t>New Student Advising System</t>
  </si>
  <si>
    <t>University Web Site Revamp</t>
  </si>
  <si>
    <t xml:space="preserve">Implement a Technology System to Improve Class Registration and Scheduling. </t>
  </si>
  <si>
    <t xml:space="preserve">New Security Infrastructure </t>
  </si>
  <si>
    <t xml:space="preserve">New Research Computing Cluster </t>
  </si>
  <si>
    <t xml:space="preserve">Virtualization </t>
  </si>
  <si>
    <t xml:space="preserve">New Government Reporting Requirements </t>
  </si>
  <si>
    <t xml:space="preserve">Additional Disk Storage </t>
  </si>
  <si>
    <t xml:space="preserve">Backup System </t>
  </si>
  <si>
    <t>Actual Cost for the Coming Year</t>
  </si>
  <si>
    <t>Shortfall</t>
  </si>
  <si>
    <t>Oracle</t>
  </si>
  <si>
    <t>Oracle Student Sys</t>
  </si>
  <si>
    <t>Microsoft</t>
  </si>
  <si>
    <t>includes approved "flat budget" 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</si>
</sst>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_-&quot;$&quot;* #,##0.00_-;\-&quot;$&quot;* #,##0.00_-;_-&quot;$&quot;* &quot;-&quot;??_-;_-@_-"/>
  </numFmts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Segoe UI Light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12"/>
      <color indexed="8"/>
      <name val="Arial"/>
    </font>
    <font>
      <sz val="10"/>
      <color indexed="8"/>
      <name val="Segoe UI Light"/>
      <family val="2"/>
    </font>
    <font>
      <sz val="10"/>
      <color indexed="8"/>
      <name val="Calibri"/>
      <family val="2"/>
    </font>
    <font>
      <b/>
      <sz val="12"/>
      <color indexed="8"/>
      <name val="Segoe UI Light"/>
      <family val="2"/>
    </font>
    <font>
      <sz val="14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</font>
    <font>
      <b/>
      <sz val="10"/>
      <color indexed="8"/>
      <name val="Arial"/>
    </font>
    <font>
      <b/>
      <sz val="16"/>
      <color indexed="8"/>
      <name val="Calibri"/>
      <family val="2"/>
    </font>
    <font>
      <sz val="28"/>
      <color indexed="9"/>
      <name val="Arial Black"/>
      <family val="2"/>
    </font>
    <font>
      <b/>
      <sz val="14"/>
      <color indexed="8"/>
      <name val="Segoe UI Light"/>
      <family val="2"/>
    </font>
    <font>
      <b/>
      <sz val="24"/>
      <color indexed="9"/>
      <name val="Calibri"/>
      <family val="2"/>
    </font>
    <font>
      <b/>
      <sz val="22"/>
      <color indexed="9"/>
      <name val="Calibri"/>
      <family val="2"/>
    </font>
    <font>
      <b/>
      <sz val="16"/>
      <color indexed="9"/>
      <name val="Calibri"/>
      <family val="2"/>
    </font>
    <font>
      <b/>
      <sz val="18"/>
      <color indexed="9"/>
      <name val="Calibri"/>
      <family val="2"/>
    </font>
    <font>
      <i/>
      <sz val="10"/>
      <color indexed="8"/>
      <name val="Calibri"/>
      <family val="2"/>
    </font>
    <font>
      <sz val="8"/>
      <name val="Verdana"/>
    </font>
    <font>
      <sz val="11"/>
      <color indexed="10"/>
      <name val="Calibri"/>
    </font>
    <font>
      <b/>
      <sz val="12"/>
      <color indexed="10"/>
      <name val="Segoe UI Light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4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6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6" fontId="7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Border="1"/>
    <xf numFmtId="0" fontId="7" fillId="0" borderId="4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3" borderId="5" xfId="0" applyFont="1" applyFill="1" applyBorder="1"/>
    <xf numFmtId="0" fontId="3" fillId="3" borderId="5" xfId="0" applyFont="1" applyFill="1" applyBorder="1"/>
    <xf numFmtId="0" fontId="11" fillId="4" borderId="5" xfId="0" applyFont="1" applyFill="1" applyBorder="1" applyAlignment="1">
      <alignment vertical="center" wrapText="1"/>
    </xf>
    <xf numFmtId="0" fontId="3" fillId="4" borderId="0" xfId="0" applyFont="1" applyFill="1" applyBorder="1"/>
    <xf numFmtId="0" fontId="3" fillId="4" borderId="5" xfId="0" applyFont="1" applyFill="1" applyBorder="1"/>
    <xf numFmtId="0" fontId="5" fillId="2" borderId="6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2" fillId="3" borderId="8" xfId="0" applyFont="1" applyFill="1" applyBorder="1"/>
    <xf numFmtId="0" fontId="10" fillId="0" borderId="4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8" fontId="10" fillId="0" borderId="3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4" xfId="0" applyFont="1" applyFill="1" applyBorder="1"/>
    <xf numFmtId="0" fontId="0" fillId="3" borderId="10" xfId="0" applyFont="1" applyFill="1" applyBorder="1"/>
    <xf numFmtId="0" fontId="10" fillId="0" borderId="11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8" fontId="10" fillId="0" borderId="13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4" fillId="2" borderId="0" xfId="0" applyFont="1" applyFill="1" applyBorder="1"/>
    <xf numFmtId="8" fontId="4" fillId="2" borderId="13" xfId="0" applyNumberFormat="1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8" fontId="4" fillId="2" borderId="7" xfId="0" applyNumberFormat="1" applyFont="1" applyFill="1" applyBorder="1" applyAlignment="1">
      <alignment vertical="center" wrapText="1"/>
    </xf>
    <xf numFmtId="0" fontId="4" fillId="2" borderId="7" xfId="0" applyFont="1" applyFill="1" applyBorder="1"/>
    <xf numFmtId="0" fontId="13" fillId="2" borderId="1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0" fontId="4" fillId="2" borderId="3" xfId="2" applyNumberFormat="1" applyFont="1" applyFill="1" applyBorder="1"/>
    <xf numFmtId="0" fontId="13" fillId="2" borderId="8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vertical="center" wrapText="1"/>
    </xf>
    <xf numFmtId="8" fontId="14" fillId="2" borderId="2" xfId="0" applyNumberFormat="1" applyFont="1" applyFill="1" applyBorder="1" applyAlignment="1">
      <alignment horizontal="center"/>
    </xf>
    <xf numFmtId="0" fontId="14" fillId="2" borderId="9" xfId="0" applyFont="1" applyFill="1" applyBorder="1"/>
    <xf numFmtId="0" fontId="14" fillId="3" borderId="2" xfId="0" applyFont="1" applyFill="1" applyBorder="1"/>
    <xf numFmtId="0" fontId="0" fillId="3" borderId="10" xfId="0" applyFont="1" applyFill="1" applyBorder="1" applyAlignment="1">
      <alignment horizontal="center"/>
    </xf>
    <xf numFmtId="0" fontId="10" fillId="3" borderId="13" xfId="0" applyFont="1" applyFill="1" applyBorder="1"/>
    <xf numFmtId="0" fontId="15" fillId="0" borderId="2" xfId="0" applyFont="1" applyBorder="1" applyAlignment="1">
      <alignment vertical="center" wrapText="1"/>
    </xf>
    <xf numFmtId="6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left" vertical="center" wrapText="1"/>
    </xf>
    <xf numFmtId="6" fontId="15" fillId="0" borderId="7" xfId="0" applyNumberFormat="1" applyFont="1" applyBorder="1" applyAlignment="1">
      <alignment horizontal="center" vertical="center" wrapText="1"/>
    </xf>
    <xf numFmtId="6" fontId="15" fillId="0" borderId="2" xfId="0" applyNumberFormat="1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/>
    </xf>
    <xf numFmtId="0" fontId="4" fillId="3" borderId="0" xfId="0" applyFont="1" applyFill="1" applyBorder="1"/>
    <xf numFmtId="0" fontId="4" fillId="2" borderId="5" xfId="0" applyFont="1" applyFill="1" applyBorder="1"/>
    <xf numFmtId="0" fontId="4" fillId="4" borderId="0" xfId="0" applyFont="1" applyFill="1" applyBorder="1"/>
    <xf numFmtId="0" fontId="4" fillId="4" borderId="5" xfId="0" applyFont="1" applyFill="1" applyBorder="1"/>
    <xf numFmtId="6" fontId="15" fillId="2" borderId="2" xfId="0" applyNumberFormat="1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/>
    <xf numFmtId="6" fontId="4" fillId="2" borderId="14" xfId="0" applyNumberFormat="1" applyFont="1" applyFill="1" applyBorder="1" applyAlignment="1">
      <alignment vertical="center" wrapText="1"/>
    </xf>
    <xf numFmtId="6" fontId="4" fillId="2" borderId="12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8" fontId="9" fillId="0" borderId="3" xfId="0" applyNumberFormat="1" applyFont="1" applyBorder="1" applyAlignment="1">
      <alignment horizontal="right" vertical="center" wrapText="1"/>
    </xf>
    <xf numFmtId="8" fontId="5" fillId="2" borderId="3" xfId="0" applyNumberFormat="1" applyFont="1" applyFill="1" applyBorder="1" applyAlignment="1">
      <alignment horizontal="right" vertical="center" wrapText="1"/>
    </xf>
    <xf numFmtId="8" fontId="5" fillId="2" borderId="2" xfId="0" applyNumberFormat="1" applyFont="1" applyFill="1" applyBorder="1" applyAlignment="1">
      <alignment horizontal="right" vertical="center" wrapText="1"/>
    </xf>
    <xf numFmtId="8" fontId="9" fillId="0" borderId="4" xfId="0" applyNumberFormat="1" applyFont="1" applyBorder="1" applyAlignment="1">
      <alignment horizontal="right" vertical="center" wrapText="1"/>
    </xf>
    <xf numFmtId="8" fontId="5" fillId="2" borderId="4" xfId="0" applyNumberFormat="1" applyFont="1" applyFill="1" applyBorder="1" applyAlignment="1">
      <alignment horizontal="right" vertical="center" wrapText="1"/>
    </xf>
    <xf numFmtId="0" fontId="15" fillId="0" borderId="4" xfId="0" applyFont="1" applyBorder="1" applyAlignment="1">
      <alignment vertical="center" wrapText="1"/>
    </xf>
    <xf numFmtId="6" fontId="7" fillId="0" borderId="7" xfId="0" applyNumberFormat="1" applyFont="1" applyBorder="1" applyAlignment="1">
      <alignment horizontal="center" vertical="center" wrapText="1"/>
    </xf>
    <xf numFmtId="6" fontId="5" fillId="2" borderId="13" xfId="0" applyNumberFormat="1" applyFont="1" applyFill="1" applyBorder="1" applyAlignment="1">
      <alignment vertical="center" wrapText="1"/>
    </xf>
    <xf numFmtId="0" fontId="16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6" fontId="10" fillId="0" borderId="3" xfId="0" applyNumberFormat="1" applyFont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6" fontId="4" fillId="2" borderId="0" xfId="0" applyNumberFormat="1" applyFont="1" applyFill="1" applyBorder="1" applyAlignment="1">
      <alignment vertical="center" wrapText="1"/>
    </xf>
    <xf numFmtId="6" fontId="4" fillId="2" borderId="13" xfId="0" applyNumberFormat="1" applyFont="1" applyFill="1" applyBorder="1" applyAlignment="1">
      <alignment vertical="center" wrapText="1"/>
    </xf>
    <xf numFmtId="10" fontId="4" fillId="2" borderId="13" xfId="2" applyNumberFormat="1" applyFont="1" applyFill="1" applyBorder="1"/>
    <xf numFmtId="0" fontId="4" fillId="4" borderId="5" xfId="0" applyFont="1" applyFill="1" applyBorder="1" applyAlignment="1">
      <alignment vertical="center" wrapText="1"/>
    </xf>
    <xf numFmtId="6" fontId="4" fillId="4" borderId="0" xfId="0" applyNumberFormat="1" applyFont="1" applyFill="1" applyBorder="1" applyAlignment="1">
      <alignment vertical="center" wrapText="1"/>
    </xf>
    <xf numFmtId="6" fontId="4" fillId="4" borderId="13" xfId="0" applyNumberFormat="1" applyFont="1" applyFill="1" applyBorder="1" applyAlignment="1">
      <alignment vertical="center" wrapText="1"/>
    </xf>
    <xf numFmtId="10" fontId="4" fillId="4" borderId="13" xfId="2" applyNumberFormat="1" applyFont="1" applyFill="1" applyBorder="1"/>
    <xf numFmtId="0" fontId="13" fillId="2" borderId="4" xfId="0" applyFont="1" applyFill="1" applyBorder="1" applyAlignment="1">
      <alignment vertical="center" wrapText="1"/>
    </xf>
    <xf numFmtId="6" fontId="13" fillId="2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/>
    <xf numFmtId="6" fontId="16" fillId="2" borderId="3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6" fillId="2" borderId="9" xfId="0" applyFont="1" applyFill="1" applyBorder="1" applyAlignment="1">
      <alignment horizontal="center" vertical="center" wrapText="1"/>
    </xf>
    <xf numFmtId="6" fontId="16" fillId="2" borderId="7" xfId="0" applyNumberFormat="1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/>
    </xf>
    <xf numFmtId="6" fontId="4" fillId="3" borderId="10" xfId="0" applyNumberFormat="1" applyFont="1" applyFill="1" applyBorder="1" applyAlignment="1">
      <alignment vertical="center" wrapText="1"/>
    </xf>
    <xf numFmtId="0" fontId="0" fillId="3" borderId="10" xfId="0" applyFill="1" applyBorder="1"/>
    <xf numFmtId="0" fontId="14" fillId="3" borderId="4" xfId="0" applyFont="1" applyFill="1" applyBorder="1"/>
    <xf numFmtId="0" fontId="13" fillId="2" borderId="9" xfId="0" applyFont="1" applyFill="1" applyBorder="1" applyAlignment="1">
      <alignment horizontal="center" vertical="center" wrapText="1"/>
    </xf>
    <xf numFmtId="6" fontId="10" fillId="0" borderId="7" xfId="0" applyNumberFormat="1" applyFont="1" applyBorder="1" applyAlignment="1">
      <alignment horizontal="center" vertical="center" wrapText="1"/>
    </xf>
    <xf numFmtId="6" fontId="13" fillId="2" borderId="7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/>
    </xf>
    <xf numFmtId="0" fontId="10" fillId="3" borderId="10" xfId="0" applyFont="1" applyFill="1" applyBorder="1"/>
    <xf numFmtId="0" fontId="13" fillId="3" borderId="4" xfId="0" applyFont="1" applyFill="1" applyBorder="1"/>
    <xf numFmtId="0" fontId="10" fillId="3" borderId="4" xfId="0" applyFont="1" applyFill="1" applyBorder="1"/>
    <xf numFmtId="0" fontId="3" fillId="4" borderId="5" xfId="0" applyFont="1" applyFill="1" applyBorder="1" applyAlignment="1">
      <alignment vertical="center" wrapText="1"/>
    </xf>
    <xf numFmtId="6" fontId="3" fillId="4" borderId="0" xfId="0" applyNumberFormat="1" applyFont="1" applyFill="1" applyBorder="1" applyAlignment="1">
      <alignment vertical="center" wrapText="1"/>
    </xf>
    <xf numFmtId="164" fontId="2" fillId="0" borderId="0" xfId="1" applyFont="1" applyBorder="1"/>
    <xf numFmtId="0" fontId="16" fillId="2" borderId="7" xfId="0" applyFont="1" applyFill="1" applyBorder="1" applyAlignment="1">
      <alignment horizontal="center" vertical="center" wrapText="1"/>
    </xf>
    <xf numFmtId="6" fontId="15" fillId="2" borderId="8" xfId="0" applyNumberFormat="1" applyFont="1" applyFill="1" applyBorder="1" applyAlignment="1">
      <alignment horizontal="center" vertical="center" wrapText="1"/>
    </xf>
    <xf numFmtId="6" fontId="15" fillId="0" borderId="8" xfId="0" applyNumberFormat="1" applyFont="1" applyBorder="1" applyAlignment="1">
      <alignment horizontal="center" vertical="center" wrapText="1"/>
    </xf>
    <xf numFmtId="0" fontId="4" fillId="3" borderId="11" xfId="0" applyFont="1" applyFill="1" applyBorder="1"/>
    <xf numFmtId="6" fontId="4" fillId="4" borderId="0" xfId="0" applyNumberFormat="1" applyFont="1" applyFill="1" applyBorder="1"/>
    <xf numFmtId="0" fontId="4" fillId="4" borderId="5" xfId="0" applyFont="1" applyFill="1" applyBorder="1" applyAlignment="1">
      <alignment wrapText="1"/>
    </xf>
    <xf numFmtId="0" fontId="5" fillId="2" borderId="5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13" fillId="3" borderId="0" xfId="0" applyFont="1" applyFill="1" applyBorder="1"/>
    <xf numFmtId="0" fontId="4" fillId="2" borderId="6" xfId="0" applyFont="1" applyFill="1" applyBorder="1" applyAlignment="1"/>
    <xf numFmtId="0" fontId="4" fillId="2" borderId="7" xfId="0" applyFont="1" applyFill="1" applyBorder="1" applyAlignment="1"/>
    <xf numFmtId="10" fontId="14" fillId="2" borderId="13" xfId="2" applyNumberFormat="1" applyFont="1" applyFill="1" applyBorder="1"/>
    <xf numFmtId="6" fontId="10" fillId="0" borderId="2" xfId="0" applyNumberFormat="1" applyFont="1" applyBorder="1" applyAlignment="1">
      <alignment horizontal="center" vertical="center" wrapText="1"/>
    </xf>
    <xf numFmtId="6" fontId="10" fillId="0" borderId="4" xfId="0" applyNumberFormat="1" applyFont="1" applyBorder="1" applyAlignment="1">
      <alignment horizontal="center" vertical="center" wrapText="1"/>
    </xf>
    <xf numFmtId="6" fontId="13" fillId="2" borderId="4" xfId="0" applyNumberFormat="1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8" fontId="9" fillId="5" borderId="3" xfId="0" applyNumberFormat="1" applyFont="1" applyFill="1" applyBorder="1" applyAlignment="1">
      <alignment horizontal="right" vertical="center" wrapText="1"/>
    </xf>
    <xf numFmtId="0" fontId="11" fillId="4" borderId="15" xfId="0" applyFont="1" applyFill="1" applyBorder="1" applyAlignment="1">
      <alignment vertical="center" wrapText="1"/>
    </xf>
    <xf numFmtId="0" fontId="0" fillId="4" borderId="14" xfId="0" applyFill="1" applyBorder="1"/>
    <xf numFmtId="0" fontId="3" fillId="4" borderId="14" xfId="0" applyFont="1" applyFill="1" applyBorder="1"/>
    <xf numFmtId="8" fontId="11" fillId="4" borderId="12" xfId="0" applyNumberFormat="1" applyFont="1" applyFill="1" applyBorder="1" applyAlignment="1">
      <alignment vertical="center" wrapText="1"/>
    </xf>
    <xf numFmtId="0" fontId="3" fillId="4" borderId="6" xfId="0" applyFont="1" applyFill="1" applyBorder="1"/>
    <xf numFmtId="0" fontId="0" fillId="4" borderId="7" xfId="0" applyFill="1" applyBorder="1"/>
    <xf numFmtId="0" fontId="3" fillId="4" borderId="7" xfId="0" applyFont="1" applyFill="1" applyBorder="1"/>
    <xf numFmtId="10" fontId="3" fillId="4" borderId="3" xfId="2" applyNumberFormat="1" applyFont="1" applyFill="1" applyBorder="1"/>
    <xf numFmtId="6" fontId="15" fillId="3" borderId="3" xfId="0" applyNumberFormat="1" applyFont="1" applyFill="1" applyBorder="1" applyAlignment="1">
      <alignment horizontal="center" vertical="center" wrapText="1"/>
    </xf>
    <xf numFmtId="0" fontId="24" fillId="0" borderId="4" xfId="0" applyFont="1" applyBorder="1" applyAlignment="1">
      <alignment vertical="center" wrapText="1"/>
    </xf>
    <xf numFmtId="0" fontId="10" fillId="2" borderId="10" xfId="0" applyFont="1" applyFill="1" applyBorder="1" applyAlignment="1">
      <alignment vertical="center" wrapText="1"/>
    </xf>
    <xf numFmtId="6" fontId="10" fillId="2" borderId="4" xfId="0" applyNumberFormat="1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vertical="center" wrapText="1"/>
    </xf>
    <xf numFmtId="0" fontId="10" fillId="3" borderId="9" xfId="0" applyFont="1" applyFill="1" applyBorder="1"/>
    <xf numFmtId="6" fontId="0" fillId="2" borderId="1" xfId="0" applyNumberFormat="1" applyFill="1" applyBorder="1"/>
    <xf numFmtId="6" fontId="5" fillId="2" borderId="1" xfId="0" applyNumberFormat="1" applyFont="1" applyFill="1" applyBorder="1" applyAlignment="1">
      <alignment vertical="center" wrapText="1"/>
    </xf>
    <xf numFmtId="6" fontId="16" fillId="2" borderId="1" xfId="0" applyNumberFormat="1" applyFont="1" applyFill="1" applyBorder="1" applyAlignment="1">
      <alignment horizontal="center" vertical="center" wrapText="1"/>
    </xf>
    <xf numFmtId="6" fontId="16" fillId="2" borderId="12" xfId="0" applyNumberFormat="1" applyFont="1" applyFill="1" applyBorder="1" applyAlignment="1">
      <alignment horizontal="center" vertical="center" wrapText="1"/>
    </xf>
    <xf numFmtId="6" fontId="16" fillId="2" borderId="3" xfId="0" applyNumberFormat="1" applyFont="1" applyFill="1" applyBorder="1" applyAlignment="1">
      <alignment horizontal="left" vertical="center" wrapText="1"/>
    </xf>
    <xf numFmtId="8" fontId="0" fillId="0" borderId="0" xfId="0" applyNumberFormat="1"/>
    <xf numFmtId="0" fontId="26" fillId="0" borderId="0" xfId="0" applyFont="1"/>
    <xf numFmtId="8" fontId="27" fillId="4" borderId="0" xfId="0" applyNumberFormat="1" applyFont="1" applyFill="1" applyBorder="1" applyAlignment="1">
      <alignment vertical="center" wrapText="1"/>
    </xf>
    <xf numFmtId="0" fontId="0" fillId="6" borderId="16" xfId="0" applyFill="1" applyBorder="1"/>
    <xf numFmtId="0" fontId="0" fillId="0" borderId="0" xfId="0" applyFill="1" applyBorder="1"/>
    <xf numFmtId="0" fontId="9" fillId="0" borderId="8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5" borderId="8" xfId="0" applyFont="1" applyFill="1" applyBorder="1" applyAlignment="1">
      <alignment vertical="center" wrapText="1"/>
    </xf>
    <xf numFmtId="0" fontId="9" fillId="5" borderId="9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left" vertical="top" wrapText="1"/>
    </xf>
    <xf numFmtId="0" fontId="5" fillId="2" borderId="9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18" fillId="3" borderId="15" xfId="0" applyFont="1" applyFill="1" applyBorder="1" applyAlignment="1">
      <alignment horizontal="center"/>
    </xf>
    <xf numFmtId="0" fontId="18" fillId="3" borderId="14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center" vertical="center" wrapText="1"/>
    </xf>
    <xf numFmtId="0" fontId="19" fillId="4" borderId="9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wrapText="1"/>
    </xf>
    <xf numFmtId="0" fontId="4" fillId="7" borderId="9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left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8" fontId="10" fillId="0" borderId="11" xfId="0" applyNumberFormat="1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8" fontId="4" fillId="2" borderId="14" xfId="0" applyNumberFormat="1" applyFont="1" applyFill="1" applyBorder="1" applyAlignment="1">
      <alignment horizontal="right" vertical="center" wrapText="1"/>
    </xf>
    <xf numFmtId="8" fontId="4" fillId="2" borderId="12" xfId="0" applyNumberFormat="1" applyFont="1" applyFill="1" applyBorder="1" applyAlignment="1">
      <alignment horizontal="right" vertical="center" wrapText="1"/>
    </xf>
    <xf numFmtId="0" fontId="4" fillId="2" borderId="9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21" fillId="3" borderId="8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center" wrapText="1"/>
    </xf>
    <xf numFmtId="6" fontId="15" fillId="0" borderId="8" xfId="0" applyNumberFormat="1" applyFont="1" applyBorder="1" applyAlignment="1">
      <alignment horizontal="center" vertical="center" wrapText="1"/>
    </xf>
    <xf numFmtId="6" fontId="15" fillId="0" borderId="1" xfId="0" applyNumberFormat="1" applyFont="1" applyBorder="1" applyAlignment="1">
      <alignment horizontal="center" vertical="center" wrapText="1"/>
    </xf>
    <xf numFmtId="6" fontId="16" fillId="2" borderId="8" xfId="0" applyNumberFormat="1" applyFont="1" applyFill="1" applyBorder="1" applyAlignment="1">
      <alignment horizontal="center" vertical="center" wrapText="1"/>
    </xf>
    <xf numFmtId="6" fontId="16" fillId="2" borderId="1" xfId="0" applyNumberFormat="1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6" fontId="14" fillId="2" borderId="8" xfId="0" applyNumberFormat="1" applyFont="1" applyFill="1" applyBorder="1" applyAlignment="1">
      <alignment horizontal="center"/>
    </xf>
    <xf numFmtId="6" fontId="14" fillId="2" borderId="1" xfId="0" applyNumberFormat="1" applyFont="1" applyFill="1" applyBorder="1" applyAlignment="1">
      <alignment horizontal="center"/>
    </xf>
    <xf numFmtId="0" fontId="22" fillId="3" borderId="15" xfId="0" applyFont="1" applyFill="1" applyBorder="1" applyAlignment="1">
      <alignment horizontal="center"/>
    </xf>
    <xf numFmtId="0" fontId="22" fillId="3" borderId="1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3" fillId="3" borderId="8" xfId="0" applyFont="1" applyFill="1" applyBorder="1" applyAlignment="1">
      <alignment horizontal="center"/>
    </xf>
    <xf numFmtId="0" fontId="23" fillId="3" borderId="9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6" fontId="13" fillId="2" borderId="11" xfId="0" applyNumberFormat="1" applyFont="1" applyFill="1" applyBorder="1" applyAlignment="1">
      <alignment horizontal="center" vertical="center" wrapText="1"/>
    </xf>
    <xf numFmtId="6" fontId="13" fillId="2" borderId="10" xfId="0" applyNumberFormat="1" applyFont="1" applyFill="1" applyBorder="1" applyAlignment="1">
      <alignment horizontal="center" vertical="center" wrapText="1"/>
    </xf>
    <xf numFmtId="6" fontId="13" fillId="2" borderId="4" xfId="0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317181</xdr:colOff>
      <xdr:row>69</xdr:row>
      <xdr:rowOff>0</xdr:rowOff>
    </xdr:from>
    <xdr:to>
      <xdr:col>10</xdr:col>
      <xdr:colOff>1796481</xdr:colOff>
      <xdr:row>112</xdr:row>
      <xdr:rowOff>6361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4B01DF4-DD12-4717-B7AA-2A324E9564C5}"/>
            </a:ext>
          </a:extLst>
        </xdr:cNvPr>
        <xdr:cNvSpPr txBox="1"/>
      </xdr:nvSpPr>
      <xdr:spPr>
        <a:xfrm>
          <a:off x="314324" y="18040350"/>
          <a:ext cx="11477625" cy="8210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255269</xdr:colOff>
      <xdr:row>20</xdr:row>
      <xdr:rowOff>0</xdr:rowOff>
    </xdr:from>
    <xdr:to>
      <xdr:col>10</xdr:col>
      <xdr:colOff>1237345</xdr:colOff>
      <xdr:row>51</xdr:row>
      <xdr:rowOff>170218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E59DB8-D213-4D25-BF6A-C32CC85D80E6}"/>
            </a:ext>
          </a:extLst>
        </xdr:cNvPr>
        <xdr:cNvSpPr txBox="1"/>
      </xdr:nvSpPr>
      <xdr:spPr>
        <a:xfrm>
          <a:off x="257174" y="4371975"/>
          <a:ext cx="13782675" cy="610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9</xdr:col>
      <xdr:colOff>0</xdr:colOff>
      <xdr:row>53</xdr:row>
      <xdr:rowOff>187369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CE45DD5-A5C7-4B17-96B7-52DA6FDAE21E}"/>
            </a:ext>
          </a:extLst>
        </xdr:cNvPr>
        <xdr:cNvSpPr txBox="1"/>
      </xdr:nvSpPr>
      <xdr:spPr>
        <a:xfrm>
          <a:off x="762000" y="5562600"/>
          <a:ext cx="9715500" cy="610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5</xdr:col>
      <xdr:colOff>1201896</xdr:colOff>
      <xdr:row>45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EB2C6D-6583-4A93-AF55-49204A6B6B27}"/>
            </a:ext>
          </a:extLst>
        </xdr:cNvPr>
        <xdr:cNvSpPr txBox="1"/>
      </xdr:nvSpPr>
      <xdr:spPr>
        <a:xfrm>
          <a:off x="266700" y="2705100"/>
          <a:ext cx="8134350" cy="610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6</xdr:col>
      <xdr:colOff>9535</xdr:colOff>
      <xdr:row>46</xdr:row>
      <xdr:rowOff>187369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FC9D67-5E35-4430-84AD-D11E28E4DF9C}"/>
            </a:ext>
          </a:extLst>
        </xdr:cNvPr>
        <xdr:cNvSpPr txBox="1"/>
      </xdr:nvSpPr>
      <xdr:spPr>
        <a:xfrm>
          <a:off x="276225" y="3476625"/>
          <a:ext cx="8715375" cy="610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6</xdr:col>
      <xdr:colOff>0</xdr:colOff>
      <xdr:row>44</xdr:row>
      <xdr:rowOff>187369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20778B0-B811-45BD-A017-19BF23D88DC6}"/>
            </a:ext>
          </a:extLst>
        </xdr:cNvPr>
        <xdr:cNvSpPr txBox="1"/>
      </xdr:nvSpPr>
      <xdr:spPr>
        <a:xfrm>
          <a:off x="323850" y="2743200"/>
          <a:ext cx="8524875" cy="610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0</xdr:rowOff>
    </xdr:from>
    <xdr:to>
      <xdr:col>6</xdr:col>
      <xdr:colOff>1</xdr:colOff>
      <xdr:row>52</xdr:row>
      <xdr:rowOff>187369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B87B8F1-C65F-4083-801B-BFB9D3BD92F3}"/>
            </a:ext>
          </a:extLst>
        </xdr:cNvPr>
        <xdr:cNvSpPr txBox="1"/>
      </xdr:nvSpPr>
      <xdr:spPr>
        <a:xfrm>
          <a:off x="238126" y="3810000"/>
          <a:ext cx="10458450" cy="6105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0">
            <a:defRPr sz="1000"/>
          </a:pPr>
          <a:r>
            <a:rPr lang="en-US" sz="1100" b="0" i="1" u="none" strike="noStrike" baseline="0">
              <a:solidFill>
                <a:srgbClr val="000000"/>
              </a:solidFill>
              <a:latin typeface="Calibri"/>
            </a:rPr>
            <a:t>Justification</a:t>
          </a:r>
        </a:p>
        <a:p>
          <a:pPr algn="l" rtl="0">
            <a:defRPr sz="1000"/>
          </a:pPr>
          <a:endParaRPr lang="en-US" sz="1100" b="0" i="1" u="none" strike="noStrike" baseline="0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topLeftCell="A3" workbookViewId="0">
      <selection activeCell="E15" sqref="E15"/>
    </sheetView>
  </sheetViews>
  <sheetFormatPr baseColWidth="10" defaultColWidth="8.83203125" defaultRowHeight="15" x14ac:dyDescent="0.2"/>
  <cols>
    <col min="2" max="2" width="25.33203125" customWidth="1"/>
    <col min="3" max="3" width="34.6640625" customWidth="1"/>
    <col min="4" max="4" width="4.1640625" customWidth="1"/>
    <col min="5" max="5" width="21.33203125" customWidth="1"/>
    <col min="6" max="6" width="4.1640625" customWidth="1"/>
    <col min="7" max="7" width="39.6640625" customWidth="1"/>
    <col min="8" max="8" width="20" customWidth="1"/>
    <col min="9" max="9" width="8.6640625" hidden="1" customWidth="1"/>
    <col min="10" max="10" width="22" customWidth="1"/>
  </cols>
  <sheetData>
    <row r="1" spans="2:10" ht="16" thickBot="1" x14ac:dyDescent="0.25"/>
    <row r="2" spans="2:10" ht="42" customHeight="1" thickBot="1" x14ac:dyDescent="0.7">
      <c r="B2" s="165" t="s">
        <v>43</v>
      </c>
      <c r="C2" s="166"/>
      <c r="D2" s="166"/>
      <c r="E2" s="166"/>
      <c r="F2" s="166"/>
      <c r="G2" s="166"/>
      <c r="H2" s="166"/>
      <c r="I2" s="166"/>
      <c r="J2" s="167"/>
    </row>
    <row r="3" spans="2:10" ht="22" thickBot="1" x14ac:dyDescent="0.3">
      <c r="B3" s="168" t="s">
        <v>48</v>
      </c>
      <c r="C3" s="169"/>
      <c r="D3" s="169"/>
      <c r="E3" s="169"/>
      <c r="F3" s="20"/>
      <c r="G3" s="168" t="s">
        <v>49</v>
      </c>
      <c r="H3" s="169"/>
      <c r="I3" s="169"/>
      <c r="J3" s="170"/>
    </row>
    <row r="4" spans="2:10" ht="17" x14ac:dyDescent="0.2">
      <c r="B4" s="12" t="s">
        <v>26</v>
      </c>
      <c r="C4" s="93"/>
      <c r="D4" s="13"/>
      <c r="E4" s="150">
        <f>E15</f>
        <v>9822950</v>
      </c>
      <c r="F4" s="11"/>
      <c r="G4" s="129" t="s">
        <v>26</v>
      </c>
      <c r="H4" s="130"/>
      <c r="I4" s="131"/>
      <c r="J4" s="132">
        <f>J15</f>
        <v>10132950</v>
      </c>
    </row>
    <row r="5" spans="2:10" ht="17" thickBot="1" x14ac:dyDescent="0.25">
      <c r="B5" s="14"/>
      <c r="C5" s="13"/>
      <c r="D5" s="13"/>
      <c r="E5" s="13"/>
      <c r="F5" s="11"/>
      <c r="G5" s="133" t="s">
        <v>63</v>
      </c>
      <c r="H5" s="134"/>
      <c r="I5" s="135"/>
      <c r="J5" s="136">
        <f>-(1-(J15/E15))</f>
        <v>3.1558747626731387E-2</v>
      </c>
    </row>
    <row r="6" spans="2:10" ht="16" thickBot="1" x14ac:dyDescent="0.25">
      <c r="B6" s="171" t="s">
        <v>82</v>
      </c>
      <c r="C6" s="172"/>
      <c r="D6" s="173"/>
      <c r="E6" s="1" t="s">
        <v>83</v>
      </c>
      <c r="F6" s="10"/>
      <c r="G6" s="171" t="s">
        <v>82</v>
      </c>
      <c r="H6" s="172"/>
      <c r="I6" s="173"/>
      <c r="J6" s="68" t="s">
        <v>83</v>
      </c>
    </row>
    <row r="7" spans="2:10" ht="16" thickBot="1" x14ac:dyDescent="0.25">
      <c r="B7" s="153" t="s">
        <v>46</v>
      </c>
      <c r="C7" s="154"/>
      <c r="D7" s="155"/>
      <c r="E7" s="69">
        <f>ITPersonnel!E4</f>
        <v>3876000</v>
      </c>
      <c r="F7" s="10"/>
      <c r="G7" s="153" t="s">
        <v>46</v>
      </c>
      <c r="H7" s="154"/>
      <c r="I7" s="155"/>
      <c r="J7" s="72">
        <f>ITPersonnel!K4</f>
        <v>3876000</v>
      </c>
    </row>
    <row r="8" spans="2:10" ht="16" thickBot="1" x14ac:dyDescent="0.25">
      <c r="B8" s="159" t="s">
        <v>72</v>
      </c>
      <c r="C8" s="160"/>
      <c r="D8" s="161"/>
      <c r="E8" s="128">
        <f>EquipmentReplacement!F4</f>
        <v>2761450</v>
      </c>
      <c r="F8" s="10"/>
      <c r="G8" s="159" t="s">
        <v>72</v>
      </c>
      <c r="H8" s="160"/>
      <c r="I8" s="9"/>
      <c r="J8" s="72">
        <f>EquipmentReplacement!K4</f>
        <v>2761450</v>
      </c>
    </row>
    <row r="9" spans="2:10" ht="16" thickBot="1" x14ac:dyDescent="0.25">
      <c r="B9" s="153" t="s">
        <v>15</v>
      </c>
      <c r="C9" s="154"/>
      <c r="D9" s="155"/>
      <c r="E9" s="69">
        <f>'Service&amp;Maintenance'!C19</f>
        <v>1213000</v>
      </c>
      <c r="F9" s="10"/>
      <c r="G9" s="156" t="s">
        <v>38</v>
      </c>
      <c r="H9" s="157"/>
      <c r="I9" s="158"/>
      <c r="J9" s="72">
        <f>'Service&amp;Maintenance'!E21</f>
        <v>1323000</v>
      </c>
    </row>
    <row r="10" spans="2:10" ht="16" thickBot="1" x14ac:dyDescent="0.25">
      <c r="B10" s="153" t="s">
        <v>84</v>
      </c>
      <c r="C10" s="154"/>
      <c r="D10" s="155"/>
      <c r="E10" s="69">
        <f>StaffDevelopment!C4</f>
        <v>125000</v>
      </c>
      <c r="F10" s="10"/>
      <c r="G10" s="156" t="s">
        <v>84</v>
      </c>
      <c r="H10" s="157"/>
      <c r="I10" s="158"/>
      <c r="J10" s="72">
        <f>StaffDevelopment!F4</f>
        <v>125000</v>
      </c>
    </row>
    <row r="11" spans="2:10" ht="15" customHeight="1" thickBot="1" x14ac:dyDescent="0.25">
      <c r="B11" s="153" t="s">
        <v>16</v>
      </c>
      <c r="C11" s="154"/>
      <c r="D11" s="155"/>
      <c r="E11" s="128">
        <f>OperatingCosts!C13</f>
        <v>267500</v>
      </c>
      <c r="F11" s="10"/>
      <c r="G11" s="156" t="s">
        <v>45</v>
      </c>
      <c r="H11" s="157"/>
      <c r="I11" s="158"/>
      <c r="J11" s="72">
        <f>OperatingCosts!F4</f>
        <v>467500</v>
      </c>
    </row>
    <row r="12" spans="2:10" ht="15" customHeight="1" thickBot="1" x14ac:dyDescent="0.25">
      <c r="B12" s="159" t="s">
        <v>44</v>
      </c>
      <c r="C12" s="160"/>
      <c r="D12" s="161"/>
      <c r="E12" s="128">
        <f>Consumables!C4</f>
        <v>80000</v>
      </c>
      <c r="F12" s="10"/>
      <c r="G12" s="125" t="s">
        <v>44</v>
      </c>
      <c r="H12" s="126"/>
      <c r="I12" s="127"/>
      <c r="J12" s="72">
        <f>Consumables!F4</f>
        <v>80000</v>
      </c>
    </row>
    <row r="13" spans="2:10" ht="16" thickBot="1" x14ac:dyDescent="0.25">
      <c r="B13" s="162" t="s">
        <v>41</v>
      </c>
      <c r="C13" s="163"/>
      <c r="D13" s="164"/>
      <c r="E13" s="70">
        <f>SUM(E7:E12)</f>
        <v>8322950</v>
      </c>
      <c r="F13" s="10"/>
      <c r="G13" s="17" t="s">
        <v>41</v>
      </c>
      <c r="H13" s="18"/>
      <c r="I13" s="19"/>
      <c r="J13" s="73">
        <f>SUM(J7:J12)</f>
        <v>8632950</v>
      </c>
    </row>
    <row r="14" spans="2:10" ht="16" thickBot="1" x14ac:dyDescent="0.25">
      <c r="B14" s="153" t="s">
        <v>42</v>
      </c>
      <c r="C14" s="154"/>
      <c r="D14" s="155"/>
      <c r="E14" s="128">
        <v>1500000</v>
      </c>
      <c r="F14" s="10"/>
      <c r="G14" s="156" t="s">
        <v>42</v>
      </c>
      <c r="H14" s="157"/>
      <c r="I14" s="158"/>
      <c r="J14" s="72">
        <f>StrategicInitiatives!F4</f>
        <v>1500000</v>
      </c>
    </row>
    <row r="15" spans="2:10" ht="16" thickBot="1" x14ac:dyDescent="0.25">
      <c r="B15" s="15" t="s">
        <v>47</v>
      </c>
      <c r="C15" s="16"/>
      <c r="D15" s="16"/>
      <c r="E15" s="71">
        <f>SUM(E13:E14)</f>
        <v>9822950</v>
      </c>
      <c r="F15" s="10"/>
      <c r="G15" s="17" t="s">
        <v>81</v>
      </c>
      <c r="H15" s="18"/>
      <c r="I15" s="19"/>
      <c r="J15" s="73">
        <f>SUM(J13:J14)</f>
        <v>10132950</v>
      </c>
    </row>
    <row r="17" spans="2:7" x14ac:dyDescent="0.2">
      <c r="B17" s="152"/>
      <c r="G17" s="151" t="s">
        <v>161</v>
      </c>
    </row>
    <row r="20" spans="2:7" ht="14" customHeight="1" x14ac:dyDescent="0.2"/>
    <row r="21" spans="2:7" ht="33" customHeight="1" x14ac:dyDescent="0.2">
      <c r="C21" s="149"/>
    </row>
    <row r="29" spans="2:7" x14ac:dyDescent="0.2">
      <c r="C29" s="148"/>
      <c r="D29" s="148"/>
      <c r="E29" s="148"/>
    </row>
  </sheetData>
  <mergeCells count="19">
    <mergeCell ref="B2:J2"/>
    <mergeCell ref="G3:J3"/>
    <mergeCell ref="G6:I6"/>
    <mergeCell ref="G7:I7"/>
    <mergeCell ref="B3:E3"/>
    <mergeCell ref="B6:D6"/>
    <mergeCell ref="B7:D7"/>
    <mergeCell ref="G9:I9"/>
    <mergeCell ref="G10:I10"/>
    <mergeCell ref="G11:I11"/>
    <mergeCell ref="G14:I14"/>
    <mergeCell ref="B8:D8"/>
    <mergeCell ref="B13:D13"/>
    <mergeCell ref="G8:H8"/>
    <mergeCell ref="B12:D12"/>
    <mergeCell ref="B14:D14"/>
    <mergeCell ref="B10:D10"/>
    <mergeCell ref="B9:D9"/>
    <mergeCell ref="B11:D11"/>
  </mergeCells>
  <phoneticPr fontId="1" type="noConversion"/>
  <pageMargins left="0.75" right="0.75" top="1" bottom="1" header="0.3" footer="0.3"/>
  <pageSetup orientation="portrait" horizontalDpi="1200" verticalDpi="1200"/>
  <headerFooter alignWithMargins="0"/>
  <ignoredErrors>
    <ignoredError sqref="E1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68"/>
  <sheetViews>
    <sheetView topLeftCell="C61" workbookViewId="0">
      <selection activeCell="K6" sqref="K6:K7"/>
    </sheetView>
  </sheetViews>
  <sheetFormatPr baseColWidth="10" defaultColWidth="11.5" defaultRowHeight="15" x14ac:dyDescent="0.2"/>
  <cols>
    <col min="1" max="1" width="4.6640625" customWidth="1"/>
    <col min="2" max="2" width="18.6640625" customWidth="1"/>
    <col min="3" max="3" width="15.6640625" customWidth="1"/>
    <col min="4" max="4" width="14.33203125" customWidth="1"/>
    <col min="5" max="5" width="23" customWidth="1"/>
    <col min="6" max="6" width="8.33203125" customWidth="1"/>
    <col min="7" max="7" width="5.83203125" customWidth="1"/>
    <col min="8" max="8" width="19.33203125" customWidth="1"/>
    <col min="9" max="9" width="22" customWidth="1"/>
    <col min="10" max="10" width="19.6640625" customWidth="1"/>
    <col min="11" max="11" width="25.33203125" customWidth="1"/>
  </cols>
  <sheetData>
    <row r="1" spans="2:11" ht="16" thickBot="1" x14ac:dyDescent="0.25"/>
    <row r="2" spans="2:11" ht="32" thickBot="1" x14ac:dyDescent="0.4">
      <c r="B2" s="190" t="s">
        <v>64</v>
      </c>
      <c r="C2" s="191"/>
      <c r="D2" s="191"/>
      <c r="E2" s="191"/>
      <c r="F2" s="191"/>
      <c r="G2" s="191"/>
      <c r="H2" s="191"/>
      <c r="I2" s="191"/>
      <c r="J2" s="191"/>
      <c r="K2" s="192"/>
    </row>
    <row r="3" spans="2:11" ht="18.75" customHeight="1" thickBot="1" x14ac:dyDescent="0.25">
      <c r="B3" s="202" t="s">
        <v>50</v>
      </c>
      <c r="C3" s="197"/>
      <c r="D3" s="197"/>
      <c r="E3" s="197"/>
      <c r="F3" s="198"/>
      <c r="G3" s="25"/>
      <c r="H3" s="197" t="s">
        <v>51</v>
      </c>
      <c r="I3" s="197"/>
      <c r="J3" s="197"/>
      <c r="K3" s="198"/>
    </row>
    <row r="4" spans="2:11" ht="20.25" customHeight="1" x14ac:dyDescent="0.2">
      <c r="B4" s="203" t="s">
        <v>65</v>
      </c>
      <c r="C4" s="199"/>
      <c r="D4" s="199"/>
      <c r="E4" s="195">
        <f>E67</f>
        <v>3876000</v>
      </c>
      <c r="F4" s="196"/>
      <c r="G4" s="26"/>
      <c r="H4" s="199" t="s">
        <v>65</v>
      </c>
      <c r="I4" s="199"/>
      <c r="J4" s="199"/>
      <c r="K4" s="34">
        <f>K67</f>
        <v>3876000</v>
      </c>
    </row>
    <row r="5" spans="2:11" ht="17" thickBot="1" x14ac:dyDescent="0.25">
      <c r="B5" s="35"/>
      <c r="C5" s="36"/>
      <c r="D5" s="37"/>
      <c r="E5" s="37"/>
      <c r="F5" s="37"/>
      <c r="G5" s="27"/>
      <c r="H5" s="193" t="s">
        <v>63</v>
      </c>
      <c r="I5" s="194"/>
      <c r="J5" s="194"/>
      <c r="K5" s="40">
        <f>-(1-(K4/E4))</f>
        <v>0</v>
      </c>
    </row>
    <row r="6" spans="2:11" x14ac:dyDescent="0.2">
      <c r="B6" s="188" t="s">
        <v>86</v>
      </c>
      <c r="C6" s="188" t="s">
        <v>77</v>
      </c>
      <c r="D6" s="188" t="s">
        <v>87</v>
      </c>
      <c r="E6" s="188" t="s">
        <v>88</v>
      </c>
      <c r="F6" s="38" t="s">
        <v>89</v>
      </c>
      <c r="G6" s="47"/>
      <c r="H6" s="200" t="s">
        <v>86</v>
      </c>
      <c r="I6" s="188" t="s">
        <v>77</v>
      </c>
      <c r="J6" s="188" t="s">
        <v>87</v>
      </c>
      <c r="K6" s="188" t="s">
        <v>88</v>
      </c>
    </row>
    <row r="7" spans="2:11" ht="16" thickBot="1" x14ac:dyDescent="0.25">
      <c r="B7" s="189"/>
      <c r="C7" s="189"/>
      <c r="D7" s="189"/>
      <c r="E7" s="189"/>
      <c r="F7" s="39" t="s">
        <v>90</v>
      </c>
      <c r="G7" s="47"/>
      <c r="H7" s="201"/>
      <c r="I7" s="189"/>
      <c r="J7" s="189"/>
      <c r="K7" s="189"/>
    </row>
    <row r="8" spans="2:11" ht="16" thickBot="1" x14ac:dyDescent="0.25">
      <c r="B8" s="21" t="s">
        <v>1</v>
      </c>
      <c r="C8" s="22">
        <v>1</v>
      </c>
      <c r="D8" s="22" t="s">
        <v>91</v>
      </c>
      <c r="E8" s="23">
        <v>200000</v>
      </c>
      <c r="F8" s="22">
        <v>0.5</v>
      </c>
      <c r="G8" s="28"/>
      <c r="H8" s="21" t="s">
        <v>1</v>
      </c>
      <c r="I8" s="22">
        <v>1</v>
      </c>
      <c r="J8" s="22" t="s">
        <v>91</v>
      </c>
      <c r="K8" s="23">
        <v>200000</v>
      </c>
    </row>
    <row r="9" spans="2:11" ht="16" thickBot="1" x14ac:dyDescent="0.25">
      <c r="B9" s="21" t="s">
        <v>99</v>
      </c>
      <c r="C9" s="22">
        <v>1</v>
      </c>
      <c r="D9" s="22" t="s">
        <v>91</v>
      </c>
      <c r="E9" s="23">
        <v>45000</v>
      </c>
      <c r="F9" s="22" t="s">
        <v>92</v>
      </c>
      <c r="G9" s="28"/>
      <c r="H9" s="21" t="s">
        <v>99</v>
      </c>
      <c r="I9" s="22">
        <v>1</v>
      </c>
      <c r="J9" s="22" t="s">
        <v>91</v>
      </c>
      <c r="K9" s="23">
        <v>45000</v>
      </c>
    </row>
    <row r="10" spans="2:11" ht="16" thickBot="1" x14ac:dyDescent="0.25">
      <c r="B10" s="21" t="s">
        <v>100</v>
      </c>
      <c r="C10" s="22">
        <v>1</v>
      </c>
      <c r="D10" s="22" t="s">
        <v>91</v>
      </c>
      <c r="E10" s="23">
        <v>60000</v>
      </c>
      <c r="F10" s="22">
        <v>7</v>
      </c>
      <c r="G10" s="28"/>
      <c r="H10" s="21" t="s">
        <v>100</v>
      </c>
      <c r="I10" s="22">
        <v>1</v>
      </c>
      <c r="J10" s="22" t="s">
        <v>91</v>
      </c>
      <c r="K10" s="23">
        <v>60000</v>
      </c>
    </row>
    <row r="11" spans="2:11" ht="16" thickBot="1" x14ac:dyDescent="0.25">
      <c r="B11" s="21" t="s">
        <v>101</v>
      </c>
      <c r="C11" s="22">
        <v>1</v>
      </c>
      <c r="D11" s="22" t="s">
        <v>91</v>
      </c>
      <c r="E11" s="23">
        <v>40000</v>
      </c>
      <c r="F11" s="22">
        <v>8</v>
      </c>
      <c r="G11" s="28"/>
      <c r="H11" s="21" t="s">
        <v>101</v>
      </c>
      <c r="I11" s="22">
        <v>1</v>
      </c>
      <c r="J11" s="22" t="s">
        <v>91</v>
      </c>
      <c r="K11" s="23">
        <v>40000</v>
      </c>
    </row>
    <row r="12" spans="2:11" ht="15.75" customHeight="1" thickBot="1" x14ac:dyDescent="0.25">
      <c r="B12" s="21" t="s">
        <v>102</v>
      </c>
      <c r="C12" s="22">
        <v>0.5</v>
      </c>
      <c r="D12" s="22" t="s">
        <v>91</v>
      </c>
      <c r="E12" s="23">
        <v>9000</v>
      </c>
      <c r="F12" s="22"/>
      <c r="G12" s="28"/>
      <c r="H12" s="21" t="s">
        <v>102</v>
      </c>
      <c r="I12" s="22">
        <v>0.5</v>
      </c>
      <c r="J12" s="22" t="s">
        <v>91</v>
      </c>
      <c r="K12" s="23">
        <v>9000</v>
      </c>
    </row>
    <row r="13" spans="2:11" ht="16" thickBot="1" x14ac:dyDescent="0.25">
      <c r="B13" s="177"/>
      <c r="C13" s="178"/>
      <c r="D13" s="178"/>
      <c r="E13" s="178"/>
      <c r="F13" s="179"/>
      <c r="G13" s="28"/>
      <c r="H13" s="177"/>
      <c r="I13" s="178"/>
      <c r="J13" s="178"/>
      <c r="K13" s="179"/>
    </row>
    <row r="14" spans="2:11" ht="16" thickBot="1" x14ac:dyDescent="0.25">
      <c r="B14" s="21" t="s">
        <v>103</v>
      </c>
      <c r="C14" s="22">
        <v>1</v>
      </c>
      <c r="D14" s="22" t="s">
        <v>104</v>
      </c>
      <c r="E14" s="23">
        <v>105000</v>
      </c>
      <c r="F14" s="22">
        <v>2</v>
      </c>
      <c r="G14" s="28"/>
      <c r="H14" s="21" t="s">
        <v>103</v>
      </c>
      <c r="I14" s="22">
        <v>1</v>
      </c>
      <c r="J14" s="22" t="s">
        <v>104</v>
      </c>
      <c r="K14" s="23">
        <v>105000</v>
      </c>
    </row>
    <row r="15" spans="2:11" ht="16" thickBot="1" x14ac:dyDescent="0.25">
      <c r="B15" s="21" t="s">
        <v>105</v>
      </c>
      <c r="C15" s="22">
        <v>1</v>
      </c>
      <c r="D15" s="22" t="s">
        <v>104</v>
      </c>
      <c r="E15" s="23">
        <v>65000</v>
      </c>
      <c r="F15" s="22">
        <v>4</v>
      </c>
      <c r="G15" s="28"/>
      <c r="H15" s="21" t="s">
        <v>105</v>
      </c>
      <c r="I15" s="22">
        <v>1</v>
      </c>
      <c r="J15" s="22" t="s">
        <v>104</v>
      </c>
      <c r="K15" s="23">
        <v>65000</v>
      </c>
    </row>
    <row r="16" spans="2:11" ht="16" thickBot="1" x14ac:dyDescent="0.25">
      <c r="B16" s="21" t="s">
        <v>105</v>
      </c>
      <c r="C16" s="22">
        <v>1</v>
      </c>
      <c r="D16" s="22" t="s">
        <v>104</v>
      </c>
      <c r="E16" s="23">
        <v>75000</v>
      </c>
      <c r="F16" s="22" t="s">
        <v>106</v>
      </c>
      <c r="G16" s="28"/>
      <c r="H16" s="21" t="s">
        <v>105</v>
      </c>
      <c r="I16" s="22">
        <v>1</v>
      </c>
      <c r="J16" s="22" t="s">
        <v>104</v>
      </c>
      <c r="K16" s="23">
        <v>75000</v>
      </c>
    </row>
    <row r="17" spans="2:11" ht="16" thickBot="1" x14ac:dyDescent="0.25">
      <c r="B17" s="21" t="s">
        <v>108</v>
      </c>
      <c r="C17" s="22">
        <v>1</v>
      </c>
      <c r="D17" s="22" t="s">
        <v>104</v>
      </c>
      <c r="E17" s="23">
        <v>59000</v>
      </c>
      <c r="F17" s="22">
        <v>12</v>
      </c>
      <c r="G17" s="28"/>
      <c r="H17" s="21" t="s">
        <v>108</v>
      </c>
      <c r="I17" s="22">
        <v>1</v>
      </c>
      <c r="J17" s="22" t="s">
        <v>104</v>
      </c>
      <c r="K17" s="23">
        <v>59000</v>
      </c>
    </row>
    <row r="18" spans="2:11" ht="16" thickBot="1" x14ac:dyDescent="0.25">
      <c r="B18" s="21" t="s">
        <v>108</v>
      </c>
      <c r="C18" s="22">
        <v>1</v>
      </c>
      <c r="D18" s="22" t="s">
        <v>104</v>
      </c>
      <c r="E18" s="23">
        <v>63000</v>
      </c>
      <c r="F18" s="22">
        <v>4</v>
      </c>
      <c r="G18" s="28"/>
      <c r="H18" s="21" t="s">
        <v>108</v>
      </c>
      <c r="I18" s="22">
        <v>1</v>
      </c>
      <c r="J18" s="22" t="s">
        <v>104</v>
      </c>
      <c r="K18" s="23">
        <v>63000</v>
      </c>
    </row>
    <row r="19" spans="2:11" ht="24" customHeight="1" thickBot="1" x14ac:dyDescent="0.25">
      <c r="B19" s="21" t="s">
        <v>109</v>
      </c>
      <c r="C19" s="22">
        <v>1</v>
      </c>
      <c r="D19" s="22" t="s">
        <v>104</v>
      </c>
      <c r="E19" s="23">
        <v>72000</v>
      </c>
      <c r="F19" s="22">
        <v>7</v>
      </c>
      <c r="G19" s="28"/>
      <c r="H19" s="21" t="s">
        <v>109</v>
      </c>
      <c r="I19" s="22">
        <v>1</v>
      </c>
      <c r="J19" s="22" t="s">
        <v>104</v>
      </c>
      <c r="K19" s="23">
        <v>72000</v>
      </c>
    </row>
    <row r="20" spans="2:11" ht="16" thickBot="1" x14ac:dyDescent="0.25">
      <c r="B20" s="21" t="s">
        <v>109</v>
      </c>
      <c r="C20" s="22">
        <v>1</v>
      </c>
      <c r="D20" s="22" t="s">
        <v>104</v>
      </c>
      <c r="E20" s="23">
        <v>86000</v>
      </c>
      <c r="F20" s="22">
        <v>10</v>
      </c>
      <c r="G20" s="28"/>
      <c r="H20" s="21" t="s">
        <v>109</v>
      </c>
      <c r="I20" s="22">
        <v>1</v>
      </c>
      <c r="J20" s="22" t="s">
        <v>104</v>
      </c>
      <c r="K20" s="23">
        <v>86000</v>
      </c>
    </row>
    <row r="21" spans="2:11" ht="16" thickBot="1" x14ac:dyDescent="0.25">
      <c r="B21" s="21" t="s">
        <v>110</v>
      </c>
      <c r="C21" s="22">
        <v>1</v>
      </c>
      <c r="D21" s="22" t="s">
        <v>104</v>
      </c>
      <c r="E21" s="23">
        <v>61000</v>
      </c>
      <c r="F21" s="22">
        <v>3</v>
      </c>
      <c r="G21" s="28"/>
      <c r="H21" s="21" t="s">
        <v>110</v>
      </c>
      <c r="I21" s="22">
        <v>1</v>
      </c>
      <c r="J21" s="22" t="s">
        <v>104</v>
      </c>
      <c r="K21" s="23">
        <v>61000</v>
      </c>
    </row>
    <row r="22" spans="2:11" ht="16" thickBot="1" x14ac:dyDescent="0.25">
      <c r="B22" s="21" t="s">
        <v>110</v>
      </c>
      <c r="C22" s="22">
        <v>1</v>
      </c>
      <c r="D22" s="22" t="s">
        <v>104</v>
      </c>
      <c r="E22" s="23">
        <v>86000</v>
      </c>
      <c r="F22" s="22" t="s">
        <v>107</v>
      </c>
      <c r="G22" s="28"/>
      <c r="H22" s="21" t="s">
        <v>110</v>
      </c>
      <c r="I22" s="22">
        <v>1</v>
      </c>
      <c r="J22" s="22" t="s">
        <v>104</v>
      </c>
      <c r="K22" s="23">
        <v>86000</v>
      </c>
    </row>
    <row r="23" spans="2:11" ht="16" thickBot="1" x14ac:dyDescent="0.25">
      <c r="B23" s="21" t="s">
        <v>2</v>
      </c>
      <c r="C23" s="22">
        <v>4</v>
      </c>
      <c r="D23" s="22" t="s">
        <v>104</v>
      </c>
      <c r="E23" s="23">
        <f>9000*4</f>
        <v>36000</v>
      </c>
      <c r="F23" s="22"/>
      <c r="G23" s="28"/>
      <c r="H23" s="21" t="s">
        <v>2</v>
      </c>
      <c r="I23" s="22">
        <v>4</v>
      </c>
      <c r="J23" s="22" t="s">
        <v>104</v>
      </c>
      <c r="K23" s="23">
        <f>9000*4</f>
        <v>36000</v>
      </c>
    </row>
    <row r="24" spans="2:11" ht="16" thickBot="1" x14ac:dyDescent="0.25">
      <c r="B24" s="177"/>
      <c r="C24" s="178"/>
      <c r="D24" s="178"/>
      <c r="E24" s="178"/>
      <c r="F24" s="179"/>
      <c r="G24" s="28"/>
      <c r="H24" s="177"/>
      <c r="I24" s="178"/>
      <c r="J24" s="178"/>
      <c r="K24" s="179"/>
    </row>
    <row r="25" spans="2:11" x14ac:dyDescent="0.2">
      <c r="B25" s="183" t="s">
        <v>103</v>
      </c>
      <c r="C25" s="185">
        <v>1</v>
      </c>
      <c r="D25" s="185" t="s">
        <v>117</v>
      </c>
      <c r="E25" s="187">
        <v>115000</v>
      </c>
      <c r="F25" s="185">
        <v>7</v>
      </c>
      <c r="G25" s="28"/>
      <c r="H25" s="183" t="s">
        <v>103</v>
      </c>
      <c r="I25" s="185">
        <v>1</v>
      </c>
      <c r="J25" s="185" t="s">
        <v>117</v>
      </c>
      <c r="K25" s="187">
        <v>115000</v>
      </c>
    </row>
    <row r="26" spans="2:11" ht="16" thickBot="1" x14ac:dyDescent="0.25">
      <c r="B26" s="184"/>
      <c r="C26" s="186"/>
      <c r="D26" s="186"/>
      <c r="E26" s="186"/>
      <c r="F26" s="186"/>
      <c r="G26" s="28"/>
      <c r="H26" s="184"/>
      <c r="I26" s="186"/>
      <c r="J26" s="186"/>
      <c r="K26" s="186"/>
    </row>
    <row r="27" spans="2:11" ht="31" thickBot="1" x14ac:dyDescent="0.25">
      <c r="B27" s="21" t="s">
        <v>111</v>
      </c>
      <c r="C27" s="22">
        <v>1</v>
      </c>
      <c r="D27" s="22" t="s">
        <v>117</v>
      </c>
      <c r="E27" s="23">
        <v>85000</v>
      </c>
      <c r="F27" s="22">
        <v>3</v>
      </c>
      <c r="G27" s="28"/>
      <c r="H27" s="21" t="s">
        <v>111</v>
      </c>
      <c r="I27" s="22">
        <v>1</v>
      </c>
      <c r="J27" s="22" t="s">
        <v>117</v>
      </c>
      <c r="K27" s="23">
        <v>85000</v>
      </c>
    </row>
    <row r="28" spans="2:11" ht="31" thickBot="1" x14ac:dyDescent="0.25">
      <c r="B28" s="21" t="s">
        <v>112</v>
      </c>
      <c r="C28" s="22">
        <v>1</v>
      </c>
      <c r="D28" s="22" t="s">
        <v>117</v>
      </c>
      <c r="E28" s="23">
        <v>76000</v>
      </c>
      <c r="F28" s="22">
        <v>7</v>
      </c>
      <c r="G28" s="28"/>
      <c r="H28" s="21" t="s">
        <v>112</v>
      </c>
      <c r="I28" s="22">
        <v>1</v>
      </c>
      <c r="J28" s="22" t="s">
        <v>117</v>
      </c>
      <c r="K28" s="23">
        <v>76000</v>
      </c>
    </row>
    <row r="29" spans="2:11" ht="16" thickBot="1" x14ac:dyDescent="0.25">
      <c r="B29" s="21" t="s">
        <v>113</v>
      </c>
      <c r="C29" s="22">
        <v>1</v>
      </c>
      <c r="D29" s="22" t="s">
        <v>117</v>
      </c>
      <c r="E29" s="23">
        <v>85000</v>
      </c>
      <c r="F29" s="22" t="s">
        <v>92</v>
      </c>
      <c r="G29" s="28"/>
      <c r="H29" s="21" t="s">
        <v>113</v>
      </c>
      <c r="I29" s="22">
        <v>1</v>
      </c>
      <c r="J29" s="22" t="s">
        <v>117</v>
      </c>
      <c r="K29" s="23">
        <v>85000</v>
      </c>
    </row>
    <row r="30" spans="2:11" ht="16" thickBot="1" x14ac:dyDescent="0.25">
      <c r="B30" s="21" t="s">
        <v>113</v>
      </c>
      <c r="C30" s="22">
        <v>1</v>
      </c>
      <c r="D30" s="22" t="s">
        <v>117</v>
      </c>
      <c r="E30" s="23">
        <v>73000</v>
      </c>
      <c r="F30" s="22">
        <v>12</v>
      </c>
      <c r="G30" s="28"/>
      <c r="H30" s="21" t="s">
        <v>113</v>
      </c>
      <c r="I30" s="22">
        <v>1</v>
      </c>
      <c r="J30" s="22" t="s">
        <v>117</v>
      </c>
      <c r="K30" s="23">
        <v>73000</v>
      </c>
    </row>
    <row r="31" spans="2:11" ht="16" thickBot="1" x14ac:dyDescent="0.25">
      <c r="B31" s="21" t="s">
        <v>113</v>
      </c>
      <c r="C31" s="22">
        <v>1</v>
      </c>
      <c r="D31" s="22" t="s">
        <v>117</v>
      </c>
      <c r="E31" s="23">
        <v>105000</v>
      </c>
      <c r="F31" s="22" t="s">
        <v>107</v>
      </c>
      <c r="G31" s="28"/>
      <c r="H31" s="21" t="s">
        <v>113</v>
      </c>
      <c r="I31" s="22">
        <v>1</v>
      </c>
      <c r="J31" s="22" t="s">
        <v>117</v>
      </c>
      <c r="K31" s="23">
        <v>105000</v>
      </c>
    </row>
    <row r="32" spans="2:11" ht="31" thickBot="1" x14ac:dyDescent="0.25">
      <c r="B32" s="21" t="s">
        <v>113</v>
      </c>
      <c r="C32" s="22">
        <v>1</v>
      </c>
      <c r="D32" s="22" t="s">
        <v>117</v>
      </c>
      <c r="E32" s="23">
        <v>115000</v>
      </c>
      <c r="F32" s="22" t="s">
        <v>132</v>
      </c>
      <c r="G32" s="28"/>
      <c r="H32" s="21" t="s">
        <v>113</v>
      </c>
      <c r="I32" s="22">
        <v>1</v>
      </c>
      <c r="J32" s="22" t="s">
        <v>117</v>
      </c>
      <c r="K32" s="23">
        <v>115000</v>
      </c>
    </row>
    <row r="33" spans="2:11" ht="31" thickBot="1" x14ac:dyDescent="0.25">
      <c r="B33" s="21" t="s">
        <v>114</v>
      </c>
      <c r="C33" s="22">
        <v>1</v>
      </c>
      <c r="D33" s="22" t="s">
        <v>117</v>
      </c>
      <c r="E33" s="23">
        <v>96000</v>
      </c>
      <c r="F33" s="22">
        <v>12</v>
      </c>
      <c r="G33" s="28"/>
      <c r="H33" s="21" t="s">
        <v>114</v>
      </c>
      <c r="I33" s="22">
        <v>1</v>
      </c>
      <c r="J33" s="22" t="s">
        <v>117</v>
      </c>
      <c r="K33" s="23">
        <v>96000</v>
      </c>
    </row>
    <row r="34" spans="2:11" ht="31" thickBot="1" x14ac:dyDescent="0.25">
      <c r="B34" s="21" t="s">
        <v>115</v>
      </c>
      <c r="C34" s="22">
        <v>1</v>
      </c>
      <c r="D34" s="22" t="s">
        <v>117</v>
      </c>
      <c r="E34" s="23">
        <v>88000</v>
      </c>
      <c r="F34" s="22">
        <v>15</v>
      </c>
      <c r="G34" s="28"/>
      <c r="H34" s="21" t="s">
        <v>115</v>
      </c>
      <c r="I34" s="22">
        <v>1</v>
      </c>
      <c r="J34" s="22" t="s">
        <v>117</v>
      </c>
      <c r="K34" s="23">
        <v>88000</v>
      </c>
    </row>
    <row r="35" spans="2:11" ht="16" thickBot="1" x14ac:dyDescent="0.25">
      <c r="B35" s="21" t="s">
        <v>116</v>
      </c>
      <c r="C35" s="22">
        <v>1</v>
      </c>
      <c r="D35" s="22" t="s">
        <v>117</v>
      </c>
      <c r="E35" s="23">
        <v>76000</v>
      </c>
      <c r="F35" s="22">
        <v>12</v>
      </c>
      <c r="G35" s="28"/>
      <c r="H35" s="21" t="s">
        <v>116</v>
      </c>
      <c r="I35" s="22">
        <v>1</v>
      </c>
      <c r="J35" s="22" t="s">
        <v>117</v>
      </c>
      <c r="K35" s="23">
        <v>76000</v>
      </c>
    </row>
    <row r="36" spans="2:11" ht="16" thickBot="1" x14ac:dyDescent="0.25">
      <c r="B36" s="21" t="s">
        <v>116</v>
      </c>
      <c r="C36" s="22">
        <v>1</v>
      </c>
      <c r="D36" s="22" t="s">
        <v>117</v>
      </c>
      <c r="E36" s="23">
        <v>63000</v>
      </c>
      <c r="F36" s="22">
        <v>4</v>
      </c>
      <c r="G36" s="28"/>
      <c r="H36" s="21" t="s">
        <v>116</v>
      </c>
      <c r="I36" s="22">
        <v>1</v>
      </c>
      <c r="J36" s="22" t="s">
        <v>117</v>
      </c>
      <c r="K36" s="23">
        <v>63000</v>
      </c>
    </row>
    <row r="37" spans="2:11" ht="16" thickBot="1" x14ac:dyDescent="0.25">
      <c r="B37" s="21" t="s">
        <v>116</v>
      </c>
      <c r="C37" s="22">
        <v>1</v>
      </c>
      <c r="D37" s="22" t="s">
        <v>117</v>
      </c>
      <c r="E37" s="23">
        <v>65000</v>
      </c>
      <c r="F37" s="22">
        <v>5</v>
      </c>
      <c r="G37" s="28"/>
      <c r="H37" s="21" t="s">
        <v>116</v>
      </c>
      <c r="I37" s="22">
        <v>1</v>
      </c>
      <c r="J37" s="22" t="s">
        <v>117</v>
      </c>
      <c r="K37" s="23">
        <v>65000</v>
      </c>
    </row>
    <row r="38" spans="2:11" ht="16" thickBot="1" x14ac:dyDescent="0.25">
      <c r="B38" s="21" t="s">
        <v>116</v>
      </c>
      <c r="C38" s="22">
        <v>1</v>
      </c>
      <c r="D38" s="22" t="s">
        <v>117</v>
      </c>
      <c r="E38" s="23">
        <v>71000</v>
      </c>
      <c r="F38" s="22">
        <v>14</v>
      </c>
      <c r="G38" s="28"/>
      <c r="H38" s="21" t="s">
        <v>116</v>
      </c>
      <c r="I38" s="22">
        <v>1</v>
      </c>
      <c r="J38" s="22" t="s">
        <v>117</v>
      </c>
      <c r="K38" s="23">
        <v>71000</v>
      </c>
    </row>
    <row r="39" spans="2:11" ht="31" thickBot="1" x14ac:dyDescent="0.25">
      <c r="B39" s="21" t="s">
        <v>118</v>
      </c>
      <c r="C39" s="22">
        <v>1</v>
      </c>
      <c r="D39" s="22" t="s">
        <v>117</v>
      </c>
      <c r="E39" s="23">
        <v>94000</v>
      </c>
      <c r="F39" s="22">
        <v>12</v>
      </c>
      <c r="G39" s="28"/>
      <c r="H39" s="21" t="s">
        <v>118</v>
      </c>
      <c r="I39" s="22">
        <v>1</v>
      </c>
      <c r="J39" s="22" t="s">
        <v>117</v>
      </c>
      <c r="K39" s="23">
        <v>94000</v>
      </c>
    </row>
    <row r="40" spans="2:11" ht="31" thickBot="1" x14ac:dyDescent="0.25">
      <c r="B40" s="21" t="s">
        <v>119</v>
      </c>
      <c r="C40" s="22">
        <v>1</v>
      </c>
      <c r="D40" s="22" t="s">
        <v>117</v>
      </c>
      <c r="E40" s="23">
        <v>77000</v>
      </c>
      <c r="F40" s="22">
        <v>7</v>
      </c>
      <c r="G40" s="28"/>
      <c r="H40" s="21" t="s">
        <v>119</v>
      </c>
      <c r="I40" s="22">
        <v>1</v>
      </c>
      <c r="J40" s="22" t="s">
        <v>117</v>
      </c>
      <c r="K40" s="23">
        <v>77000</v>
      </c>
    </row>
    <row r="41" spans="2:11" ht="31" thickBot="1" x14ac:dyDescent="0.25">
      <c r="B41" s="21" t="s">
        <v>119</v>
      </c>
      <c r="C41" s="22">
        <v>1</v>
      </c>
      <c r="D41" s="22" t="s">
        <v>117</v>
      </c>
      <c r="E41" s="23">
        <v>63000</v>
      </c>
      <c r="F41" s="22">
        <v>3</v>
      </c>
      <c r="G41" s="28"/>
      <c r="H41" s="21" t="s">
        <v>119</v>
      </c>
      <c r="I41" s="22">
        <v>1</v>
      </c>
      <c r="J41" s="22" t="s">
        <v>117</v>
      </c>
      <c r="K41" s="23">
        <v>63000</v>
      </c>
    </row>
    <row r="42" spans="2:11" ht="16" thickBot="1" x14ac:dyDescent="0.25">
      <c r="B42" s="21" t="s">
        <v>120</v>
      </c>
      <c r="C42" s="22">
        <v>1</v>
      </c>
      <c r="D42" s="22" t="s">
        <v>117</v>
      </c>
      <c r="E42" s="23">
        <v>67000</v>
      </c>
      <c r="F42" s="22">
        <v>7</v>
      </c>
      <c r="G42" s="28"/>
      <c r="H42" s="21" t="s">
        <v>120</v>
      </c>
      <c r="I42" s="22">
        <v>1</v>
      </c>
      <c r="J42" s="22" t="s">
        <v>117</v>
      </c>
      <c r="K42" s="23">
        <v>67000</v>
      </c>
    </row>
    <row r="43" spans="2:11" ht="16" thickBot="1" x14ac:dyDescent="0.25">
      <c r="B43" s="21" t="s">
        <v>120</v>
      </c>
      <c r="C43" s="22">
        <v>1</v>
      </c>
      <c r="D43" s="22" t="s">
        <v>117</v>
      </c>
      <c r="E43" s="23">
        <v>63000</v>
      </c>
      <c r="F43" s="22">
        <v>2</v>
      </c>
      <c r="G43" s="28"/>
      <c r="H43" s="21" t="s">
        <v>120</v>
      </c>
      <c r="I43" s="22">
        <v>1</v>
      </c>
      <c r="J43" s="22" t="s">
        <v>117</v>
      </c>
      <c r="K43" s="23">
        <v>63000</v>
      </c>
    </row>
    <row r="44" spans="2:11" ht="16" thickBot="1" x14ac:dyDescent="0.25">
      <c r="B44" s="21" t="s">
        <v>120</v>
      </c>
      <c r="C44" s="22">
        <v>1</v>
      </c>
      <c r="D44" s="22" t="s">
        <v>117</v>
      </c>
      <c r="E44" s="23">
        <v>64000</v>
      </c>
      <c r="F44" s="22">
        <v>1</v>
      </c>
      <c r="G44" s="28"/>
      <c r="H44" s="21" t="s">
        <v>120</v>
      </c>
      <c r="I44" s="22">
        <v>1</v>
      </c>
      <c r="J44" s="22" t="s">
        <v>117</v>
      </c>
      <c r="K44" s="23">
        <v>64000</v>
      </c>
    </row>
    <row r="45" spans="2:11" ht="16" thickBot="1" x14ac:dyDescent="0.25">
      <c r="B45" s="21" t="s">
        <v>120</v>
      </c>
      <c r="C45" s="22">
        <v>1</v>
      </c>
      <c r="D45" s="22" t="s">
        <v>117</v>
      </c>
      <c r="E45" s="23">
        <v>62000</v>
      </c>
      <c r="F45" s="22">
        <v>1</v>
      </c>
      <c r="G45" s="28"/>
      <c r="H45" s="21" t="s">
        <v>120</v>
      </c>
      <c r="I45" s="22">
        <v>1</v>
      </c>
      <c r="J45" s="22" t="s">
        <v>117</v>
      </c>
      <c r="K45" s="23">
        <v>62000</v>
      </c>
    </row>
    <row r="46" spans="2:11" ht="31" thickBot="1" x14ac:dyDescent="0.25">
      <c r="B46" s="21" t="s">
        <v>121</v>
      </c>
      <c r="C46" s="22">
        <v>1</v>
      </c>
      <c r="D46" s="22" t="s">
        <v>117</v>
      </c>
      <c r="E46" s="23">
        <v>61000</v>
      </c>
      <c r="F46" s="22">
        <v>2</v>
      </c>
      <c r="G46" s="28"/>
      <c r="H46" s="21" t="s">
        <v>121</v>
      </c>
      <c r="I46" s="22">
        <v>1</v>
      </c>
      <c r="J46" s="22" t="s">
        <v>117</v>
      </c>
      <c r="K46" s="23">
        <v>61000</v>
      </c>
    </row>
    <row r="47" spans="2:11" ht="31" thickBot="1" x14ac:dyDescent="0.25">
      <c r="B47" s="21" t="s">
        <v>122</v>
      </c>
      <c r="C47" s="22">
        <v>1</v>
      </c>
      <c r="D47" s="22" t="s">
        <v>117</v>
      </c>
      <c r="E47" s="23">
        <v>58000</v>
      </c>
      <c r="F47" s="22">
        <v>1</v>
      </c>
      <c r="G47" s="28"/>
      <c r="H47" s="21" t="s">
        <v>122</v>
      </c>
      <c r="I47" s="22">
        <v>1</v>
      </c>
      <c r="J47" s="22" t="s">
        <v>117</v>
      </c>
      <c r="K47" s="23">
        <v>58000</v>
      </c>
    </row>
    <row r="48" spans="2:11" ht="16" thickBot="1" x14ac:dyDescent="0.25">
      <c r="B48" s="177"/>
      <c r="C48" s="178"/>
      <c r="D48" s="178"/>
      <c r="E48" s="178"/>
      <c r="F48" s="179"/>
      <c r="G48" s="28"/>
      <c r="H48" s="177"/>
      <c r="I48" s="178"/>
      <c r="J48" s="178"/>
      <c r="K48" s="179"/>
    </row>
    <row r="49" spans="2:11" ht="31" thickBot="1" x14ac:dyDescent="0.25">
      <c r="B49" s="21" t="s">
        <v>123</v>
      </c>
      <c r="C49" s="22">
        <v>1</v>
      </c>
      <c r="D49" s="22" t="s">
        <v>133</v>
      </c>
      <c r="E49" s="23">
        <v>71000</v>
      </c>
      <c r="F49" s="22">
        <v>8</v>
      </c>
      <c r="G49" s="28"/>
      <c r="H49" s="21" t="s">
        <v>123</v>
      </c>
      <c r="I49" s="22">
        <v>1</v>
      </c>
      <c r="J49" s="22" t="s">
        <v>133</v>
      </c>
      <c r="K49" s="23">
        <v>71000</v>
      </c>
    </row>
    <row r="50" spans="2:11" ht="31" thickBot="1" x14ac:dyDescent="0.25">
      <c r="B50" s="21" t="s">
        <v>124</v>
      </c>
      <c r="C50" s="22">
        <v>1</v>
      </c>
      <c r="D50" s="22" t="s">
        <v>133</v>
      </c>
      <c r="E50" s="23">
        <v>63000</v>
      </c>
      <c r="F50" s="22">
        <v>5</v>
      </c>
      <c r="G50" s="28"/>
      <c r="H50" s="21" t="s">
        <v>124</v>
      </c>
      <c r="I50" s="22">
        <v>1</v>
      </c>
      <c r="J50" s="22" t="s">
        <v>133</v>
      </c>
      <c r="K50" s="23">
        <v>63000</v>
      </c>
    </row>
    <row r="51" spans="2:11" ht="16" thickBot="1" x14ac:dyDescent="0.25">
      <c r="B51" s="21" t="s">
        <v>125</v>
      </c>
      <c r="C51" s="22">
        <v>1</v>
      </c>
      <c r="D51" s="22" t="s">
        <v>133</v>
      </c>
      <c r="E51" s="23">
        <v>61000</v>
      </c>
      <c r="F51" s="22">
        <v>10</v>
      </c>
      <c r="G51" s="28"/>
      <c r="H51" s="21" t="s">
        <v>125</v>
      </c>
      <c r="I51" s="22">
        <v>1</v>
      </c>
      <c r="J51" s="22" t="s">
        <v>133</v>
      </c>
      <c r="K51" s="23">
        <v>61000</v>
      </c>
    </row>
    <row r="52" spans="2:11" ht="16" thickBot="1" x14ac:dyDescent="0.25">
      <c r="B52" s="21" t="s">
        <v>126</v>
      </c>
      <c r="C52" s="22">
        <v>1</v>
      </c>
      <c r="D52" s="22" t="s">
        <v>133</v>
      </c>
      <c r="E52" s="23">
        <v>58000</v>
      </c>
      <c r="F52" s="22">
        <v>8</v>
      </c>
      <c r="G52" s="28"/>
      <c r="H52" s="21" t="s">
        <v>126</v>
      </c>
      <c r="I52" s="22">
        <v>1</v>
      </c>
      <c r="J52" s="22" t="s">
        <v>133</v>
      </c>
      <c r="K52" s="23">
        <v>58000</v>
      </c>
    </row>
    <row r="53" spans="2:11" ht="16" thickBot="1" x14ac:dyDescent="0.25">
      <c r="B53" s="21" t="s">
        <v>126</v>
      </c>
      <c r="C53" s="22">
        <v>1</v>
      </c>
      <c r="D53" s="22" t="s">
        <v>133</v>
      </c>
      <c r="E53" s="23">
        <v>56000</v>
      </c>
      <c r="F53" s="22">
        <v>6</v>
      </c>
      <c r="G53" s="28"/>
      <c r="H53" s="21" t="s">
        <v>126</v>
      </c>
      <c r="I53" s="22">
        <v>1</v>
      </c>
      <c r="J53" s="22" t="s">
        <v>133</v>
      </c>
      <c r="K53" s="23">
        <v>56000</v>
      </c>
    </row>
    <row r="54" spans="2:11" ht="16" thickBot="1" x14ac:dyDescent="0.25">
      <c r="B54" s="21" t="s">
        <v>126</v>
      </c>
      <c r="C54" s="22">
        <v>1</v>
      </c>
      <c r="D54" s="22" t="s">
        <v>133</v>
      </c>
      <c r="E54" s="23">
        <v>43000</v>
      </c>
      <c r="F54" s="22">
        <v>2</v>
      </c>
      <c r="G54" s="28"/>
      <c r="H54" s="21" t="s">
        <v>126</v>
      </c>
      <c r="I54" s="22">
        <v>1</v>
      </c>
      <c r="J54" s="22" t="s">
        <v>133</v>
      </c>
      <c r="K54" s="23">
        <v>43000</v>
      </c>
    </row>
    <row r="55" spans="2:11" ht="16" thickBot="1" x14ac:dyDescent="0.25">
      <c r="B55" s="21" t="s">
        <v>102</v>
      </c>
      <c r="C55" s="22">
        <v>16</v>
      </c>
      <c r="D55" s="22" t="s">
        <v>133</v>
      </c>
      <c r="E55" s="23">
        <v>144000</v>
      </c>
      <c r="F55" s="22"/>
      <c r="G55" s="28"/>
      <c r="H55" s="21" t="s">
        <v>102</v>
      </c>
      <c r="I55" s="22">
        <v>16</v>
      </c>
      <c r="J55" s="22" t="s">
        <v>133</v>
      </c>
      <c r="K55" s="23">
        <v>144000</v>
      </c>
    </row>
    <row r="56" spans="2:11" ht="16" thickBot="1" x14ac:dyDescent="0.25">
      <c r="B56" s="180"/>
      <c r="C56" s="181"/>
      <c r="D56" s="181"/>
      <c r="E56" s="181"/>
      <c r="F56" s="182"/>
      <c r="G56" s="28"/>
      <c r="H56" s="180"/>
      <c r="I56" s="181"/>
      <c r="J56" s="181"/>
      <c r="K56" s="182"/>
    </row>
    <row r="57" spans="2:11" ht="31" thickBot="1" x14ac:dyDescent="0.25">
      <c r="B57" s="21" t="s">
        <v>127</v>
      </c>
      <c r="C57" s="22">
        <v>1</v>
      </c>
      <c r="D57" s="22" t="s">
        <v>133</v>
      </c>
      <c r="E57" s="23">
        <v>68000</v>
      </c>
      <c r="F57" s="22">
        <v>2</v>
      </c>
      <c r="G57" s="28"/>
      <c r="H57" s="21" t="s">
        <v>127</v>
      </c>
      <c r="I57" s="22">
        <v>1</v>
      </c>
      <c r="J57" s="22" t="s">
        <v>133</v>
      </c>
      <c r="K57" s="23">
        <v>68000</v>
      </c>
    </row>
    <row r="58" spans="2:11" ht="31" thickBot="1" x14ac:dyDescent="0.25">
      <c r="B58" s="21" t="s">
        <v>128</v>
      </c>
      <c r="C58" s="22">
        <v>1</v>
      </c>
      <c r="D58" s="22" t="s">
        <v>133</v>
      </c>
      <c r="E58" s="23">
        <v>64000</v>
      </c>
      <c r="F58" s="22" t="s">
        <v>92</v>
      </c>
      <c r="G58" s="28"/>
      <c r="H58" s="21" t="s">
        <v>128</v>
      </c>
      <c r="I58" s="22">
        <v>1</v>
      </c>
      <c r="J58" s="22" t="s">
        <v>133</v>
      </c>
      <c r="K58" s="23">
        <v>64000</v>
      </c>
    </row>
    <row r="59" spans="2:11" ht="16" thickBot="1" x14ac:dyDescent="0.25">
      <c r="B59" s="21" t="s">
        <v>129</v>
      </c>
      <c r="C59" s="22">
        <v>1</v>
      </c>
      <c r="D59" s="22" t="s">
        <v>133</v>
      </c>
      <c r="E59" s="23">
        <v>62000</v>
      </c>
      <c r="F59" s="22">
        <v>3</v>
      </c>
      <c r="G59" s="28"/>
      <c r="H59" s="21" t="s">
        <v>129</v>
      </c>
      <c r="I59" s="22">
        <v>1</v>
      </c>
      <c r="J59" s="22" t="s">
        <v>133</v>
      </c>
      <c r="K59" s="23">
        <v>62000</v>
      </c>
    </row>
    <row r="60" spans="2:11" ht="16" thickBot="1" x14ac:dyDescent="0.25">
      <c r="B60" s="21" t="s">
        <v>129</v>
      </c>
      <c r="C60" s="22">
        <v>1</v>
      </c>
      <c r="D60" s="22" t="s">
        <v>133</v>
      </c>
      <c r="E60" s="23">
        <v>59000</v>
      </c>
      <c r="F60" s="22">
        <v>2</v>
      </c>
      <c r="G60" s="28"/>
      <c r="H60" s="21" t="s">
        <v>129</v>
      </c>
      <c r="I60" s="22">
        <v>1</v>
      </c>
      <c r="J60" s="22" t="s">
        <v>133</v>
      </c>
      <c r="K60" s="23">
        <v>59000</v>
      </c>
    </row>
    <row r="61" spans="2:11" ht="31" thickBot="1" x14ac:dyDescent="0.25">
      <c r="B61" s="21" t="s">
        <v>130</v>
      </c>
      <c r="C61" s="22">
        <v>1</v>
      </c>
      <c r="D61" s="22" t="s">
        <v>133</v>
      </c>
      <c r="E61" s="23">
        <v>64000</v>
      </c>
      <c r="F61" s="22">
        <v>8</v>
      </c>
      <c r="G61" s="28"/>
      <c r="H61" s="21" t="s">
        <v>130</v>
      </c>
      <c r="I61" s="22">
        <v>1</v>
      </c>
      <c r="J61" s="22" t="s">
        <v>133</v>
      </c>
      <c r="K61" s="23">
        <v>64000</v>
      </c>
    </row>
    <row r="62" spans="2:11" ht="16" thickBot="1" x14ac:dyDescent="0.25">
      <c r="B62" s="21" t="s">
        <v>131</v>
      </c>
      <c r="C62" s="22">
        <v>1</v>
      </c>
      <c r="D62" s="22" t="s">
        <v>133</v>
      </c>
      <c r="E62" s="23">
        <v>57000</v>
      </c>
      <c r="F62" s="22">
        <v>6</v>
      </c>
      <c r="G62" s="28"/>
      <c r="H62" s="21" t="s">
        <v>131</v>
      </c>
      <c r="I62" s="22">
        <v>1</v>
      </c>
      <c r="J62" s="22" t="s">
        <v>133</v>
      </c>
      <c r="K62" s="23">
        <v>57000</v>
      </c>
    </row>
    <row r="63" spans="2:11" ht="16" thickBot="1" x14ac:dyDescent="0.25">
      <c r="B63" s="21" t="s">
        <v>129</v>
      </c>
      <c r="C63" s="22">
        <v>1</v>
      </c>
      <c r="D63" s="22" t="s">
        <v>133</v>
      </c>
      <c r="E63" s="23">
        <v>56000</v>
      </c>
      <c r="F63" s="22">
        <v>5</v>
      </c>
      <c r="G63" s="28"/>
      <c r="H63" s="21" t="s">
        <v>129</v>
      </c>
      <c r="I63" s="22">
        <v>1</v>
      </c>
      <c r="J63" s="22" t="s">
        <v>133</v>
      </c>
      <c r="K63" s="23">
        <v>56000</v>
      </c>
    </row>
    <row r="64" spans="2:11" ht="16" thickBot="1" x14ac:dyDescent="0.25">
      <c r="B64" s="21" t="s">
        <v>129</v>
      </c>
      <c r="C64" s="22">
        <v>1</v>
      </c>
      <c r="D64" s="22" t="s">
        <v>133</v>
      </c>
      <c r="E64" s="23">
        <v>48000</v>
      </c>
      <c r="F64" s="22">
        <v>2</v>
      </c>
      <c r="G64" s="28"/>
      <c r="H64" s="21" t="s">
        <v>129</v>
      </c>
      <c r="I64" s="22">
        <v>1</v>
      </c>
      <c r="J64" s="22" t="s">
        <v>133</v>
      </c>
      <c r="K64" s="23">
        <v>48000</v>
      </c>
    </row>
    <row r="65" spans="2:11" ht="16" thickBot="1" x14ac:dyDescent="0.25">
      <c r="B65" s="21" t="s">
        <v>129</v>
      </c>
      <c r="C65" s="22">
        <v>1</v>
      </c>
      <c r="D65" s="22" t="s">
        <v>133</v>
      </c>
      <c r="E65" s="23">
        <v>46000</v>
      </c>
      <c r="F65" s="22">
        <v>1</v>
      </c>
      <c r="G65" s="28"/>
      <c r="H65" s="21" t="s">
        <v>129</v>
      </c>
      <c r="I65" s="22">
        <v>1</v>
      </c>
      <c r="J65" s="22" t="s">
        <v>133</v>
      </c>
      <c r="K65" s="23">
        <v>46000</v>
      </c>
    </row>
    <row r="66" spans="2:11" ht="16" thickBot="1" x14ac:dyDescent="0.25">
      <c r="B66" s="29" t="s">
        <v>102</v>
      </c>
      <c r="C66" s="30">
        <v>8</v>
      </c>
      <c r="D66" s="30" t="s">
        <v>133</v>
      </c>
      <c r="E66" s="31">
        <f>9000*8</f>
        <v>72000</v>
      </c>
      <c r="F66" s="32"/>
      <c r="G66" s="28"/>
      <c r="H66" s="29" t="s">
        <v>102</v>
      </c>
      <c r="I66" s="30">
        <v>8</v>
      </c>
      <c r="J66" s="30" t="s">
        <v>133</v>
      </c>
      <c r="K66" s="31">
        <f>9000*8</f>
        <v>72000</v>
      </c>
    </row>
    <row r="67" spans="2:11" ht="16" thickBot="1" x14ac:dyDescent="0.25">
      <c r="B67" s="41" t="s">
        <v>81</v>
      </c>
      <c r="C67" s="42">
        <f>SUM(C8:C66)</f>
        <v>78.5</v>
      </c>
      <c r="D67" s="43"/>
      <c r="E67" s="44">
        <f>SUM(E8:E66)</f>
        <v>3876000</v>
      </c>
      <c r="F67" s="45"/>
      <c r="G67" s="46"/>
      <c r="H67" s="41" t="s">
        <v>81</v>
      </c>
      <c r="I67" s="42">
        <f>SUM(I8:I66)</f>
        <v>78.5</v>
      </c>
      <c r="J67" s="43"/>
      <c r="K67" s="44">
        <f>SUM(K8:K66)</f>
        <v>3876000</v>
      </c>
    </row>
    <row r="68" spans="2:11" ht="15.75" customHeight="1" thickBot="1" x14ac:dyDescent="0.25">
      <c r="B68" s="174" t="s">
        <v>3</v>
      </c>
      <c r="C68" s="175"/>
      <c r="D68" s="175"/>
      <c r="E68" s="175"/>
      <c r="F68" s="175"/>
      <c r="G68" s="175"/>
      <c r="H68" s="175"/>
      <c r="I68" s="175"/>
      <c r="J68" s="175"/>
      <c r="K68" s="176"/>
    </row>
  </sheetData>
  <mergeCells count="33">
    <mergeCell ref="K25:K26"/>
    <mergeCell ref="F25:F26"/>
    <mergeCell ref="H3:K3"/>
    <mergeCell ref="H4:J4"/>
    <mergeCell ref="H6:H7"/>
    <mergeCell ref="I6:I7"/>
    <mergeCell ref="B3:F3"/>
    <mergeCell ref="D6:D7"/>
    <mergeCell ref="K6:K7"/>
    <mergeCell ref="B4:D4"/>
    <mergeCell ref="E6:E7"/>
    <mergeCell ref="J6:J7"/>
    <mergeCell ref="C6:C7"/>
    <mergeCell ref="B2:K2"/>
    <mergeCell ref="H5:J5"/>
    <mergeCell ref="E4:F4"/>
    <mergeCell ref="B6:B7"/>
    <mergeCell ref="B68:K68"/>
    <mergeCell ref="H13:K13"/>
    <mergeCell ref="H24:K24"/>
    <mergeCell ref="H48:K48"/>
    <mergeCell ref="H56:K56"/>
    <mergeCell ref="B48:F48"/>
    <mergeCell ref="B56:F56"/>
    <mergeCell ref="H25:H26"/>
    <mergeCell ref="I25:I26"/>
    <mergeCell ref="J25:J26"/>
    <mergeCell ref="B13:F13"/>
    <mergeCell ref="B24:F24"/>
    <mergeCell ref="B25:B26"/>
    <mergeCell ref="C25:C26"/>
    <mergeCell ref="D25:D26"/>
    <mergeCell ref="E25:E26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E67" emptyCellReferenc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8"/>
  <sheetViews>
    <sheetView topLeftCell="D1" workbookViewId="0">
      <selection activeCell="H5" sqref="H5:J5"/>
    </sheetView>
  </sheetViews>
  <sheetFormatPr baseColWidth="10" defaultColWidth="11.5" defaultRowHeight="15" x14ac:dyDescent="0.2"/>
  <cols>
    <col min="1" max="1" width="3.83203125" customWidth="1"/>
    <col min="2" max="2" width="34.5" customWidth="1"/>
    <col min="3" max="3" width="22.33203125" customWidth="1"/>
    <col min="4" max="4" width="11.5" customWidth="1"/>
    <col min="5" max="5" width="18.5" customWidth="1"/>
    <col min="6" max="6" width="22.33203125" customWidth="1"/>
    <col min="7" max="7" width="8.5" customWidth="1"/>
    <col min="8" max="8" width="31.6640625" customWidth="1"/>
    <col min="9" max="9" width="20.6640625" customWidth="1"/>
    <col min="10" max="10" width="19.33203125" customWidth="1"/>
    <col min="11" max="11" width="17.6640625" customWidth="1"/>
  </cols>
  <sheetData>
    <row r="1" spans="2:11" ht="16" thickBot="1" x14ac:dyDescent="0.25"/>
    <row r="2" spans="2:11" ht="30" thickBot="1" x14ac:dyDescent="0.4">
      <c r="B2" s="213" t="s">
        <v>69</v>
      </c>
      <c r="C2" s="214"/>
      <c r="D2" s="214"/>
      <c r="E2" s="214"/>
      <c r="F2" s="214"/>
      <c r="G2" s="214"/>
      <c r="H2" s="214"/>
      <c r="I2" s="214"/>
      <c r="J2" s="214"/>
      <c r="K2" s="215"/>
    </row>
    <row r="3" spans="2:11" ht="17" thickBot="1" x14ac:dyDescent="0.25">
      <c r="B3" s="202" t="s">
        <v>52</v>
      </c>
      <c r="C3" s="197"/>
      <c r="D3" s="197"/>
      <c r="E3" s="197"/>
      <c r="F3" s="197"/>
      <c r="G3" s="25"/>
      <c r="H3" s="202" t="s">
        <v>53</v>
      </c>
      <c r="I3" s="197"/>
      <c r="J3" s="197"/>
      <c r="K3" s="198"/>
    </row>
    <row r="4" spans="2:11" ht="21" customHeight="1" x14ac:dyDescent="0.2">
      <c r="B4" s="207" t="s">
        <v>6</v>
      </c>
      <c r="C4" s="208"/>
      <c r="D4" s="208"/>
      <c r="E4" s="208"/>
      <c r="F4" s="66">
        <f>F18</f>
        <v>2761450</v>
      </c>
      <c r="G4" s="113"/>
      <c r="H4" s="207" t="s">
        <v>70</v>
      </c>
      <c r="I4" s="208"/>
      <c r="J4" s="208"/>
      <c r="K4" s="67">
        <f>K18</f>
        <v>2761450</v>
      </c>
    </row>
    <row r="5" spans="2:11" ht="17" thickBot="1" x14ac:dyDescent="0.25">
      <c r="B5" s="65"/>
      <c r="C5" s="37"/>
      <c r="D5" s="37"/>
      <c r="E5" s="37"/>
      <c r="F5" s="37"/>
      <c r="G5" s="27"/>
      <c r="H5" s="211" t="s">
        <v>63</v>
      </c>
      <c r="I5" s="212"/>
      <c r="J5" s="212"/>
      <c r="K5" s="40">
        <f>-(1-(K18/F18))</f>
        <v>0</v>
      </c>
    </row>
    <row r="6" spans="2:11" ht="16" thickBot="1" x14ac:dyDescent="0.25">
      <c r="B6" s="63" t="s">
        <v>82</v>
      </c>
      <c r="C6" s="62" t="s">
        <v>140</v>
      </c>
      <c r="D6" s="62" t="s">
        <v>141</v>
      </c>
      <c r="E6" s="64" t="s">
        <v>142</v>
      </c>
      <c r="F6" s="110" t="s">
        <v>143</v>
      </c>
      <c r="G6" s="104"/>
      <c r="H6" s="63" t="s">
        <v>82</v>
      </c>
      <c r="I6" s="62" t="s">
        <v>140</v>
      </c>
      <c r="J6" s="64" t="s">
        <v>142</v>
      </c>
      <c r="K6" s="62" t="s">
        <v>143</v>
      </c>
    </row>
    <row r="7" spans="2:11" ht="16" thickBot="1" x14ac:dyDescent="0.25">
      <c r="B7" s="49" t="s">
        <v>134</v>
      </c>
      <c r="C7" s="50">
        <v>8000</v>
      </c>
      <c r="D7" s="51" t="s">
        <v>144</v>
      </c>
      <c r="E7" s="52">
        <v>60</v>
      </c>
      <c r="F7" s="54">
        <f t="shared" ref="F7:F15" si="0">C7*E7</f>
        <v>480000</v>
      </c>
      <c r="G7" s="104"/>
      <c r="H7" s="49" t="s">
        <v>134</v>
      </c>
      <c r="I7" s="50">
        <v>8000</v>
      </c>
      <c r="J7" s="52">
        <v>60</v>
      </c>
      <c r="K7" s="50">
        <f>I7*J7</f>
        <v>480000</v>
      </c>
    </row>
    <row r="8" spans="2:11" ht="16" thickBot="1" x14ac:dyDescent="0.25">
      <c r="B8" s="49" t="s">
        <v>135</v>
      </c>
      <c r="C8" s="50">
        <v>15000</v>
      </c>
      <c r="D8" s="51" t="s">
        <v>144</v>
      </c>
      <c r="E8" s="52">
        <v>50</v>
      </c>
      <c r="F8" s="54">
        <f t="shared" si="0"/>
        <v>750000</v>
      </c>
      <c r="G8" s="104"/>
      <c r="H8" s="49" t="s">
        <v>135</v>
      </c>
      <c r="I8" s="50">
        <v>15000</v>
      </c>
      <c r="J8" s="52">
        <v>50</v>
      </c>
      <c r="K8" s="50">
        <f t="shared" ref="K8:K15" si="1">I8*J8</f>
        <v>750000</v>
      </c>
    </row>
    <row r="9" spans="2:11" ht="16" thickBot="1" x14ac:dyDescent="0.25">
      <c r="B9" s="53" t="s">
        <v>136</v>
      </c>
      <c r="C9" s="50">
        <v>4500</v>
      </c>
      <c r="D9" s="51" t="s">
        <v>146</v>
      </c>
      <c r="E9" s="52">
        <v>75</v>
      </c>
      <c r="F9" s="54">
        <f t="shared" si="0"/>
        <v>337500</v>
      </c>
      <c r="G9" s="104"/>
      <c r="H9" s="53" t="s">
        <v>136</v>
      </c>
      <c r="I9" s="50">
        <v>4500</v>
      </c>
      <c r="J9" s="52">
        <v>75</v>
      </c>
      <c r="K9" s="50">
        <f t="shared" si="1"/>
        <v>337500</v>
      </c>
    </row>
    <row r="10" spans="2:11" ht="16" thickBot="1" x14ac:dyDescent="0.25">
      <c r="B10" s="49" t="s">
        <v>137</v>
      </c>
      <c r="C10" s="50">
        <v>5000</v>
      </c>
      <c r="D10" s="50" t="s">
        <v>146</v>
      </c>
      <c r="E10" s="52">
        <v>75</v>
      </c>
      <c r="F10" s="54">
        <f t="shared" si="0"/>
        <v>375000</v>
      </c>
      <c r="G10" s="104"/>
      <c r="H10" s="49" t="s">
        <v>137</v>
      </c>
      <c r="I10" s="50">
        <v>5000</v>
      </c>
      <c r="J10" s="52">
        <v>75</v>
      </c>
      <c r="K10" s="50">
        <f t="shared" si="1"/>
        <v>375000</v>
      </c>
    </row>
    <row r="11" spans="2:11" ht="16" thickBot="1" x14ac:dyDescent="0.25">
      <c r="B11" s="49" t="s">
        <v>39</v>
      </c>
      <c r="C11" s="50">
        <v>2400</v>
      </c>
      <c r="D11" s="51" t="s">
        <v>146</v>
      </c>
      <c r="E11" s="52">
        <v>33</v>
      </c>
      <c r="F11" s="54">
        <f t="shared" si="0"/>
        <v>79200</v>
      </c>
      <c r="G11" s="104"/>
      <c r="H11" s="49" t="s">
        <v>39</v>
      </c>
      <c r="I11" s="50">
        <v>2400</v>
      </c>
      <c r="J11" s="52">
        <v>33</v>
      </c>
      <c r="K11" s="50">
        <f t="shared" si="1"/>
        <v>79200</v>
      </c>
    </row>
    <row r="12" spans="2:11" ht="16" thickBot="1" x14ac:dyDescent="0.25">
      <c r="B12" s="49" t="s">
        <v>40</v>
      </c>
      <c r="C12" s="50">
        <v>1000</v>
      </c>
      <c r="D12" s="51" t="s">
        <v>146</v>
      </c>
      <c r="E12" s="52">
        <v>33</v>
      </c>
      <c r="F12" s="54">
        <f t="shared" si="0"/>
        <v>33000</v>
      </c>
      <c r="G12" s="104"/>
      <c r="H12" s="49" t="s">
        <v>40</v>
      </c>
      <c r="I12" s="50">
        <v>1000</v>
      </c>
      <c r="J12" s="52">
        <v>33</v>
      </c>
      <c r="K12" s="50">
        <f t="shared" si="1"/>
        <v>33000</v>
      </c>
    </row>
    <row r="13" spans="2:11" ht="16" thickBot="1" x14ac:dyDescent="0.25">
      <c r="B13" s="49" t="s">
        <v>138</v>
      </c>
      <c r="C13" s="50">
        <v>8550</v>
      </c>
      <c r="D13" s="51" t="s">
        <v>146</v>
      </c>
      <c r="E13" s="52">
        <v>60</v>
      </c>
      <c r="F13" s="54">
        <f t="shared" si="0"/>
        <v>513000</v>
      </c>
      <c r="G13" s="104"/>
      <c r="H13" s="49" t="s">
        <v>138</v>
      </c>
      <c r="I13" s="50">
        <v>8550</v>
      </c>
      <c r="J13" s="52">
        <v>60</v>
      </c>
      <c r="K13" s="50">
        <f t="shared" si="1"/>
        <v>513000</v>
      </c>
    </row>
    <row r="14" spans="2:11" ht="16" thickBot="1" x14ac:dyDescent="0.25">
      <c r="B14" s="49" t="s">
        <v>139</v>
      </c>
      <c r="C14" s="50">
        <v>500</v>
      </c>
      <c r="D14" s="51" t="s">
        <v>145</v>
      </c>
      <c r="E14" s="52">
        <v>75</v>
      </c>
      <c r="F14" s="54">
        <f t="shared" si="0"/>
        <v>37500</v>
      </c>
      <c r="G14" s="104"/>
      <c r="H14" s="49" t="s">
        <v>139</v>
      </c>
      <c r="I14" s="50">
        <v>500</v>
      </c>
      <c r="J14" s="52">
        <v>75</v>
      </c>
      <c r="K14" s="50">
        <f t="shared" si="1"/>
        <v>37500</v>
      </c>
    </row>
    <row r="15" spans="2:11" ht="16" thickBot="1" x14ac:dyDescent="0.25">
      <c r="B15" s="49" t="s">
        <v>71</v>
      </c>
      <c r="C15" s="50">
        <v>750</v>
      </c>
      <c r="D15" s="51" t="s">
        <v>144</v>
      </c>
      <c r="E15" s="52">
        <v>75</v>
      </c>
      <c r="F15" s="54">
        <f t="shared" si="0"/>
        <v>56250</v>
      </c>
      <c r="G15" s="104"/>
      <c r="H15" s="49" t="s">
        <v>71</v>
      </c>
      <c r="I15" s="50">
        <v>750</v>
      </c>
      <c r="J15" s="52">
        <v>75</v>
      </c>
      <c r="K15" s="50">
        <f t="shared" si="1"/>
        <v>56250</v>
      </c>
    </row>
    <row r="16" spans="2:11" ht="16" thickBot="1" x14ac:dyDescent="0.25">
      <c r="B16" s="204" t="s">
        <v>66</v>
      </c>
      <c r="C16" s="205"/>
      <c r="D16" s="205"/>
      <c r="E16" s="205"/>
      <c r="F16" s="111">
        <f>SUM(F7:F15)</f>
        <v>2661450</v>
      </c>
      <c r="G16" s="104"/>
      <c r="H16" s="204" t="s">
        <v>66</v>
      </c>
      <c r="I16" s="205"/>
      <c r="J16" s="206"/>
      <c r="K16" s="61">
        <f>SUM(K7:K15)</f>
        <v>2661450</v>
      </c>
    </row>
    <row r="17" spans="2:11" ht="16" thickBot="1" x14ac:dyDescent="0.25">
      <c r="B17" s="209" t="s">
        <v>67</v>
      </c>
      <c r="C17" s="210"/>
      <c r="D17" s="210"/>
      <c r="E17" s="210"/>
      <c r="F17" s="112">
        <v>100000</v>
      </c>
      <c r="G17" s="104"/>
      <c r="H17" s="209" t="s">
        <v>67</v>
      </c>
      <c r="I17" s="210"/>
      <c r="J17" s="216"/>
      <c r="K17" s="55">
        <v>100000</v>
      </c>
    </row>
    <row r="18" spans="2:11" ht="15.75" customHeight="1" thickBot="1" x14ac:dyDescent="0.25">
      <c r="B18" s="204" t="s">
        <v>68</v>
      </c>
      <c r="C18" s="205"/>
      <c r="D18" s="205"/>
      <c r="E18" s="205"/>
      <c r="F18" s="111">
        <f>SUM(F16:F17)</f>
        <v>2761450</v>
      </c>
      <c r="G18" s="106"/>
      <c r="H18" s="204" t="s">
        <v>68</v>
      </c>
      <c r="I18" s="205"/>
      <c r="J18" s="206"/>
      <c r="K18" s="61">
        <f>SUM(K16:K17)</f>
        <v>2761450</v>
      </c>
    </row>
  </sheetData>
  <mergeCells count="12">
    <mergeCell ref="B2:K2"/>
    <mergeCell ref="H3:K3"/>
    <mergeCell ref="H16:J16"/>
    <mergeCell ref="H17:J17"/>
    <mergeCell ref="H18:J18"/>
    <mergeCell ref="H4:J4"/>
    <mergeCell ref="B16:E16"/>
    <mergeCell ref="B18:E18"/>
    <mergeCell ref="B3:F3"/>
    <mergeCell ref="B17:E17"/>
    <mergeCell ref="H5:J5"/>
    <mergeCell ref="B4:E4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21"/>
  <sheetViews>
    <sheetView tabSelected="1" workbookViewId="0">
      <selection activeCell="K12" sqref="K12"/>
    </sheetView>
  </sheetViews>
  <sheetFormatPr baseColWidth="10" defaultColWidth="11.5" defaultRowHeight="15" x14ac:dyDescent="0.2"/>
  <cols>
    <col min="2" max="2" width="19.5" customWidth="1"/>
    <col min="3" max="3" width="11.5" customWidth="1"/>
    <col min="4" max="4" width="24.6640625" customWidth="1"/>
    <col min="5" max="5" width="16.6640625" customWidth="1"/>
    <col min="6" max="6" width="6" customWidth="1"/>
    <col min="7" max="7" width="24" customWidth="1"/>
    <col min="8" max="8" width="11.5" customWidth="1"/>
    <col min="9" max="9" width="20.6640625" customWidth="1"/>
  </cols>
  <sheetData>
    <row r="1" spans="2:9" ht="16" thickBot="1" x14ac:dyDescent="0.25"/>
    <row r="2" spans="2:9" ht="22" thickBot="1" x14ac:dyDescent="0.3">
      <c r="B2" s="225" t="s">
        <v>73</v>
      </c>
      <c r="C2" s="226"/>
      <c r="D2" s="226"/>
      <c r="E2" s="226"/>
      <c r="F2" s="226"/>
      <c r="G2" s="226"/>
      <c r="H2" s="226"/>
      <c r="I2" s="226"/>
    </row>
    <row r="3" spans="2:9" ht="17" thickBot="1" x14ac:dyDescent="0.25">
      <c r="B3" s="202" t="s">
        <v>54</v>
      </c>
      <c r="C3" s="197"/>
      <c r="D3" s="197"/>
      <c r="E3" s="198"/>
      <c r="F3" s="56"/>
      <c r="G3" s="202" t="s">
        <v>55</v>
      </c>
      <c r="H3" s="197"/>
      <c r="I3" s="197"/>
    </row>
    <row r="4" spans="2:9" ht="23.25" customHeight="1" thickBot="1" x14ac:dyDescent="0.25">
      <c r="B4" s="227" t="s">
        <v>5</v>
      </c>
      <c r="C4" s="228"/>
      <c r="D4" s="228"/>
      <c r="E4" s="143">
        <f>C19</f>
        <v>1213000</v>
      </c>
      <c r="F4" s="118"/>
      <c r="G4" s="116" t="s">
        <v>85</v>
      </c>
      <c r="H4" s="117"/>
      <c r="I4" s="76">
        <f>H19</f>
        <v>964440</v>
      </c>
    </row>
    <row r="5" spans="2:9" ht="17" thickBot="1" x14ac:dyDescent="0.25">
      <c r="B5" s="221" t="s">
        <v>12</v>
      </c>
      <c r="C5" s="222"/>
      <c r="D5" s="222"/>
      <c r="E5" s="144">
        <f>E21</f>
        <v>1323000</v>
      </c>
      <c r="F5" s="118"/>
      <c r="G5" s="119" t="s">
        <v>63</v>
      </c>
      <c r="H5" s="120"/>
      <c r="I5" s="121">
        <f>-(1-(I4/E5))</f>
        <v>-0.27102040816326534</v>
      </c>
    </row>
    <row r="6" spans="2:9" ht="51.75" customHeight="1" thickBot="1" x14ac:dyDescent="0.25">
      <c r="B6" s="63" t="s">
        <v>82</v>
      </c>
      <c r="C6" s="62" t="s">
        <v>95</v>
      </c>
      <c r="D6" s="62" t="s">
        <v>156</v>
      </c>
      <c r="E6" s="62" t="s">
        <v>157</v>
      </c>
      <c r="F6" s="48"/>
      <c r="G6" s="77" t="s">
        <v>82</v>
      </c>
      <c r="H6" s="229" t="s">
        <v>49</v>
      </c>
      <c r="I6" s="230"/>
    </row>
    <row r="7" spans="2:9" ht="16" thickBot="1" x14ac:dyDescent="0.25">
      <c r="B7" s="74" t="s">
        <v>158</v>
      </c>
      <c r="C7" s="50">
        <v>140000</v>
      </c>
      <c r="D7" s="50">
        <v>154000</v>
      </c>
      <c r="E7" s="50">
        <f>D7-C7</f>
        <v>14000</v>
      </c>
      <c r="F7" s="48"/>
      <c r="G7" s="74" t="s">
        <v>158</v>
      </c>
      <c r="H7" s="217">
        <v>0</v>
      </c>
      <c r="I7" s="218"/>
    </row>
    <row r="8" spans="2:9" ht="16" thickBot="1" x14ac:dyDescent="0.25">
      <c r="B8" s="74" t="s">
        <v>159</v>
      </c>
      <c r="C8" s="50">
        <v>75000</v>
      </c>
      <c r="D8" s="50">
        <v>82500</v>
      </c>
      <c r="E8" s="50">
        <f t="shared" ref="E8:E18" si="0">D8-C8</f>
        <v>7500</v>
      </c>
      <c r="F8" s="48"/>
      <c r="G8" s="74" t="s">
        <v>159</v>
      </c>
      <c r="H8" s="217">
        <v>0</v>
      </c>
      <c r="I8" s="218"/>
    </row>
    <row r="9" spans="2:9" ht="16" thickBot="1" x14ac:dyDescent="0.25">
      <c r="B9" s="74" t="s">
        <v>160</v>
      </c>
      <c r="C9" s="50">
        <v>35000</v>
      </c>
      <c r="D9" s="50">
        <v>35350</v>
      </c>
      <c r="E9" s="50">
        <f t="shared" si="0"/>
        <v>350</v>
      </c>
      <c r="F9" s="48"/>
      <c r="G9" s="74" t="s">
        <v>160</v>
      </c>
      <c r="H9" s="217">
        <v>35350</v>
      </c>
      <c r="I9" s="218"/>
    </row>
    <row r="10" spans="2:9" ht="16" thickBot="1" x14ac:dyDescent="0.25">
      <c r="B10" s="74" t="s">
        <v>17</v>
      </c>
      <c r="C10" s="50">
        <v>200000</v>
      </c>
      <c r="D10" s="50">
        <v>230000</v>
      </c>
      <c r="E10" s="50">
        <f t="shared" si="0"/>
        <v>30000</v>
      </c>
      <c r="F10" s="48"/>
      <c r="G10" s="74" t="s">
        <v>17</v>
      </c>
      <c r="H10" s="217">
        <v>230000</v>
      </c>
      <c r="I10" s="218"/>
    </row>
    <row r="11" spans="2:9" ht="29" thickBot="1" x14ac:dyDescent="0.25">
      <c r="B11" s="74" t="s">
        <v>18</v>
      </c>
      <c r="C11" s="50">
        <v>55000</v>
      </c>
      <c r="D11" s="50">
        <v>60500</v>
      </c>
      <c r="E11" s="50">
        <f t="shared" si="0"/>
        <v>5500</v>
      </c>
      <c r="F11" s="48"/>
      <c r="G11" s="74" t="s">
        <v>18</v>
      </c>
      <c r="H11" s="217">
        <v>60500</v>
      </c>
      <c r="I11" s="218"/>
    </row>
    <row r="12" spans="2:9" ht="29" thickBot="1" x14ac:dyDescent="0.25">
      <c r="B12" s="74" t="s">
        <v>19</v>
      </c>
      <c r="C12" s="50">
        <v>40000</v>
      </c>
      <c r="D12" s="50">
        <v>44000</v>
      </c>
      <c r="E12" s="50">
        <f t="shared" si="0"/>
        <v>4000</v>
      </c>
      <c r="F12" s="48"/>
      <c r="G12" s="74" t="s">
        <v>19</v>
      </c>
      <c r="H12" s="217">
        <v>44000</v>
      </c>
      <c r="I12" s="218"/>
    </row>
    <row r="13" spans="2:9" ht="16" thickBot="1" x14ac:dyDescent="0.25">
      <c r="B13" s="74" t="s">
        <v>20</v>
      </c>
      <c r="C13" s="50">
        <v>80000</v>
      </c>
      <c r="D13" s="50">
        <v>88000</v>
      </c>
      <c r="E13" s="50">
        <f t="shared" si="0"/>
        <v>8000</v>
      </c>
      <c r="F13" s="48"/>
      <c r="G13" s="74" t="s">
        <v>20</v>
      </c>
      <c r="H13" s="217">
        <v>88000</v>
      </c>
      <c r="I13" s="218"/>
    </row>
    <row r="14" spans="2:9" ht="29" thickBot="1" x14ac:dyDescent="0.25">
      <c r="B14" s="74" t="s">
        <v>21</v>
      </c>
      <c r="C14" s="50">
        <v>28000</v>
      </c>
      <c r="D14" s="50">
        <v>28840</v>
      </c>
      <c r="E14" s="50">
        <f t="shared" si="0"/>
        <v>840</v>
      </c>
      <c r="F14" s="48"/>
      <c r="G14" s="74" t="s">
        <v>21</v>
      </c>
      <c r="H14" s="217">
        <v>28840</v>
      </c>
      <c r="I14" s="218"/>
    </row>
    <row r="15" spans="2:9" ht="29" thickBot="1" x14ac:dyDescent="0.25">
      <c r="B15" s="74" t="s">
        <v>22</v>
      </c>
      <c r="C15" s="50">
        <v>140000</v>
      </c>
      <c r="D15" s="50">
        <v>154000</v>
      </c>
      <c r="E15" s="50">
        <f t="shared" si="0"/>
        <v>14000</v>
      </c>
      <c r="F15" s="48"/>
      <c r="G15" s="74" t="s">
        <v>22</v>
      </c>
      <c r="H15" s="217">
        <v>0</v>
      </c>
      <c r="I15" s="218"/>
    </row>
    <row r="16" spans="2:9" ht="16" thickBot="1" x14ac:dyDescent="0.25">
      <c r="B16" s="74" t="s">
        <v>23</v>
      </c>
      <c r="C16" s="50">
        <v>45000</v>
      </c>
      <c r="D16" s="50">
        <v>49500</v>
      </c>
      <c r="E16" s="50">
        <f t="shared" si="0"/>
        <v>4500</v>
      </c>
      <c r="F16" s="48"/>
      <c r="G16" s="74" t="s">
        <v>23</v>
      </c>
      <c r="H16" s="217">
        <v>49500</v>
      </c>
      <c r="I16" s="218"/>
    </row>
    <row r="17" spans="2:9" ht="16" thickBot="1" x14ac:dyDescent="0.25">
      <c r="B17" s="74" t="s">
        <v>24</v>
      </c>
      <c r="C17" s="50">
        <v>25000</v>
      </c>
      <c r="D17" s="50">
        <v>25750</v>
      </c>
      <c r="E17" s="50">
        <f t="shared" si="0"/>
        <v>750</v>
      </c>
      <c r="F17" s="48"/>
      <c r="G17" s="74" t="s">
        <v>24</v>
      </c>
      <c r="H17" s="217">
        <v>25750</v>
      </c>
      <c r="I17" s="218"/>
    </row>
    <row r="18" spans="2:9" ht="16" thickBot="1" x14ac:dyDescent="0.25">
      <c r="B18" s="74" t="s">
        <v>25</v>
      </c>
      <c r="C18" s="50">
        <v>350000</v>
      </c>
      <c r="D18" s="50">
        <v>402500</v>
      </c>
      <c r="E18" s="50">
        <f t="shared" si="0"/>
        <v>52500</v>
      </c>
      <c r="F18" s="48"/>
      <c r="G18" s="74" t="s">
        <v>25</v>
      </c>
      <c r="H18" s="217">
        <v>402500</v>
      </c>
      <c r="I18" s="218"/>
    </row>
    <row r="19" spans="2:9" ht="16" thickBot="1" x14ac:dyDescent="0.25">
      <c r="B19" s="77" t="s">
        <v>81</v>
      </c>
      <c r="C19" s="145">
        <f>SUM(C7:C18)</f>
        <v>1213000</v>
      </c>
      <c r="D19" s="145">
        <f>SUM(D7:D18)</f>
        <v>1354940</v>
      </c>
      <c r="E19" s="145">
        <f>SUM(E7:E18)</f>
        <v>141940</v>
      </c>
      <c r="F19" s="137"/>
      <c r="G19" s="147" t="s">
        <v>13</v>
      </c>
      <c r="H19" s="219">
        <f>SUM(H7:I18)</f>
        <v>964440</v>
      </c>
      <c r="I19" s="220"/>
    </row>
    <row r="20" spans="2:9" ht="16" thickBot="1" x14ac:dyDescent="0.25">
      <c r="B20" s="204" t="s">
        <v>10</v>
      </c>
      <c r="C20" s="205"/>
      <c r="D20" s="206"/>
      <c r="E20" s="146">
        <v>110000</v>
      </c>
      <c r="F20" s="48"/>
      <c r="G20" s="141" t="s">
        <v>157</v>
      </c>
      <c r="H20" s="223">
        <f>SUM(D19-E21)</f>
        <v>31940</v>
      </c>
      <c r="I20" s="224"/>
    </row>
    <row r="21" spans="2:9" ht="16" thickBot="1" x14ac:dyDescent="0.25">
      <c r="B21" s="204" t="s">
        <v>11</v>
      </c>
      <c r="C21" s="205"/>
      <c r="D21" s="206"/>
      <c r="E21" s="145">
        <f>SUM(E20,C19)</f>
        <v>1323000</v>
      </c>
      <c r="F21" s="142"/>
      <c r="G21" s="77" t="s">
        <v>14</v>
      </c>
      <c r="H21" s="219">
        <f>E21</f>
        <v>1323000</v>
      </c>
      <c r="I21" s="220"/>
    </row>
  </sheetData>
  <mergeCells count="23">
    <mergeCell ref="B2:I2"/>
    <mergeCell ref="B4:D4"/>
    <mergeCell ref="G3:I3"/>
    <mergeCell ref="B3:E3"/>
    <mergeCell ref="H6:I6"/>
    <mergeCell ref="B20:D20"/>
    <mergeCell ref="B21:D21"/>
    <mergeCell ref="B5:D5"/>
    <mergeCell ref="H18:I18"/>
    <mergeCell ref="H17:I17"/>
    <mergeCell ref="H16:I16"/>
    <mergeCell ref="H15:I15"/>
    <mergeCell ref="H20:I20"/>
    <mergeCell ref="H12:I12"/>
    <mergeCell ref="H11:I11"/>
    <mergeCell ref="H7:I7"/>
    <mergeCell ref="H14:I14"/>
    <mergeCell ref="H13:I13"/>
    <mergeCell ref="H21:I21"/>
    <mergeCell ref="H9:I9"/>
    <mergeCell ref="H8:I8"/>
    <mergeCell ref="H19:I19"/>
    <mergeCell ref="H10:I10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35"/>
  <sheetViews>
    <sheetView workbookViewId="0">
      <selection activeCell="F5" sqref="F5"/>
    </sheetView>
  </sheetViews>
  <sheetFormatPr baseColWidth="10" defaultColWidth="11.5" defaultRowHeight="15" x14ac:dyDescent="0.2"/>
  <cols>
    <col min="1" max="1" width="4" customWidth="1"/>
    <col min="2" max="2" width="39.5" customWidth="1"/>
    <col min="3" max="3" width="22" customWidth="1"/>
    <col min="4" max="4" width="6.1640625" customWidth="1"/>
    <col min="5" max="5" width="37.1640625" customWidth="1"/>
    <col min="6" max="6" width="17.33203125" customWidth="1"/>
    <col min="7" max="7" width="11.5" customWidth="1"/>
    <col min="8" max="8" width="20.33203125" customWidth="1"/>
  </cols>
  <sheetData>
    <row r="1" spans="2:6" ht="16" thickBot="1" x14ac:dyDescent="0.25"/>
    <row r="2" spans="2:6" ht="25" thickBot="1" x14ac:dyDescent="0.35">
      <c r="B2" s="231" t="s">
        <v>74</v>
      </c>
      <c r="C2" s="232"/>
      <c r="D2" s="232"/>
      <c r="E2" s="232"/>
      <c r="F2" s="233"/>
    </row>
    <row r="3" spans="2:6" ht="17" thickBot="1" x14ac:dyDescent="0.25">
      <c r="B3" s="202" t="s">
        <v>56</v>
      </c>
      <c r="C3" s="198"/>
      <c r="D3" s="56"/>
      <c r="E3" s="202" t="s">
        <v>57</v>
      </c>
      <c r="F3" s="198"/>
    </row>
    <row r="4" spans="2:6" ht="17" x14ac:dyDescent="0.2">
      <c r="B4" s="81" t="s">
        <v>84</v>
      </c>
      <c r="C4" s="82">
        <f>C11</f>
        <v>125000</v>
      </c>
      <c r="D4" s="57"/>
      <c r="E4" s="81" t="s">
        <v>84</v>
      </c>
      <c r="F4" s="83">
        <f>F11</f>
        <v>125000</v>
      </c>
    </row>
    <row r="5" spans="2:6" ht="17" thickBot="1" x14ac:dyDescent="0.25">
      <c r="B5" s="58"/>
      <c r="C5" s="33"/>
      <c r="D5" s="57"/>
      <c r="E5" s="58" t="s">
        <v>63</v>
      </c>
      <c r="F5" s="84">
        <f>-(1-(F4/C4))</f>
        <v>0</v>
      </c>
    </row>
    <row r="6" spans="2:6" ht="16" thickBot="1" x14ac:dyDescent="0.25">
      <c r="B6" s="78" t="s">
        <v>82</v>
      </c>
      <c r="C6" s="79" t="s">
        <v>93</v>
      </c>
      <c r="D6" s="48"/>
      <c r="E6" s="78" t="s">
        <v>82</v>
      </c>
      <c r="F6" s="79" t="s">
        <v>93</v>
      </c>
    </row>
    <row r="7" spans="2:6" ht="16" thickBot="1" x14ac:dyDescent="0.25">
      <c r="B7" s="21" t="s">
        <v>27</v>
      </c>
      <c r="C7" s="80">
        <v>15000</v>
      </c>
      <c r="D7" s="48"/>
      <c r="E7" s="21" t="s">
        <v>27</v>
      </c>
      <c r="F7" s="80">
        <v>15000</v>
      </c>
    </row>
    <row r="8" spans="2:6" ht="16" thickBot="1" x14ac:dyDescent="0.25">
      <c r="B8" s="21" t="s">
        <v>28</v>
      </c>
      <c r="C8" s="80">
        <v>20000</v>
      </c>
      <c r="D8" s="48"/>
      <c r="E8" s="21" t="s">
        <v>28</v>
      </c>
      <c r="F8" s="80">
        <v>20000</v>
      </c>
    </row>
    <row r="9" spans="2:6" ht="16" thickBot="1" x14ac:dyDescent="0.25">
      <c r="B9" s="21" t="s">
        <v>29</v>
      </c>
      <c r="C9" s="80">
        <v>60000</v>
      </c>
      <c r="D9" s="48"/>
      <c r="E9" s="21" t="s">
        <v>29</v>
      </c>
      <c r="F9" s="80">
        <v>60000</v>
      </c>
    </row>
    <row r="10" spans="2:6" ht="16" thickBot="1" x14ac:dyDescent="0.25">
      <c r="B10" s="21" t="s">
        <v>94</v>
      </c>
      <c r="C10" s="80">
        <v>30000</v>
      </c>
      <c r="D10" s="48"/>
      <c r="E10" s="21" t="s">
        <v>94</v>
      </c>
      <c r="F10" s="80">
        <v>30000</v>
      </c>
    </row>
    <row r="11" spans="2:6" ht="16" thickBot="1" x14ac:dyDescent="0.25">
      <c r="B11" s="89" t="s">
        <v>81</v>
      </c>
      <c r="C11" s="90">
        <f>SUM(C7:C10)</f>
        <v>125000</v>
      </c>
      <c r="D11" s="91"/>
      <c r="E11" s="89" t="s">
        <v>81</v>
      </c>
      <c r="F11" s="90">
        <f>SUM(F7:F10)</f>
        <v>125000</v>
      </c>
    </row>
    <row r="33" spans="2:9" x14ac:dyDescent="0.2">
      <c r="I33" s="2"/>
    </row>
    <row r="35" spans="2:9" ht="16" x14ac:dyDescent="0.2">
      <c r="B35" s="6"/>
    </row>
  </sheetData>
  <mergeCells count="3">
    <mergeCell ref="B2:F2"/>
    <mergeCell ref="B3:C3"/>
    <mergeCell ref="E3:F3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3"/>
  <sheetViews>
    <sheetView workbookViewId="0">
      <selection activeCell="F5" sqref="F5"/>
    </sheetView>
  </sheetViews>
  <sheetFormatPr baseColWidth="10" defaultColWidth="11.5" defaultRowHeight="15" x14ac:dyDescent="0.2"/>
  <cols>
    <col min="1" max="1" width="4.1640625" customWidth="1"/>
    <col min="2" max="2" width="35.6640625" customWidth="1"/>
    <col min="3" max="3" width="33.5" customWidth="1"/>
    <col min="4" max="4" width="6.5" customWidth="1"/>
    <col min="5" max="5" width="39.33203125" customWidth="1"/>
    <col min="6" max="6" width="21.5" customWidth="1"/>
  </cols>
  <sheetData>
    <row r="1" spans="2:6" ht="16" thickBot="1" x14ac:dyDescent="0.25"/>
    <row r="2" spans="2:6" ht="22" thickBot="1" x14ac:dyDescent="0.3">
      <c r="B2" s="234" t="s">
        <v>45</v>
      </c>
      <c r="C2" s="235"/>
      <c r="D2" s="235"/>
      <c r="E2" s="235"/>
      <c r="F2" s="236"/>
    </row>
    <row r="3" spans="2:6" ht="22" thickBot="1" x14ac:dyDescent="0.3">
      <c r="B3" s="237" t="s">
        <v>75</v>
      </c>
      <c r="C3" s="238"/>
      <c r="D3" s="96"/>
      <c r="E3" s="237" t="s">
        <v>58</v>
      </c>
      <c r="F3" s="239"/>
    </row>
    <row r="4" spans="2:6" ht="21" customHeight="1" x14ac:dyDescent="0.2">
      <c r="B4" s="85" t="s">
        <v>45</v>
      </c>
      <c r="C4" s="86">
        <f>C13</f>
        <v>267500</v>
      </c>
      <c r="D4" s="97"/>
      <c r="E4" s="85" t="s">
        <v>45</v>
      </c>
      <c r="F4" s="87">
        <f>F13</f>
        <v>467500</v>
      </c>
    </row>
    <row r="5" spans="2:6" ht="35" thickBot="1" x14ac:dyDescent="0.25">
      <c r="B5" s="115" t="s">
        <v>4</v>
      </c>
      <c r="C5" s="114">
        <f>SUM(C7:C12)+200000</f>
        <v>467500</v>
      </c>
      <c r="D5" s="26"/>
      <c r="E5" s="60" t="s">
        <v>0</v>
      </c>
      <c r="F5" s="88">
        <f>-(1-(F4/C5))</f>
        <v>0</v>
      </c>
    </row>
    <row r="6" spans="2:6" ht="16" thickBot="1" x14ac:dyDescent="0.25">
      <c r="B6" s="3" t="s">
        <v>82</v>
      </c>
      <c r="C6" s="94" t="s">
        <v>96</v>
      </c>
      <c r="D6" s="98"/>
      <c r="E6" s="3" t="s">
        <v>82</v>
      </c>
      <c r="F6" s="4" t="s">
        <v>96</v>
      </c>
    </row>
    <row r="7" spans="2:6" ht="16" thickBot="1" x14ac:dyDescent="0.25">
      <c r="B7" s="8" t="s">
        <v>30</v>
      </c>
      <c r="C7" s="75">
        <v>20000</v>
      </c>
      <c r="D7" s="98"/>
      <c r="E7" s="8" t="s">
        <v>30</v>
      </c>
      <c r="F7" s="5">
        <v>20000</v>
      </c>
    </row>
    <row r="8" spans="2:6" ht="16" thickBot="1" x14ac:dyDescent="0.25">
      <c r="B8" s="8" t="s">
        <v>31</v>
      </c>
      <c r="C8" s="75">
        <v>13500</v>
      </c>
      <c r="D8" s="98"/>
      <c r="E8" s="8" t="s">
        <v>31</v>
      </c>
      <c r="F8" s="5">
        <v>13500</v>
      </c>
    </row>
    <row r="9" spans="2:6" ht="16" thickBot="1" x14ac:dyDescent="0.25">
      <c r="B9" s="8" t="s">
        <v>32</v>
      </c>
      <c r="C9" s="75">
        <v>8000</v>
      </c>
      <c r="D9" s="98"/>
      <c r="E9" s="8" t="s">
        <v>32</v>
      </c>
      <c r="F9" s="5">
        <v>8000</v>
      </c>
    </row>
    <row r="10" spans="2:6" ht="16" thickBot="1" x14ac:dyDescent="0.25">
      <c r="B10" s="8" t="s">
        <v>33</v>
      </c>
      <c r="C10" s="75">
        <v>10000</v>
      </c>
      <c r="D10" s="98"/>
      <c r="E10" s="8" t="s">
        <v>33</v>
      </c>
      <c r="F10" s="5">
        <v>10000</v>
      </c>
    </row>
    <row r="11" spans="2:6" ht="29" thickBot="1" x14ac:dyDescent="0.25">
      <c r="B11" s="8" t="s">
        <v>34</v>
      </c>
      <c r="C11" s="75">
        <v>16000</v>
      </c>
      <c r="D11" s="98"/>
      <c r="E11" s="8" t="s">
        <v>34</v>
      </c>
      <c r="F11" s="5">
        <v>16000</v>
      </c>
    </row>
    <row r="12" spans="2:6" ht="16" thickBot="1" x14ac:dyDescent="0.25">
      <c r="B12" s="8" t="s">
        <v>35</v>
      </c>
      <c r="C12" s="75">
        <v>200000</v>
      </c>
      <c r="D12" s="98"/>
      <c r="E12" s="8" t="s">
        <v>35</v>
      </c>
      <c r="F12" s="50">
        <v>400000</v>
      </c>
    </row>
    <row r="13" spans="2:6" ht="16" thickBot="1" x14ac:dyDescent="0.25">
      <c r="B13" s="63" t="s">
        <v>81</v>
      </c>
      <c r="C13" s="95">
        <f>SUM(C7:C12)</f>
        <v>267500</v>
      </c>
      <c r="D13" s="99"/>
      <c r="E13" s="63" t="s">
        <v>81</v>
      </c>
      <c r="F13" s="92">
        <f>SUM(F7:F12)</f>
        <v>467500</v>
      </c>
    </row>
  </sheetData>
  <mergeCells count="3">
    <mergeCell ref="B2:F2"/>
    <mergeCell ref="B3:C3"/>
    <mergeCell ref="E3:F3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1"/>
  <sheetViews>
    <sheetView workbookViewId="0">
      <selection activeCell="F6" sqref="F6"/>
    </sheetView>
  </sheetViews>
  <sheetFormatPr baseColWidth="10" defaultColWidth="11.5" defaultRowHeight="15" x14ac:dyDescent="0.2"/>
  <cols>
    <col min="1" max="1" width="4.83203125" customWidth="1"/>
    <col min="2" max="2" width="29.6640625" customWidth="1"/>
    <col min="3" max="3" width="27.5" customWidth="1"/>
    <col min="4" max="4" width="10" customWidth="1"/>
    <col min="5" max="5" width="39.33203125" customWidth="1"/>
    <col min="6" max="6" width="21.5" customWidth="1"/>
  </cols>
  <sheetData>
    <row r="1" spans="2:6" ht="16" thickBot="1" x14ac:dyDescent="0.25"/>
    <row r="2" spans="2:6" ht="22" thickBot="1" x14ac:dyDescent="0.3">
      <c r="B2" s="234" t="s">
        <v>76</v>
      </c>
      <c r="C2" s="235"/>
      <c r="D2" s="235"/>
      <c r="E2" s="235"/>
      <c r="F2" s="236"/>
    </row>
    <row r="3" spans="2:6" s="7" customFormat="1" ht="17" thickBot="1" x14ac:dyDescent="0.25">
      <c r="B3" s="237" t="s">
        <v>59</v>
      </c>
      <c r="C3" s="239"/>
      <c r="D3" s="103"/>
      <c r="E3" s="237" t="s">
        <v>60</v>
      </c>
      <c r="F3" s="239"/>
    </row>
    <row r="4" spans="2:6" ht="21" customHeight="1" x14ac:dyDescent="0.2">
      <c r="B4" s="85" t="s">
        <v>44</v>
      </c>
      <c r="C4" s="86">
        <f>C11</f>
        <v>80000</v>
      </c>
      <c r="D4" s="97"/>
      <c r="E4" s="85" t="s">
        <v>44</v>
      </c>
      <c r="F4" s="87">
        <f>F11</f>
        <v>80000</v>
      </c>
    </row>
    <row r="5" spans="2:6" ht="17" thickBot="1" x14ac:dyDescent="0.25">
      <c r="B5" s="60"/>
      <c r="C5" s="59"/>
      <c r="D5" s="26"/>
      <c r="E5" s="60" t="s">
        <v>0</v>
      </c>
      <c r="F5" s="88">
        <f>-(1-(F4/C4))</f>
        <v>0</v>
      </c>
    </row>
    <row r="6" spans="2:6" ht="16" thickBot="1" x14ac:dyDescent="0.25">
      <c r="B6" s="78" t="s">
        <v>82</v>
      </c>
      <c r="C6" s="100" t="s">
        <v>96</v>
      </c>
      <c r="D6" s="104"/>
      <c r="E6" s="78" t="s">
        <v>82</v>
      </c>
      <c r="F6" s="79" t="s">
        <v>96</v>
      </c>
    </row>
    <row r="7" spans="2:6" ht="16" thickBot="1" x14ac:dyDescent="0.25">
      <c r="B7" s="21" t="s">
        <v>97</v>
      </c>
      <c r="C7" s="101">
        <v>20000</v>
      </c>
      <c r="D7" s="104"/>
      <c r="E7" s="21" t="s">
        <v>97</v>
      </c>
      <c r="F7" s="80">
        <v>20000</v>
      </c>
    </row>
    <row r="8" spans="2:6" ht="16" thickBot="1" x14ac:dyDescent="0.25">
      <c r="B8" s="21" t="s">
        <v>98</v>
      </c>
      <c r="C8" s="101">
        <v>10000</v>
      </c>
      <c r="D8" s="104"/>
      <c r="E8" s="21" t="s">
        <v>98</v>
      </c>
      <c r="F8" s="80">
        <v>10000</v>
      </c>
    </row>
    <row r="9" spans="2:6" ht="16" thickBot="1" x14ac:dyDescent="0.25">
      <c r="B9" s="21" t="s">
        <v>36</v>
      </c>
      <c r="C9" s="101">
        <v>30000</v>
      </c>
      <c r="D9" s="104"/>
      <c r="E9" s="21" t="s">
        <v>36</v>
      </c>
      <c r="F9" s="80">
        <v>30000</v>
      </c>
    </row>
    <row r="10" spans="2:6" ht="16" thickBot="1" x14ac:dyDescent="0.25">
      <c r="B10" s="21" t="s">
        <v>37</v>
      </c>
      <c r="C10" s="101">
        <v>20000</v>
      </c>
      <c r="D10" s="104"/>
      <c r="E10" s="21" t="s">
        <v>37</v>
      </c>
      <c r="F10" s="80">
        <v>20000</v>
      </c>
    </row>
    <row r="11" spans="2:6" ht="16" thickBot="1" x14ac:dyDescent="0.25">
      <c r="B11" s="89" t="s">
        <v>81</v>
      </c>
      <c r="C11" s="102">
        <f>SUM(C7:C10)</f>
        <v>80000</v>
      </c>
      <c r="D11" s="105"/>
      <c r="E11" s="89" t="s">
        <v>81</v>
      </c>
      <c r="F11" s="90">
        <f>SUM(F7:F10)</f>
        <v>80000</v>
      </c>
    </row>
  </sheetData>
  <mergeCells count="3">
    <mergeCell ref="B2:F2"/>
    <mergeCell ref="B3:C3"/>
    <mergeCell ref="E3:F3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20"/>
  <sheetViews>
    <sheetView topLeftCell="A3" workbookViewId="0">
      <selection activeCell="F7" sqref="F7"/>
    </sheetView>
  </sheetViews>
  <sheetFormatPr baseColWidth="10" defaultColWidth="11.5" defaultRowHeight="15" x14ac:dyDescent="0.2"/>
  <cols>
    <col min="1" max="1" width="3.5" customWidth="1"/>
    <col min="2" max="2" width="36.6640625" customWidth="1"/>
    <col min="3" max="3" width="43.6640625" customWidth="1"/>
    <col min="4" max="4" width="4.83203125" customWidth="1"/>
    <col min="5" max="5" width="41.83203125" customWidth="1"/>
    <col min="6" max="6" width="29.6640625" customWidth="1"/>
  </cols>
  <sheetData>
    <row r="1" spans="2:6" ht="16" thickBot="1" x14ac:dyDescent="0.25"/>
    <row r="2" spans="2:6" ht="22" thickBot="1" x14ac:dyDescent="0.3">
      <c r="B2" s="234" t="s">
        <v>42</v>
      </c>
      <c r="C2" s="235"/>
      <c r="D2" s="235"/>
      <c r="E2" s="235"/>
      <c r="F2" s="236"/>
    </row>
    <row r="3" spans="2:6" ht="17" thickBot="1" x14ac:dyDescent="0.25">
      <c r="B3" s="237" t="s">
        <v>61</v>
      </c>
      <c r="C3" s="238"/>
      <c r="D3" s="25"/>
      <c r="E3" s="237" t="s">
        <v>62</v>
      </c>
      <c r="F3" s="239"/>
    </row>
    <row r="4" spans="2:6" ht="17" x14ac:dyDescent="0.2">
      <c r="B4" s="107" t="s">
        <v>79</v>
      </c>
      <c r="C4" s="108">
        <f>C16</f>
        <v>3550000</v>
      </c>
      <c r="D4" s="97"/>
      <c r="E4" s="85" t="s">
        <v>80</v>
      </c>
      <c r="F4" s="87">
        <f>F19</f>
        <v>1500000</v>
      </c>
    </row>
    <row r="5" spans="2:6" ht="17" thickBot="1" x14ac:dyDescent="0.25">
      <c r="B5" s="60" t="s">
        <v>78</v>
      </c>
      <c r="C5" s="86">
        <v>1500000</v>
      </c>
      <c r="D5" s="26"/>
      <c r="E5" s="60" t="s">
        <v>0</v>
      </c>
      <c r="F5" s="88">
        <f>-(1-(F4/C5))</f>
        <v>0</v>
      </c>
    </row>
    <row r="6" spans="2:6" ht="16" thickBot="1" x14ac:dyDescent="0.25">
      <c r="B6" s="78" t="s">
        <v>82</v>
      </c>
      <c r="C6" s="100" t="s">
        <v>83</v>
      </c>
      <c r="D6" s="104"/>
      <c r="E6" s="78" t="s">
        <v>82</v>
      </c>
      <c r="F6" s="79" t="s">
        <v>83</v>
      </c>
    </row>
    <row r="7" spans="2:6" ht="16" thickBot="1" x14ac:dyDescent="0.25">
      <c r="B7" s="21" t="s">
        <v>147</v>
      </c>
      <c r="C7" s="101">
        <v>150000</v>
      </c>
      <c r="D7" s="104"/>
      <c r="E7" s="21" t="s">
        <v>147</v>
      </c>
      <c r="F7" s="122">
        <v>1500000</v>
      </c>
    </row>
    <row r="8" spans="2:6" ht="16" thickBot="1" x14ac:dyDescent="0.25">
      <c r="B8" s="21" t="s">
        <v>148</v>
      </c>
      <c r="C8" s="101">
        <v>250000</v>
      </c>
      <c r="D8" s="104"/>
      <c r="E8" s="21" t="s">
        <v>148</v>
      </c>
      <c r="F8" s="123"/>
    </row>
    <row r="9" spans="2:6" ht="31" thickBot="1" x14ac:dyDescent="0.25">
      <c r="B9" s="21" t="s">
        <v>149</v>
      </c>
      <c r="C9" s="101">
        <v>750000</v>
      </c>
      <c r="D9" s="104"/>
      <c r="E9" s="21" t="s">
        <v>149</v>
      </c>
      <c r="F9" s="123"/>
    </row>
    <row r="10" spans="2:6" ht="16" thickBot="1" x14ac:dyDescent="0.25">
      <c r="B10" s="21" t="s">
        <v>150</v>
      </c>
      <c r="C10" s="101">
        <v>500000</v>
      </c>
      <c r="D10" s="104"/>
      <c r="E10" s="21" t="s">
        <v>150</v>
      </c>
      <c r="F10" s="123"/>
    </row>
    <row r="11" spans="2:6" ht="16" thickBot="1" x14ac:dyDescent="0.25">
      <c r="B11" s="21" t="s">
        <v>151</v>
      </c>
      <c r="C11" s="101">
        <v>250000</v>
      </c>
      <c r="D11" s="104"/>
      <c r="E11" s="21" t="s">
        <v>151</v>
      </c>
      <c r="F11" s="123"/>
    </row>
    <row r="12" spans="2:6" ht="16" thickBot="1" x14ac:dyDescent="0.25">
      <c r="B12" s="21" t="s">
        <v>152</v>
      </c>
      <c r="C12" s="101">
        <v>550000</v>
      </c>
      <c r="D12" s="104"/>
      <c r="E12" s="21" t="s">
        <v>152</v>
      </c>
      <c r="F12" s="123"/>
    </row>
    <row r="13" spans="2:6" ht="16" thickBot="1" x14ac:dyDescent="0.25">
      <c r="B13" s="21" t="s">
        <v>153</v>
      </c>
      <c r="C13" s="101">
        <v>200000</v>
      </c>
      <c r="D13" s="104"/>
      <c r="E13" s="21" t="s">
        <v>153</v>
      </c>
      <c r="F13" s="123"/>
    </row>
    <row r="14" spans="2:6" ht="16" thickBot="1" x14ac:dyDescent="0.25">
      <c r="B14" s="21" t="s">
        <v>154</v>
      </c>
      <c r="C14" s="101">
        <v>450000</v>
      </c>
      <c r="D14" s="104"/>
      <c r="E14" s="21" t="s">
        <v>154</v>
      </c>
      <c r="F14" s="123"/>
    </row>
    <row r="15" spans="2:6" ht="16" thickBot="1" x14ac:dyDescent="0.25">
      <c r="B15" s="21" t="s">
        <v>7</v>
      </c>
      <c r="C15" s="101">
        <v>450000</v>
      </c>
      <c r="D15" s="104"/>
      <c r="E15" s="21" t="s">
        <v>155</v>
      </c>
      <c r="F15" s="123"/>
    </row>
    <row r="16" spans="2:6" ht="16" thickBot="1" x14ac:dyDescent="0.25">
      <c r="B16" s="243" t="s">
        <v>81</v>
      </c>
      <c r="C16" s="240">
        <f>SUM(C7:C15)</f>
        <v>3550000</v>
      </c>
      <c r="D16" s="104"/>
      <c r="E16" s="138" t="s">
        <v>8</v>
      </c>
      <c r="F16" s="123"/>
    </row>
    <row r="17" spans="2:6" ht="16" thickBot="1" x14ac:dyDescent="0.25">
      <c r="B17" s="188"/>
      <c r="C17" s="241"/>
      <c r="D17" s="104"/>
      <c r="E17" s="138" t="s">
        <v>8</v>
      </c>
      <c r="F17" s="123"/>
    </row>
    <row r="18" spans="2:6" ht="16" thickBot="1" x14ac:dyDescent="0.25">
      <c r="B18" s="188"/>
      <c r="C18" s="241"/>
      <c r="D18" s="104"/>
      <c r="E18" s="139" t="s">
        <v>9</v>
      </c>
      <c r="F18" s="140">
        <v>1500000</v>
      </c>
    </row>
    <row r="19" spans="2:6" ht="16" thickBot="1" x14ac:dyDescent="0.25">
      <c r="B19" s="189"/>
      <c r="C19" s="242"/>
      <c r="D19" s="105"/>
      <c r="E19" s="78" t="s">
        <v>81</v>
      </c>
      <c r="F19" s="124">
        <f>SUM(F7:F17)</f>
        <v>1500000</v>
      </c>
    </row>
    <row r="20" spans="2:6" x14ac:dyDescent="0.2">
      <c r="B20" s="24"/>
      <c r="C20" s="109"/>
    </row>
  </sheetData>
  <mergeCells count="5">
    <mergeCell ref="B2:F2"/>
    <mergeCell ref="B3:C3"/>
    <mergeCell ref="E3:F3"/>
    <mergeCell ref="C16:C19"/>
    <mergeCell ref="B16:B19"/>
  </mergeCells>
  <phoneticPr fontId="25" type="noConversion"/>
  <pageMargins left="0.75" right="0.75" top="1" bottom="1" header="0.5" footer="0.5"/>
  <pageSetup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Expenses</vt:lpstr>
      <vt:lpstr>ITPersonnel</vt:lpstr>
      <vt:lpstr>EquipmentReplacement</vt:lpstr>
      <vt:lpstr>Service&amp;Maintenance</vt:lpstr>
      <vt:lpstr>StaffDevelopment</vt:lpstr>
      <vt:lpstr>OperatingCosts</vt:lpstr>
      <vt:lpstr>Consumables</vt:lpstr>
      <vt:lpstr>StrategicInitiatives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Sanjay Dalvi</dc:creator>
  <cp:lastModifiedBy>Microsoft Office User</cp:lastModifiedBy>
  <dcterms:created xsi:type="dcterms:W3CDTF">2014-09-19T19:15:10Z</dcterms:created>
  <dcterms:modified xsi:type="dcterms:W3CDTF">2022-04-21T04:41:30Z</dcterms:modified>
</cp:coreProperties>
</file>