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florida-my.sharepoint.com/personal/athearn_ufl_edu/Documents/P2_CropDecisions/CropEcon_Agronomic/Cotton/STEP_CottonCompetition/CottonInsurance/2025/"/>
    </mc:Choice>
  </mc:AlternateContent>
  <xr:revisionPtr revIDLastSave="0" documentId="8_{282F0A47-53A0-4F50-B595-C6EA733A1E50}" xr6:coauthVersionLast="47" xr6:coauthVersionMax="47" xr10:uidLastSave="{00000000-0000-0000-0000-000000000000}"/>
  <bookViews>
    <workbookView xWindow="384" yWindow="384" windowWidth="17280" windowHeight="8964" firstSheet="1" activeTab="2" xr2:uid="{90680412-628E-4436-803F-3C1A5F9C2C67}"/>
  </bookViews>
  <sheets>
    <sheet name="TitleSheet" sheetId="4" r:id="rId1"/>
    <sheet name="YieldProtection" sheetId="1" r:id="rId2"/>
    <sheet name="RevenueProtection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7" i="2" l="1"/>
  <c r="B56" i="2"/>
  <c r="B55" i="2"/>
  <c r="B54" i="2"/>
  <c r="B53" i="2"/>
  <c r="B52" i="2"/>
  <c r="B51" i="2"/>
  <c r="B50" i="2"/>
  <c r="B49" i="2"/>
  <c r="B48" i="2"/>
  <c r="B47" i="2"/>
  <c r="B46" i="2"/>
  <c r="B41" i="2"/>
  <c r="B40" i="2"/>
  <c r="B39" i="2"/>
  <c r="B38" i="2"/>
  <c r="B37" i="2"/>
  <c r="B36" i="2"/>
  <c r="B35" i="2"/>
  <c r="B34" i="2"/>
  <c r="B33" i="2"/>
  <c r="B32" i="2"/>
  <c r="B31" i="2"/>
  <c r="B30" i="2"/>
  <c r="B25" i="2"/>
  <c r="B24" i="2"/>
  <c r="B23" i="2"/>
  <c r="B22" i="2"/>
  <c r="B21" i="2"/>
  <c r="B20" i="2"/>
  <c r="B19" i="2"/>
  <c r="B18" i="2"/>
  <c r="B17" i="2"/>
  <c r="B16" i="2"/>
  <c r="B15" i="2"/>
  <c r="B14" i="2"/>
  <c r="B57" i="1"/>
  <c r="B56" i="1"/>
  <c r="B55" i="1"/>
  <c r="B54" i="1"/>
  <c r="B53" i="1"/>
  <c r="B52" i="1"/>
  <c r="B51" i="1"/>
  <c r="B50" i="1"/>
  <c r="B49" i="1"/>
  <c r="B48" i="1"/>
  <c r="B47" i="1"/>
  <c r="B46" i="1"/>
  <c r="B41" i="1"/>
  <c r="B40" i="1"/>
  <c r="B39" i="1"/>
  <c r="B38" i="1"/>
  <c r="B37" i="1"/>
  <c r="B36" i="1"/>
  <c r="B35" i="1"/>
  <c r="B34" i="1"/>
  <c r="B33" i="1"/>
  <c r="B32" i="1"/>
  <c r="B31" i="1"/>
  <c r="B30" i="1"/>
  <c r="B25" i="1"/>
  <c r="B24" i="1"/>
  <c r="B23" i="1"/>
  <c r="B22" i="1"/>
  <c r="B21" i="1"/>
  <c r="B20" i="1"/>
  <c r="B19" i="1"/>
  <c r="B18" i="1"/>
  <c r="B17" i="1"/>
  <c r="B16" i="1"/>
  <c r="B15" i="1"/>
  <c r="B14" i="1"/>
  <c r="J6" i="1"/>
  <c r="C17" i="1"/>
  <c r="C33" i="1"/>
  <c r="C49" i="1"/>
  <c r="J6" i="2"/>
  <c r="F20" i="2"/>
  <c r="J25" i="1"/>
  <c r="J41" i="1"/>
  <c r="J57" i="1"/>
  <c r="I25" i="1"/>
  <c r="I41" i="1"/>
  <c r="I57" i="1"/>
  <c r="H25" i="1"/>
  <c r="H41" i="1"/>
  <c r="H57" i="1"/>
  <c r="G25" i="1"/>
  <c r="G41" i="1"/>
  <c r="G57" i="1"/>
  <c r="F25" i="1"/>
  <c r="F41" i="1"/>
  <c r="F57" i="1"/>
  <c r="E25" i="1"/>
  <c r="E41" i="1"/>
  <c r="E57" i="1"/>
  <c r="D25" i="1"/>
  <c r="D41" i="1"/>
  <c r="D57" i="1"/>
  <c r="J24" i="1"/>
  <c r="J40" i="1"/>
  <c r="J56" i="1"/>
  <c r="I24" i="1"/>
  <c r="I40" i="1"/>
  <c r="I56" i="1"/>
  <c r="H24" i="1"/>
  <c r="H40" i="1"/>
  <c r="H56" i="1"/>
  <c r="G24" i="1"/>
  <c r="G40" i="1"/>
  <c r="G56" i="1"/>
  <c r="F24" i="1"/>
  <c r="F40" i="1"/>
  <c r="F56" i="1"/>
  <c r="E24" i="1"/>
  <c r="E40" i="1"/>
  <c r="E56" i="1"/>
  <c r="D24" i="1"/>
  <c r="D40" i="1"/>
  <c r="D56" i="1"/>
  <c r="J23" i="1"/>
  <c r="J39" i="1"/>
  <c r="J55" i="1"/>
  <c r="I23" i="1"/>
  <c r="I39" i="1"/>
  <c r="I55" i="1"/>
  <c r="H23" i="1"/>
  <c r="H39" i="1"/>
  <c r="H55" i="1"/>
  <c r="G23" i="1"/>
  <c r="G39" i="1"/>
  <c r="G55" i="1"/>
  <c r="F23" i="1"/>
  <c r="F39" i="1"/>
  <c r="F55" i="1"/>
  <c r="E23" i="1"/>
  <c r="E39" i="1"/>
  <c r="E55" i="1"/>
  <c r="D23" i="1"/>
  <c r="D39" i="1"/>
  <c r="D55" i="1"/>
  <c r="J22" i="1"/>
  <c r="J38" i="1"/>
  <c r="J54" i="1"/>
  <c r="I22" i="1"/>
  <c r="I38" i="1"/>
  <c r="I54" i="1"/>
  <c r="H22" i="1"/>
  <c r="H38" i="1"/>
  <c r="H54" i="1"/>
  <c r="G22" i="1"/>
  <c r="G38" i="1"/>
  <c r="G54" i="1"/>
  <c r="F22" i="1"/>
  <c r="F38" i="1"/>
  <c r="F54" i="1"/>
  <c r="E22" i="1"/>
  <c r="E38" i="1"/>
  <c r="E54" i="1"/>
  <c r="D22" i="1"/>
  <c r="D38" i="1"/>
  <c r="D54" i="1"/>
  <c r="J21" i="1"/>
  <c r="J37" i="1"/>
  <c r="J53" i="1"/>
  <c r="I21" i="1"/>
  <c r="I37" i="1"/>
  <c r="I53" i="1"/>
  <c r="H21" i="1"/>
  <c r="H37" i="1"/>
  <c r="H53" i="1"/>
  <c r="G21" i="1"/>
  <c r="G37" i="1"/>
  <c r="G53" i="1"/>
  <c r="F21" i="1"/>
  <c r="F37" i="1"/>
  <c r="F53" i="1"/>
  <c r="E21" i="1"/>
  <c r="E37" i="1"/>
  <c r="E53" i="1"/>
  <c r="D21" i="1"/>
  <c r="D37" i="1"/>
  <c r="D53" i="1"/>
  <c r="J20" i="1"/>
  <c r="J36" i="1"/>
  <c r="J52" i="1"/>
  <c r="I20" i="1"/>
  <c r="I36" i="1"/>
  <c r="I52" i="1"/>
  <c r="H20" i="1"/>
  <c r="H36" i="1"/>
  <c r="H52" i="1"/>
  <c r="G20" i="1"/>
  <c r="G36" i="1"/>
  <c r="G52" i="1"/>
  <c r="F20" i="1"/>
  <c r="F36" i="1"/>
  <c r="F52" i="1"/>
  <c r="E20" i="1"/>
  <c r="E36" i="1"/>
  <c r="E52" i="1"/>
  <c r="D20" i="1"/>
  <c r="D36" i="1"/>
  <c r="D52" i="1"/>
  <c r="J19" i="1"/>
  <c r="J35" i="1"/>
  <c r="J51" i="1"/>
  <c r="I19" i="1"/>
  <c r="I35" i="1"/>
  <c r="I51" i="1"/>
  <c r="H19" i="1"/>
  <c r="H35" i="1"/>
  <c r="H51" i="1"/>
  <c r="G19" i="1"/>
  <c r="G35" i="1"/>
  <c r="G51" i="1"/>
  <c r="F19" i="1"/>
  <c r="F35" i="1"/>
  <c r="F51" i="1"/>
  <c r="E19" i="1"/>
  <c r="E35" i="1"/>
  <c r="E51" i="1"/>
  <c r="D19" i="1"/>
  <c r="D35" i="1"/>
  <c r="D51" i="1"/>
  <c r="J18" i="1"/>
  <c r="J34" i="1"/>
  <c r="J50" i="1"/>
  <c r="I18" i="1"/>
  <c r="I34" i="1"/>
  <c r="I50" i="1"/>
  <c r="H18" i="1"/>
  <c r="H34" i="1"/>
  <c r="H50" i="1"/>
  <c r="G18" i="1"/>
  <c r="G34" i="1"/>
  <c r="G50" i="1"/>
  <c r="F18" i="1"/>
  <c r="F34" i="1"/>
  <c r="F50" i="1"/>
  <c r="E18" i="1"/>
  <c r="E34" i="1"/>
  <c r="E50" i="1"/>
  <c r="D18" i="1"/>
  <c r="D34" i="1"/>
  <c r="D50" i="1"/>
  <c r="J17" i="1"/>
  <c r="J33" i="1"/>
  <c r="J49" i="1"/>
  <c r="I17" i="1"/>
  <c r="I33" i="1"/>
  <c r="I49" i="1"/>
  <c r="H17" i="1"/>
  <c r="H33" i="1"/>
  <c r="H49" i="1"/>
  <c r="G17" i="1"/>
  <c r="G33" i="1"/>
  <c r="G49" i="1"/>
  <c r="F17" i="1"/>
  <c r="F33" i="1"/>
  <c r="F49" i="1"/>
  <c r="E17" i="1"/>
  <c r="E33" i="1"/>
  <c r="E49" i="1"/>
  <c r="D17" i="1"/>
  <c r="D33" i="1"/>
  <c r="D49" i="1"/>
  <c r="J16" i="1"/>
  <c r="J32" i="1"/>
  <c r="J48" i="1"/>
  <c r="I16" i="1"/>
  <c r="I32" i="1"/>
  <c r="I48" i="1"/>
  <c r="H16" i="1"/>
  <c r="H32" i="1"/>
  <c r="H48" i="1"/>
  <c r="G16" i="1"/>
  <c r="G32" i="1"/>
  <c r="G48" i="1"/>
  <c r="F16" i="1"/>
  <c r="F32" i="1"/>
  <c r="F48" i="1"/>
  <c r="E16" i="1"/>
  <c r="E32" i="1"/>
  <c r="E48" i="1"/>
  <c r="D16" i="1"/>
  <c r="D32" i="1"/>
  <c r="D48" i="1"/>
  <c r="J15" i="1"/>
  <c r="J31" i="1"/>
  <c r="J47" i="1"/>
  <c r="I15" i="1"/>
  <c r="I31" i="1"/>
  <c r="I47" i="1"/>
  <c r="H15" i="1"/>
  <c r="H31" i="1"/>
  <c r="H47" i="1"/>
  <c r="G15" i="1"/>
  <c r="G31" i="1"/>
  <c r="G47" i="1"/>
  <c r="F15" i="1"/>
  <c r="F31" i="1"/>
  <c r="F47" i="1"/>
  <c r="E15" i="1"/>
  <c r="E31" i="1"/>
  <c r="E47" i="1"/>
  <c r="D15" i="1"/>
  <c r="D31" i="1"/>
  <c r="D47" i="1"/>
  <c r="J14" i="1"/>
  <c r="J30" i="1"/>
  <c r="J46" i="1"/>
  <c r="I14" i="1"/>
  <c r="I30" i="1"/>
  <c r="I46" i="1"/>
  <c r="H14" i="1"/>
  <c r="H30" i="1"/>
  <c r="H46" i="1"/>
  <c r="G14" i="1"/>
  <c r="G30" i="1"/>
  <c r="G46" i="1"/>
  <c r="F14" i="1"/>
  <c r="F30" i="1"/>
  <c r="F46" i="1"/>
  <c r="E14" i="1"/>
  <c r="E30" i="1"/>
  <c r="E46" i="1"/>
  <c r="D14" i="1"/>
  <c r="D30" i="1"/>
  <c r="D46" i="1"/>
  <c r="C25" i="1"/>
  <c r="C41" i="1"/>
  <c r="C57" i="1"/>
  <c r="C24" i="1"/>
  <c r="C40" i="1"/>
  <c r="C56" i="1"/>
  <c r="C23" i="1"/>
  <c r="C39" i="1"/>
  <c r="C55" i="1"/>
  <c r="C22" i="1"/>
  <c r="C38" i="1"/>
  <c r="C54" i="1"/>
  <c r="C21" i="1"/>
  <c r="C37" i="1"/>
  <c r="C53" i="1"/>
  <c r="C20" i="1"/>
  <c r="C36" i="1"/>
  <c r="C52" i="1"/>
  <c r="C19" i="1"/>
  <c r="C35" i="1"/>
  <c r="C51" i="1"/>
  <c r="C18" i="1"/>
  <c r="C34" i="1"/>
  <c r="C50" i="1"/>
  <c r="C16" i="1"/>
  <c r="C32" i="1"/>
  <c r="C48" i="1"/>
  <c r="C15" i="1"/>
  <c r="C31" i="1"/>
  <c r="C47" i="1"/>
  <c r="C14" i="1"/>
  <c r="C30" i="1"/>
  <c r="C46" i="1"/>
  <c r="H18" i="2"/>
  <c r="H34" i="2"/>
  <c r="H50" i="2"/>
  <c r="I18" i="2"/>
  <c r="I34" i="2"/>
  <c r="I50" i="2"/>
  <c r="H25" i="2"/>
  <c r="H41" i="2"/>
  <c r="H57" i="2"/>
  <c r="G15" i="2"/>
  <c r="G31" i="2"/>
  <c r="G47" i="2"/>
  <c r="J16" i="2"/>
  <c r="J32" i="2"/>
  <c r="J48" i="2"/>
  <c r="D17" i="2"/>
  <c r="D33" i="2"/>
  <c r="D49" i="2"/>
  <c r="G25" i="2"/>
  <c r="G41" i="2"/>
  <c r="G57" i="2"/>
  <c r="F25" i="2"/>
  <c r="F41" i="2"/>
  <c r="F57" i="2"/>
  <c r="H23" i="2"/>
  <c r="H39" i="2"/>
  <c r="H55" i="2"/>
  <c r="J21" i="2"/>
  <c r="J37" i="2"/>
  <c r="J53" i="2"/>
  <c r="E20" i="2"/>
  <c r="E36" i="2"/>
  <c r="E52" i="2"/>
  <c r="G18" i="2"/>
  <c r="G34" i="2"/>
  <c r="G50" i="2"/>
  <c r="I16" i="2"/>
  <c r="I32" i="2"/>
  <c r="I48" i="2"/>
  <c r="D15" i="2"/>
  <c r="D31" i="2"/>
  <c r="D47" i="2"/>
  <c r="C22" i="2"/>
  <c r="C38" i="2"/>
  <c r="C54" i="2"/>
  <c r="E25" i="2"/>
  <c r="E41" i="2"/>
  <c r="E57" i="2"/>
  <c r="G23" i="2"/>
  <c r="G39" i="2"/>
  <c r="G55" i="2"/>
  <c r="I21" i="2"/>
  <c r="I37" i="2"/>
  <c r="I53" i="2"/>
  <c r="D20" i="2"/>
  <c r="D36" i="2"/>
  <c r="D52" i="2"/>
  <c r="F18" i="2"/>
  <c r="F34" i="2"/>
  <c r="F50" i="2"/>
  <c r="H16" i="2"/>
  <c r="H32" i="2"/>
  <c r="H48" i="2"/>
  <c r="J14" i="2"/>
  <c r="J30" i="2"/>
  <c r="J46" i="2"/>
  <c r="C21" i="2"/>
  <c r="C37" i="2"/>
  <c r="C53" i="2"/>
  <c r="D25" i="2"/>
  <c r="D41" i="2"/>
  <c r="D57" i="2"/>
  <c r="F23" i="2"/>
  <c r="F39" i="2"/>
  <c r="F55" i="2"/>
  <c r="H21" i="2"/>
  <c r="H37" i="2"/>
  <c r="H53" i="2"/>
  <c r="J19" i="2"/>
  <c r="J35" i="2"/>
  <c r="J51" i="2"/>
  <c r="E18" i="2"/>
  <c r="E34" i="2"/>
  <c r="E50" i="2"/>
  <c r="G16" i="2"/>
  <c r="G32" i="2"/>
  <c r="G48" i="2"/>
  <c r="I14" i="2"/>
  <c r="I30" i="2"/>
  <c r="I46" i="2"/>
  <c r="C20" i="2"/>
  <c r="C36" i="2"/>
  <c r="C52" i="2"/>
  <c r="J24" i="2"/>
  <c r="J40" i="2"/>
  <c r="J56" i="2"/>
  <c r="E23" i="2"/>
  <c r="E39" i="2"/>
  <c r="E55" i="2"/>
  <c r="G21" i="2"/>
  <c r="G37" i="2"/>
  <c r="G53" i="2"/>
  <c r="I19" i="2"/>
  <c r="I35" i="2"/>
  <c r="I51" i="2"/>
  <c r="D18" i="2"/>
  <c r="D34" i="2"/>
  <c r="D50" i="2"/>
  <c r="F16" i="2"/>
  <c r="F32" i="2"/>
  <c r="F48" i="2"/>
  <c r="H14" i="2"/>
  <c r="H30" i="2"/>
  <c r="H46" i="2"/>
  <c r="C19" i="2"/>
  <c r="C35" i="2"/>
  <c r="C51" i="2"/>
  <c r="I24" i="2"/>
  <c r="I40" i="2"/>
  <c r="I56" i="2"/>
  <c r="D23" i="2"/>
  <c r="D39" i="2"/>
  <c r="D55" i="2"/>
  <c r="F21" i="2"/>
  <c r="F37" i="2"/>
  <c r="F53" i="2"/>
  <c r="H19" i="2"/>
  <c r="H35" i="2"/>
  <c r="H51" i="2"/>
  <c r="J17" i="2"/>
  <c r="J33" i="2"/>
  <c r="J49" i="2"/>
  <c r="E16" i="2"/>
  <c r="E32" i="2"/>
  <c r="E48" i="2"/>
  <c r="G14" i="2"/>
  <c r="G30" i="2"/>
  <c r="G46" i="2"/>
  <c r="C18" i="2"/>
  <c r="C34" i="2"/>
  <c r="C50" i="2"/>
  <c r="H24" i="2"/>
  <c r="H40" i="2"/>
  <c r="H56" i="2"/>
  <c r="J22" i="2"/>
  <c r="J38" i="2"/>
  <c r="J54" i="2"/>
  <c r="E21" i="2"/>
  <c r="E37" i="2"/>
  <c r="E53" i="2"/>
  <c r="G19" i="2"/>
  <c r="G35" i="2"/>
  <c r="G51" i="2"/>
  <c r="I17" i="2"/>
  <c r="I33" i="2"/>
  <c r="I49" i="2"/>
  <c r="D16" i="2"/>
  <c r="D32" i="2"/>
  <c r="D48" i="2"/>
  <c r="F14" i="2"/>
  <c r="F30" i="2"/>
  <c r="F46" i="2"/>
  <c r="C17" i="2"/>
  <c r="C33" i="2"/>
  <c r="C49" i="2"/>
  <c r="G24" i="2"/>
  <c r="G40" i="2"/>
  <c r="G56" i="2"/>
  <c r="I22" i="2"/>
  <c r="I38" i="2"/>
  <c r="I54" i="2"/>
  <c r="D21" i="2"/>
  <c r="D37" i="2"/>
  <c r="D53" i="2"/>
  <c r="F19" i="2"/>
  <c r="F35" i="2"/>
  <c r="F51" i="2"/>
  <c r="H17" i="2"/>
  <c r="H33" i="2"/>
  <c r="H49" i="2"/>
  <c r="J15" i="2"/>
  <c r="J31" i="2"/>
  <c r="J47" i="2"/>
  <c r="E14" i="2"/>
  <c r="E30" i="2"/>
  <c r="E46" i="2"/>
  <c r="C16" i="2"/>
  <c r="C32" i="2"/>
  <c r="C48" i="2"/>
  <c r="F24" i="2"/>
  <c r="F40" i="2"/>
  <c r="F56" i="2"/>
  <c r="H22" i="2"/>
  <c r="H38" i="2"/>
  <c r="H54" i="2"/>
  <c r="J20" i="2"/>
  <c r="J36" i="2"/>
  <c r="J52" i="2"/>
  <c r="E19" i="2"/>
  <c r="E35" i="2"/>
  <c r="E51" i="2"/>
  <c r="G17" i="2"/>
  <c r="G33" i="2"/>
  <c r="G49" i="2"/>
  <c r="I15" i="2"/>
  <c r="I31" i="2"/>
  <c r="I47" i="2"/>
  <c r="D14" i="2"/>
  <c r="D30" i="2"/>
  <c r="D46" i="2"/>
  <c r="C15" i="2"/>
  <c r="C31" i="2"/>
  <c r="C47" i="2"/>
  <c r="J25" i="2"/>
  <c r="J41" i="2"/>
  <c r="J57" i="2"/>
  <c r="E24" i="2"/>
  <c r="E40" i="2"/>
  <c r="E56" i="2"/>
  <c r="G22" i="2"/>
  <c r="G38" i="2"/>
  <c r="G54" i="2"/>
  <c r="I20" i="2"/>
  <c r="I36" i="2"/>
  <c r="I52" i="2"/>
  <c r="D19" i="2"/>
  <c r="D35" i="2"/>
  <c r="D51" i="2"/>
  <c r="F17" i="2"/>
  <c r="F33" i="2"/>
  <c r="F49" i="2"/>
  <c r="H15" i="2"/>
  <c r="H31" i="2"/>
  <c r="H47" i="2"/>
  <c r="C14" i="2"/>
  <c r="C30" i="2"/>
  <c r="C46" i="2"/>
  <c r="I25" i="2"/>
  <c r="I41" i="2"/>
  <c r="I57" i="2"/>
  <c r="D24" i="2"/>
  <c r="D40" i="2"/>
  <c r="D56" i="2"/>
  <c r="F22" i="2"/>
  <c r="F38" i="2"/>
  <c r="F54" i="2"/>
  <c r="H20" i="2"/>
  <c r="H36" i="2"/>
  <c r="H52" i="2"/>
  <c r="J18" i="2"/>
  <c r="J34" i="2"/>
  <c r="J50" i="2"/>
  <c r="C23" i="2"/>
  <c r="C39" i="2"/>
  <c r="C55" i="2"/>
  <c r="G20" i="2"/>
  <c r="G36" i="2"/>
  <c r="G52" i="2"/>
  <c r="E17" i="2"/>
  <c r="E33" i="2"/>
  <c r="E49" i="2"/>
  <c r="C24" i="2"/>
  <c r="C40" i="2"/>
  <c r="C56" i="2"/>
  <c r="D22" i="2"/>
  <c r="D38" i="2"/>
  <c r="D54" i="2"/>
  <c r="C25" i="2"/>
  <c r="C41" i="2"/>
  <c r="C57" i="2"/>
  <c r="E22" i="2"/>
  <c r="E38" i="2"/>
  <c r="E54" i="2"/>
  <c r="E15" i="2"/>
  <c r="E31" i="2"/>
  <c r="E47" i="2"/>
  <c r="I23" i="2"/>
  <c r="I39" i="2"/>
  <c r="I55" i="2"/>
  <c r="F15" i="2"/>
  <c r="F31" i="2"/>
  <c r="F47" i="2"/>
  <c r="J23" i="2"/>
  <c r="J39" i="2"/>
  <c r="J55" i="2"/>
  <c r="F36" i="2"/>
  <c r="F52" i="2"/>
</calcChain>
</file>

<file path=xl/sharedStrings.xml><?xml version="1.0" encoding="utf-8"?>
<sst xmlns="http://schemas.openxmlformats.org/spreadsheetml/2006/main" count="48" uniqueCount="25">
  <si>
    <t>Coverage Level</t>
  </si>
  <si>
    <t>Net Insurance Gain (Loss), $/acre</t>
  </si>
  <si>
    <t>Gross Revenue from Crop + Net Insurance Gain, $/acre</t>
  </si>
  <si>
    <t>REVENUE PROTECTION (RP) CROP INSURANCE</t>
  </si>
  <si>
    <t>Producer's Premium, $/acre</t>
  </si>
  <si>
    <t>Crop Year</t>
  </si>
  <si>
    <t>YIELD PROTECTION (YP) CROP INSURANCE</t>
  </si>
  <si>
    <t>Insurance Indemnity Payments, $/acre</t>
  </si>
  <si>
    <t>Version: 2025 February</t>
  </si>
  <si>
    <t>Instructions</t>
  </si>
  <si>
    <t xml:space="preserve">Select the Yield Protection or Revenue Protection worksheet. Enter numbers in the white cells at the top of the worksheet. The other cells will calculate automatically. </t>
  </si>
  <si>
    <r>
      <t xml:space="preserve">The </t>
    </r>
    <r>
      <rPr>
        <b/>
        <sz val="12"/>
        <color theme="1"/>
        <rFont val="Calibri"/>
        <family val="2"/>
        <scheme val="minor"/>
      </rPr>
      <t>Insurance Indemnity Payment table</t>
    </r>
    <r>
      <rPr>
        <sz val="12"/>
        <color theme="1"/>
        <rFont val="Calibri"/>
        <family val="2"/>
        <scheme val="minor"/>
      </rPr>
      <t xml:space="preserve"> shows the amount the producer would be paid at different coverage levels and yields.</t>
    </r>
  </si>
  <si>
    <r>
      <t xml:space="preserve">The </t>
    </r>
    <r>
      <rPr>
        <b/>
        <sz val="12"/>
        <color theme="1"/>
        <rFont val="Calibri"/>
        <family val="2"/>
        <scheme val="minor"/>
      </rPr>
      <t>Net Insurance Gain (Loss) table</t>
    </r>
    <r>
      <rPr>
        <sz val="12"/>
        <color theme="1"/>
        <rFont val="Calibri"/>
        <family val="2"/>
        <scheme val="minor"/>
      </rPr>
      <t xml:space="preserve"> shows the indemnity payment received minus the premium paid.</t>
    </r>
  </si>
  <si>
    <r>
      <t xml:space="preserve">The </t>
    </r>
    <r>
      <rPr>
        <b/>
        <sz val="12"/>
        <color theme="1"/>
        <rFont val="Calibri"/>
        <family val="2"/>
        <scheme val="minor"/>
      </rPr>
      <t>Gross Revenue from Crop + Net Insurance Gain (Loss) table</t>
    </r>
    <r>
      <rPr>
        <sz val="12"/>
        <color theme="1"/>
        <rFont val="Calibri"/>
        <family val="2"/>
        <scheme val="minor"/>
      </rPr>
      <t xml:space="preserve"> shows the producer's gross crop revenue at the USDA-RMA's estimated harvest price plus the net insurance gain or loss. This amount represents the revenue the producer gains from crop sales and insurance payments minus the premium paid.</t>
    </r>
  </si>
  <si>
    <t>Acknowledgments</t>
  </si>
  <si>
    <t>CROP INSURANCE CALCULATOR FOR COTTON</t>
  </si>
  <si>
    <t>COTTON</t>
  </si>
  <si>
    <t>Cotton Acres</t>
  </si>
  <si>
    <t>Projected Price ($/lb)</t>
  </si>
  <si>
    <t>Harvest Price ($/lb)</t>
  </si>
  <si>
    <t>Higher of 2 Prices ($/lb)</t>
  </si>
  <si>
    <t>Actual Yield (lbs/acre)</t>
  </si>
  <si>
    <t>APH Yield (lbs/acre)</t>
  </si>
  <si>
    <t>Created by Kevin Athearn and Amanda Phillips</t>
  </si>
  <si>
    <t>This workbook was created for the Florida Stakeholder Engagement Program (STEP) with funding from the Florida Department of Agriculture and Consumer Services.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</si>
</sst>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308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5B89B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rgb="FFD87C38"/>
      </bottom>
      <diagonal/>
    </border>
    <border>
      <left/>
      <right/>
      <top style="thin">
        <color rgb="FFD87C38"/>
      </top>
      <bottom style="medium">
        <color rgb="FFD87C38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ck">
        <color rgb="FFD87C38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3" fillId="0" borderId="0" xfId="0" applyFont="1"/>
    <xf numFmtId="0" fontId="2" fillId="4" borderId="2" xfId="0" applyFont="1" applyFill="1" applyBorder="1" applyAlignment="1">
      <alignment horizontal="center"/>
    </xf>
    <xf numFmtId="40" fontId="0" fillId="4" borderId="2" xfId="0" applyNumberFormat="1" applyFill="1" applyBorder="1"/>
    <xf numFmtId="0" fontId="0" fillId="5" borderId="0" xfId="0" applyFill="1"/>
    <xf numFmtId="2" fontId="0" fillId="0" borderId="4" xfId="0" applyNumberFormat="1" applyBorder="1" applyProtection="1">
      <protection locked="0"/>
    </xf>
    <xf numFmtId="0" fontId="0" fillId="5" borderId="1" xfId="0" applyFill="1" applyBorder="1"/>
    <xf numFmtId="0" fontId="2" fillId="3" borderId="4" xfId="0" applyFont="1" applyFill="1" applyBorder="1"/>
    <xf numFmtId="0" fontId="0" fillId="3" borderId="5" xfId="0" applyFill="1" applyBorder="1"/>
    <xf numFmtId="0" fontId="2" fillId="3" borderId="3" xfId="0" applyFont="1" applyFill="1" applyBorder="1" applyAlignment="1">
      <alignment horizontal="center"/>
    </xf>
    <xf numFmtId="9" fontId="2" fillId="3" borderId="3" xfId="1" applyFont="1" applyFill="1" applyBorder="1"/>
    <xf numFmtId="9" fontId="2" fillId="3" borderId="1" xfId="1" applyFont="1" applyFill="1" applyBorder="1"/>
    <xf numFmtId="9" fontId="2" fillId="3" borderId="9" xfId="1" applyFont="1" applyFill="1" applyBorder="1"/>
    <xf numFmtId="0" fontId="2" fillId="6" borderId="2" xfId="0" applyFont="1" applyFill="1" applyBorder="1" applyAlignment="1">
      <alignment horizontal="center"/>
    </xf>
    <xf numFmtId="40" fontId="0" fillId="6" borderId="2" xfId="0" applyNumberFormat="1" applyFill="1" applyBorder="1"/>
    <xf numFmtId="40" fontId="0" fillId="6" borderId="16" xfId="0" applyNumberFormat="1" applyFill="1" applyBorder="1"/>
    <xf numFmtId="40" fontId="0" fillId="4" borderId="17" xfId="0" applyNumberFormat="1" applyFill="1" applyBorder="1"/>
    <xf numFmtId="40" fontId="0" fillId="6" borderId="17" xfId="0" applyNumberFormat="1" applyFill="1" applyBorder="1"/>
    <xf numFmtId="9" fontId="2" fillId="3" borderId="4" xfId="1" applyFont="1" applyFill="1" applyBorder="1"/>
    <xf numFmtId="164" fontId="0" fillId="0" borderId="8" xfId="0" applyNumberFormat="1" applyBorder="1" applyProtection="1">
      <protection locked="0"/>
    </xf>
    <xf numFmtId="164" fontId="0" fillId="4" borderId="8" xfId="0" applyNumberFormat="1" applyFill="1" applyBorder="1"/>
    <xf numFmtId="0" fontId="2" fillId="3" borderId="15" xfId="0" applyFont="1" applyFill="1" applyBorder="1"/>
    <xf numFmtId="0" fontId="2" fillId="3" borderId="6" xfId="0" applyFont="1" applyFill="1" applyBorder="1"/>
    <xf numFmtId="9" fontId="2" fillId="3" borderId="8" xfId="1" applyFont="1" applyFill="1" applyBorder="1"/>
    <xf numFmtId="0" fontId="2" fillId="3" borderId="11" xfId="0" applyFont="1" applyFill="1" applyBorder="1"/>
    <xf numFmtId="3" fontId="0" fillId="0" borderId="4" xfId="0" applyNumberFormat="1" applyBorder="1" applyProtection="1">
      <protection locked="0"/>
    </xf>
    <xf numFmtId="9" fontId="2" fillId="3" borderId="6" xfId="1" applyFont="1" applyFill="1" applyBorder="1"/>
    <xf numFmtId="9" fontId="2" fillId="3" borderId="7" xfId="1" applyFont="1" applyFill="1" applyBorder="1"/>
    <xf numFmtId="9" fontId="2" fillId="3" borderId="15" xfId="1" applyFont="1" applyFill="1" applyBorder="1"/>
    <xf numFmtId="2" fontId="0" fillId="0" borderId="15" xfId="0" applyNumberFormat="1" applyBorder="1" applyProtection="1">
      <protection locked="0"/>
    </xf>
    <xf numFmtId="0" fontId="2" fillId="3" borderId="5" xfId="0" applyFont="1" applyFill="1" applyBorder="1"/>
    <xf numFmtId="9" fontId="2" fillId="3" borderId="12" xfId="1" applyFont="1" applyFill="1" applyBorder="1"/>
    <xf numFmtId="3" fontId="2" fillId="4" borderId="2" xfId="0" applyNumberFormat="1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vertical="top" wrapText="1"/>
    </xf>
    <xf numFmtId="0" fontId="0" fillId="0" borderId="10" xfId="0" applyBorder="1" applyProtection="1">
      <protection locked="0"/>
    </xf>
    <xf numFmtId="3" fontId="0" fillId="0" borderId="15" xfId="0" applyNumberFormat="1" applyBorder="1" applyProtection="1">
      <protection locked="0"/>
    </xf>
    <xf numFmtId="3" fontId="0" fillId="0" borderId="11" xfId="0" applyNumberFormat="1" applyBorder="1" applyProtection="1">
      <protection locked="0"/>
    </xf>
    <xf numFmtId="164" fontId="0" fillId="7" borderId="8" xfId="0" applyNumberFormat="1" applyFill="1" applyBorder="1" applyProtection="1">
      <protection locked="0"/>
    </xf>
    <xf numFmtId="0" fontId="3" fillId="0" borderId="22" xfId="0" applyFont="1" applyBorder="1" applyAlignment="1">
      <alignment vertical="top" wrapText="1"/>
    </xf>
    <xf numFmtId="0" fontId="3" fillId="0" borderId="23" xfId="0" applyFont="1" applyBorder="1" applyAlignment="1">
      <alignment vertical="top" wrapText="1"/>
    </xf>
    <xf numFmtId="0" fontId="3" fillId="0" borderId="24" xfId="0" applyFont="1" applyBorder="1" applyAlignment="1">
      <alignment vertical="top" wrapText="1"/>
    </xf>
    <xf numFmtId="0" fontId="3" fillId="0" borderId="25" xfId="0" applyFont="1" applyBorder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26" xfId="0" applyFont="1" applyBorder="1" applyAlignment="1">
      <alignment vertical="top" wrapText="1"/>
    </xf>
    <xf numFmtId="0" fontId="6" fillId="2" borderId="13" xfId="0" applyFont="1" applyFill="1" applyBorder="1"/>
    <xf numFmtId="0" fontId="3" fillId="0" borderId="21" xfId="0" applyFont="1" applyBorder="1"/>
    <xf numFmtId="0" fontId="3" fillId="0" borderId="0" xfId="0" applyFont="1"/>
    <xf numFmtId="0" fontId="0" fillId="0" borderId="22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0" fillId="0" borderId="24" xfId="0" applyBorder="1" applyAlignment="1">
      <alignment vertical="top" wrapText="1"/>
    </xf>
    <xf numFmtId="0" fontId="0" fillId="0" borderId="25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26" xfId="0" applyBorder="1" applyAlignment="1">
      <alignment vertical="top" wrapText="1"/>
    </xf>
    <xf numFmtId="0" fontId="0" fillId="0" borderId="27" xfId="0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0" fillId="0" borderId="29" xfId="0" applyBorder="1" applyAlignment="1">
      <alignment vertical="top" wrapText="1"/>
    </xf>
    <xf numFmtId="0" fontId="3" fillId="0" borderId="25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26" xfId="0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30" xfId="0" applyFont="1" applyBorder="1" applyAlignment="1">
      <alignment vertical="top" wrapText="1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5" fillId="2" borderId="0" xfId="0" applyFont="1" applyFill="1"/>
    <xf numFmtId="0" fontId="5" fillId="2" borderId="14" xfId="0" applyFont="1" applyFill="1" applyBorder="1"/>
    <xf numFmtId="0" fontId="2" fillId="3" borderId="18" xfId="0" applyFont="1" applyFill="1" applyBorder="1"/>
    <xf numFmtId="0" fontId="2" fillId="3" borderId="19" xfId="0" applyFont="1" applyFill="1" applyBorder="1"/>
    <xf numFmtId="0" fontId="2" fillId="3" borderId="20" xfId="0" applyFont="1" applyFill="1" applyBorder="1"/>
    <xf numFmtId="0" fontId="5" fillId="2" borderId="1" xfId="0" applyFont="1" applyFill="1" applyBorder="1"/>
    <xf numFmtId="0" fontId="2" fillId="3" borderId="15" xfId="0" applyFont="1" applyFill="1" applyBorder="1"/>
  </cellXfs>
  <cellStyles count="2">
    <cellStyle name="Normal" xfId="0" builtinId="0"/>
    <cellStyle name="Percent" xfId="1" builtinId="5"/>
  </cellStyles>
  <dxfs count="1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3087"/>
      <color rgb="FFD87C38"/>
      <color rgb="FF5B89B4"/>
      <color rgb="FFC5D3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22</xdr:row>
      <xdr:rowOff>40956</xdr:rowOff>
    </xdr:from>
    <xdr:to>
      <xdr:col>3</xdr:col>
      <xdr:colOff>739140</xdr:colOff>
      <xdr:row>24</xdr:row>
      <xdr:rowOff>22859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54E40CD-CAA9-44A7-B76B-574DB98725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2425" y="2688906"/>
          <a:ext cx="2419350" cy="3629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44E1-2B4F-4094-8702-C83745BDE59F}">
  <dimension ref="B2:F30"/>
  <sheetViews>
    <sheetView showGridLines="0" workbookViewId="0"/>
  </sheetViews>
  <sheetFormatPr defaultRowHeight="14.4" x14ac:dyDescent="0.3"/>
  <cols>
    <col min="1" max="1" width="4.5546875" customWidth="1"/>
    <col min="2" max="6" width="12.77734375" customWidth="1"/>
  </cols>
  <sheetData>
    <row r="2" spans="2:6" ht="18.600000000000001" thickBot="1" x14ac:dyDescent="0.4">
      <c r="B2" s="47" t="s">
        <v>15</v>
      </c>
      <c r="C2" s="47"/>
      <c r="D2" s="47"/>
      <c r="E2" s="47"/>
      <c r="F2" s="47"/>
    </row>
    <row r="3" spans="2:6" ht="16.2" thickTop="1" x14ac:dyDescent="0.3">
      <c r="B3" s="48" t="s">
        <v>8</v>
      </c>
      <c r="C3" s="48"/>
      <c r="D3" s="48"/>
      <c r="E3" s="48"/>
      <c r="F3" s="48"/>
    </row>
    <row r="4" spans="2:6" ht="15.6" x14ac:dyDescent="0.3">
      <c r="B4" s="35"/>
    </row>
    <row r="5" spans="2:6" ht="15.6" x14ac:dyDescent="0.3">
      <c r="B5" s="34" t="s">
        <v>9</v>
      </c>
      <c r="C5" s="2"/>
      <c r="D5" s="2"/>
      <c r="E5" s="2"/>
      <c r="F5" s="2"/>
    </row>
    <row r="6" spans="2:6" ht="14.55" customHeight="1" x14ac:dyDescent="0.3">
      <c r="B6" s="41" t="s">
        <v>10</v>
      </c>
      <c r="C6" s="42"/>
      <c r="D6" s="42"/>
      <c r="E6" s="42"/>
      <c r="F6" s="43"/>
    </row>
    <row r="7" spans="2:6" ht="14.55" customHeight="1" x14ac:dyDescent="0.3">
      <c r="B7" s="44"/>
      <c r="C7" s="45"/>
      <c r="D7" s="45"/>
      <c r="E7" s="45"/>
      <c r="F7" s="46"/>
    </row>
    <row r="8" spans="2:6" ht="14.55" customHeight="1" x14ac:dyDescent="0.3">
      <c r="B8" s="44"/>
      <c r="C8" s="45"/>
      <c r="D8" s="45"/>
      <c r="E8" s="45"/>
      <c r="F8" s="46"/>
    </row>
    <row r="9" spans="2:6" ht="14.55" customHeight="1" x14ac:dyDescent="0.3">
      <c r="B9" s="44"/>
      <c r="C9" s="45"/>
      <c r="D9" s="45"/>
      <c r="E9" s="45"/>
      <c r="F9" s="46"/>
    </row>
    <row r="10" spans="2:6" ht="14.55" customHeight="1" x14ac:dyDescent="0.3">
      <c r="B10" s="59" t="s">
        <v>11</v>
      </c>
      <c r="C10" s="60"/>
      <c r="D10" s="60"/>
      <c r="E10" s="60"/>
      <c r="F10" s="61"/>
    </row>
    <row r="11" spans="2:6" ht="15.6" customHeight="1" x14ac:dyDescent="0.3">
      <c r="B11" s="59"/>
      <c r="C11" s="60"/>
      <c r="D11" s="60"/>
      <c r="E11" s="60"/>
      <c r="F11" s="61"/>
    </row>
    <row r="12" spans="2:6" ht="15.6" customHeight="1" x14ac:dyDescent="0.3">
      <c r="B12" s="44" t="s">
        <v>12</v>
      </c>
      <c r="C12" s="45"/>
      <c r="D12" s="45"/>
      <c r="E12" s="45"/>
      <c r="F12" s="46"/>
    </row>
    <row r="13" spans="2:6" ht="15.6" customHeight="1" x14ac:dyDescent="0.3">
      <c r="B13" s="44"/>
      <c r="C13" s="45"/>
      <c r="D13" s="45"/>
      <c r="E13" s="45"/>
      <c r="F13" s="46"/>
    </row>
    <row r="14" spans="2:6" ht="15.6" customHeight="1" x14ac:dyDescent="0.3">
      <c r="B14" s="62" t="s">
        <v>13</v>
      </c>
      <c r="C14" s="45"/>
      <c r="D14" s="45"/>
      <c r="E14" s="45"/>
      <c r="F14" s="63"/>
    </row>
    <row r="15" spans="2:6" ht="15.6" customHeight="1" x14ac:dyDescent="0.3">
      <c r="B15" s="62"/>
      <c r="C15" s="45"/>
      <c r="D15" s="45"/>
      <c r="E15" s="45"/>
      <c r="F15" s="63"/>
    </row>
    <row r="16" spans="2:6" ht="15.6" customHeight="1" x14ac:dyDescent="0.3">
      <c r="B16" s="62"/>
      <c r="C16" s="45"/>
      <c r="D16" s="45"/>
      <c r="E16" s="45"/>
      <c r="F16" s="63"/>
    </row>
    <row r="17" spans="2:6" ht="15.6" customHeight="1" x14ac:dyDescent="0.3">
      <c r="B17" s="62"/>
      <c r="C17" s="45"/>
      <c r="D17" s="45"/>
      <c r="E17" s="45"/>
      <c r="F17" s="63"/>
    </row>
    <row r="18" spans="2:6" ht="15.6" customHeight="1" x14ac:dyDescent="0.3">
      <c r="B18" s="62"/>
      <c r="C18" s="45"/>
      <c r="D18" s="45"/>
      <c r="E18" s="45"/>
      <c r="F18" s="63"/>
    </row>
    <row r="19" spans="2:6" ht="15.75" customHeight="1" x14ac:dyDescent="0.3">
      <c r="B19" s="64"/>
      <c r="C19" s="65"/>
      <c r="D19" s="65"/>
      <c r="E19" s="65"/>
      <c r="F19" s="66"/>
    </row>
    <row r="20" spans="2:6" ht="15.6" x14ac:dyDescent="0.3">
      <c r="B20" s="2"/>
    </row>
    <row r="21" spans="2:6" ht="15.6" x14ac:dyDescent="0.3">
      <c r="B21" s="49" t="s">
        <v>23</v>
      </c>
      <c r="C21" s="49"/>
      <c r="D21" s="49"/>
      <c r="E21" s="49"/>
      <c r="F21" s="49"/>
    </row>
    <row r="22" spans="2:6" ht="15.6" x14ac:dyDescent="0.3">
      <c r="B22" s="2"/>
    </row>
    <row r="26" spans="2:6" x14ac:dyDescent="0.3">
      <c r="B26" s="1" t="s">
        <v>14</v>
      </c>
    </row>
    <row r="27" spans="2:6" ht="14.55" customHeight="1" x14ac:dyDescent="0.3">
      <c r="B27" s="50" t="s">
        <v>24</v>
      </c>
      <c r="C27" s="51"/>
      <c r="D27" s="51"/>
      <c r="E27" s="51"/>
      <c r="F27" s="52"/>
    </row>
    <row r="28" spans="2:6" x14ac:dyDescent="0.3">
      <c r="B28" s="53"/>
      <c r="C28" s="54"/>
      <c r="D28" s="54"/>
      <c r="E28" s="54"/>
      <c r="F28" s="55"/>
    </row>
    <row r="29" spans="2:6" x14ac:dyDescent="0.3">
      <c r="B29" s="56"/>
      <c r="C29" s="57"/>
      <c r="D29" s="57"/>
      <c r="E29" s="57"/>
      <c r="F29" s="58"/>
    </row>
    <row r="30" spans="2:6" x14ac:dyDescent="0.3">
      <c r="B30" s="36"/>
      <c r="C30" s="36"/>
      <c r="D30" s="36"/>
      <c r="E30" s="36"/>
      <c r="F30" s="36"/>
    </row>
  </sheetData>
  <mergeCells count="8">
    <mergeCell ref="B6:F9"/>
    <mergeCell ref="B2:F2"/>
    <mergeCell ref="B3:F3"/>
    <mergeCell ref="B21:F21"/>
    <mergeCell ref="B27:F29"/>
    <mergeCell ref="B10:F11"/>
    <mergeCell ref="B12:F13"/>
    <mergeCell ref="B14:F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65893-70BC-43C6-9C19-375863E5F953}">
  <dimension ref="B1:J57"/>
  <sheetViews>
    <sheetView workbookViewId="0">
      <selection activeCell="K9" sqref="K9"/>
    </sheetView>
  </sheetViews>
  <sheetFormatPr defaultColWidth="8.77734375" defaultRowHeight="14.4" x14ac:dyDescent="0.3"/>
  <cols>
    <col min="1" max="1" width="4.5546875" style="5" customWidth="1"/>
    <col min="2" max="2" width="26" style="5" customWidth="1"/>
    <col min="3" max="16384" width="8.77734375" style="5"/>
  </cols>
  <sheetData>
    <row r="1" spans="2:10" x14ac:dyDescent="0.3">
      <c r="B1" s="70" t="s">
        <v>6</v>
      </c>
      <c r="C1" s="70"/>
      <c r="D1" s="70"/>
      <c r="E1" s="70"/>
      <c r="F1" s="70"/>
      <c r="G1" s="70"/>
      <c r="H1" s="70"/>
      <c r="I1" s="70"/>
      <c r="J1" s="70"/>
    </row>
    <row r="2" spans="2:10" ht="15" thickBot="1" x14ac:dyDescent="0.35">
      <c r="B2" s="71" t="s">
        <v>16</v>
      </c>
      <c r="C2" s="71"/>
      <c r="D2" s="71"/>
      <c r="E2" s="71"/>
      <c r="F2" s="71"/>
      <c r="G2" s="71"/>
      <c r="H2" s="71"/>
      <c r="I2" s="71"/>
      <c r="J2" s="71"/>
    </row>
    <row r="4" spans="2:10" x14ac:dyDescent="0.3">
      <c r="B4" s="8" t="s">
        <v>5</v>
      </c>
      <c r="C4" s="37">
        <v>2025</v>
      </c>
      <c r="G4" s="72" t="s">
        <v>18</v>
      </c>
      <c r="H4" s="73"/>
      <c r="I4" s="74"/>
      <c r="J4" s="20">
        <v>0.69</v>
      </c>
    </row>
    <row r="5" spans="2:10" x14ac:dyDescent="0.3">
      <c r="B5" s="23" t="s">
        <v>17</v>
      </c>
      <c r="C5" s="38">
        <v>1000</v>
      </c>
      <c r="G5" s="72" t="s">
        <v>19</v>
      </c>
      <c r="H5" s="73"/>
      <c r="I5" s="74"/>
      <c r="J5" s="20"/>
    </row>
    <row r="6" spans="2:10" x14ac:dyDescent="0.3">
      <c r="B6" s="23" t="s">
        <v>22</v>
      </c>
      <c r="C6" s="26">
        <v>1200</v>
      </c>
      <c r="G6" s="72" t="s">
        <v>20</v>
      </c>
      <c r="H6" s="73"/>
      <c r="I6" s="74"/>
      <c r="J6" s="21">
        <f>MAX(J4,J5)</f>
        <v>0.69</v>
      </c>
    </row>
    <row r="8" spans="2:10" x14ac:dyDescent="0.3">
      <c r="B8" s="22" t="s">
        <v>0</v>
      </c>
      <c r="C8" s="29">
        <v>0.5</v>
      </c>
      <c r="D8" s="29">
        <v>0.55000000000000004</v>
      </c>
      <c r="E8" s="29">
        <v>0.6</v>
      </c>
      <c r="F8" s="29">
        <v>0.65</v>
      </c>
      <c r="G8" s="29">
        <v>0.7</v>
      </c>
      <c r="H8" s="29">
        <v>0.75</v>
      </c>
      <c r="I8" s="29">
        <v>0.8</v>
      </c>
      <c r="J8" s="29">
        <v>0.85</v>
      </c>
    </row>
    <row r="9" spans="2:10" x14ac:dyDescent="0.3">
      <c r="B9" s="22" t="s">
        <v>4</v>
      </c>
      <c r="C9" s="30">
        <v>4.0999999999999996</v>
      </c>
      <c r="D9" s="30">
        <v>5.78</v>
      </c>
      <c r="E9" s="30">
        <v>7.36</v>
      </c>
      <c r="F9" s="30">
        <v>10.52</v>
      </c>
      <c r="G9" s="30">
        <v>13.14</v>
      </c>
      <c r="H9" s="30">
        <v>17.91</v>
      </c>
      <c r="I9" s="30">
        <v>27.15</v>
      </c>
      <c r="J9" s="30">
        <v>41.79</v>
      </c>
    </row>
    <row r="11" spans="2:10" x14ac:dyDescent="0.3">
      <c r="B11" s="75" t="s">
        <v>7</v>
      </c>
      <c r="C11" s="75"/>
      <c r="D11" s="75"/>
      <c r="E11" s="75"/>
      <c r="F11" s="75"/>
      <c r="G11" s="75"/>
      <c r="H11" s="75"/>
      <c r="I11" s="75"/>
      <c r="J11" s="75"/>
    </row>
    <row r="12" spans="2:10" x14ac:dyDescent="0.3">
      <c r="B12" s="31"/>
      <c r="C12" s="67" t="s">
        <v>0</v>
      </c>
      <c r="D12" s="68"/>
      <c r="E12" s="68"/>
      <c r="F12" s="68"/>
      <c r="G12" s="68"/>
      <c r="H12" s="68"/>
      <c r="I12" s="68"/>
      <c r="J12" s="69"/>
    </row>
    <row r="13" spans="2:10" x14ac:dyDescent="0.3">
      <c r="B13" s="10" t="s">
        <v>21</v>
      </c>
      <c r="C13" s="27">
        <v>0.5</v>
      </c>
      <c r="D13" s="28">
        <v>0.55000000000000004</v>
      </c>
      <c r="E13" s="28">
        <v>0.6</v>
      </c>
      <c r="F13" s="28">
        <v>0.65</v>
      </c>
      <c r="G13" s="28">
        <v>0.7</v>
      </c>
      <c r="H13" s="28">
        <v>0.75</v>
      </c>
      <c r="I13" s="28">
        <v>0.8</v>
      </c>
      <c r="J13" s="32">
        <v>0.85</v>
      </c>
    </row>
    <row r="14" spans="2:10" x14ac:dyDescent="0.3">
      <c r="B14" s="14">
        <f>$C$6*1.1</f>
        <v>1320</v>
      </c>
      <c r="C14" s="15">
        <f t="shared" ref="C14:J25" si="0">IF($B14&lt;(C$13*$C$6),((C$13*$C$6)-$B14)*$J$4,0)</f>
        <v>0</v>
      </c>
      <c r="D14" s="15">
        <f t="shared" si="0"/>
        <v>0</v>
      </c>
      <c r="E14" s="15">
        <f t="shared" si="0"/>
        <v>0</v>
      </c>
      <c r="F14" s="15">
        <f t="shared" si="0"/>
        <v>0</v>
      </c>
      <c r="G14" s="15">
        <f t="shared" si="0"/>
        <v>0</v>
      </c>
      <c r="H14" s="15">
        <f t="shared" si="0"/>
        <v>0</v>
      </c>
      <c r="I14" s="15">
        <f t="shared" si="0"/>
        <v>0</v>
      </c>
      <c r="J14" s="16">
        <f t="shared" si="0"/>
        <v>0</v>
      </c>
    </row>
    <row r="15" spans="2:10" x14ac:dyDescent="0.3">
      <c r="B15" s="33">
        <f>$C$6</f>
        <v>1200</v>
      </c>
      <c r="C15" s="4">
        <f t="shared" si="0"/>
        <v>0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0</v>
      </c>
      <c r="H15" s="4">
        <f t="shared" si="0"/>
        <v>0</v>
      </c>
      <c r="I15" s="4">
        <f t="shared" si="0"/>
        <v>0</v>
      </c>
      <c r="J15" s="17">
        <f t="shared" si="0"/>
        <v>0</v>
      </c>
    </row>
    <row r="16" spans="2:10" x14ac:dyDescent="0.3">
      <c r="B16" s="14">
        <f>$C$6*0.9</f>
        <v>1080</v>
      </c>
      <c r="C16" s="15">
        <f t="shared" si="0"/>
        <v>0</v>
      </c>
      <c r="D16" s="15">
        <f t="shared" si="0"/>
        <v>0</v>
      </c>
      <c r="E16" s="15">
        <f t="shared" si="0"/>
        <v>0</v>
      </c>
      <c r="F16" s="15">
        <f t="shared" si="0"/>
        <v>0</v>
      </c>
      <c r="G16" s="15">
        <f t="shared" si="0"/>
        <v>0</v>
      </c>
      <c r="H16" s="15">
        <f t="shared" si="0"/>
        <v>0</v>
      </c>
      <c r="I16" s="15">
        <f t="shared" si="0"/>
        <v>0</v>
      </c>
      <c r="J16" s="18">
        <f t="shared" si="0"/>
        <v>0</v>
      </c>
    </row>
    <row r="17" spans="2:10" x14ac:dyDescent="0.3">
      <c r="B17" s="3">
        <f>$C$6*0.8</f>
        <v>960</v>
      </c>
      <c r="C17" s="4">
        <f t="shared" si="0"/>
        <v>0</v>
      </c>
      <c r="D17" s="4">
        <f t="shared" si="0"/>
        <v>0</v>
      </c>
      <c r="E17" s="4">
        <f t="shared" si="0"/>
        <v>0</v>
      </c>
      <c r="F17" s="4">
        <f t="shared" si="0"/>
        <v>0</v>
      </c>
      <c r="G17" s="4">
        <f t="shared" si="0"/>
        <v>0</v>
      </c>
      <c r="H17" s="4">
        <f t="shared" si="0"/>
        <v>0</v>
      </c>
      <c r="I17" s="4">
        <f t="shared" si="0"/>
        <v>0</v>
      </c>
      <c r="J17" s="17">
        <f t="shared" si="0"/>
        <v>41.4</v>
      </c>
    </row>
    <row r="18" spans="2:10" x14ac:dyDescent="0.3">
      <c r="B18" s="14">
        <f>$C$6*0.7</f>
        <v>840</v>
      </c>
      <c r="C18" s="15">
        <f t="shared" si="0"/>
        <v>0</v>
      </c>
      <c r="D18" s="15">
        <f t="shared" si="0"/>
        <v>0</v>
      </c>
      <c r="E18" s="15">
        <f t="shared" si="0"/>
        <v>0</v>
      </c>
      <c r="F18" s="15">
        <f t="shared" si="0"/>
        <v>0</v>
      </c>
      <c r="G18" s="15">
        <f t="shared" si="0"/>
        <v>0</v>
      </c>
      <c r="H18" s="15">
        <f t="shared" si="0"/>
        <v>41.4</v>
      </c>
      <c r="I18" s="15">
        <f t="shared" si="0"/>
        <v>82.8</v>
      </c>
      <c r="J18" s="18">
        <f t="shared" si="0"/>
        <v>124.19999999999999</v>
      </c>
    </row>
    <row r="19" spans="2:10" x14ac:dyDescent="0.3">
      <c r="B19" s="3">
        <f>$C$6*0.6</f>
        <v>720</v>
      </c>
      <c r="C19" s="4">
        <f t="shared" si="0"/>
        <v>0</v>
      </c>
      <c r="D19" s="4">
        <f t="shared" si="0"/>
        <v>0</v>
      </c>
      <c r="E19" s="4">
        <f t="shared" si="0"/>
        <v>0</v>
      </c>
      <c r="F19" s="4">
        <f t="shared" si="0"/>
        <v>41.4</v>
      </c>
      <c r="G19" s="4">
        <f t="shared" si="0"/>
        <v>82.8</v>
      </c>
      <c r="H19" s="4">
        <f t="shared" si="0"/>
        <v>124.19999999999999</v>
      </c>
      <c r="I19" s="4">
        <f t="shared" si="0"/>
        <v>165.6</v>
      </c>
      <c r="J19" s="17">
        <f t="shared" si="0"/>
        <v>206.99999999999997</v>
      </c>
    </row>
    <row r="20" spans="2:10" x14ac:dyDescent="0.3">
      <c r="B20" s="14">
        <f>$C$6*0.5</f>
        <v>600</v>
      </c>
      <c r="C20" s="15">
        <f t="shared" si="0"/>
        <v>0</v>
      </c>
      <c r="D20" s="15">
        <f t="shared" si="0"/>
        <v>41.4</v>
      </c>
      <c r="E20" s="15">
        <f t="shared" si="0"/>
        <v>82.8</v>
      </c>
      <c r="F20" s="15">
        <f t="shared" si="0"/>
        <v>124.19999999999999</v>
      </c>
      <c r="G20" s="15">
        <f t="shared" si="0"/>
        <v>165.6</v>
      </c>
      <c r="H20" s="15">
        <f t="shared" si="0"/>
        <v>206.99999999999997</v>
      </c>
      <c r="I20" s="15">
        <f t="shared" si="0"/>
        <v>248.39999999999998</v>
      </c>
      <c r="J20" s="18">
        <f t="shared" si="0"/>
        <v>289.79999999999995</v>
      </c>
    </row>
    <row r="21" spans="2:10" x14ac:dyDescent="0.3">
      <c r="B21" s="3">
        <f>$C$6*0.4</f>
        <v>480</v>
      </c>
      <c r="C21" s="4">
        <f t="shared" si="0"/>
        <v>82.8</v>
      </c>
      <c r="D21" s="4">
        <f t="shared" si="0"/>
        <v>124.19999999999999</v>
      </c>
      <c r="E21" s="4">
        <f t="shared" si="0"/>
        <v>165.6</v>
      </c>
      <c r="F21" s="4">
        <f t="shared" si="0"/>
        <v>206.99999999999997</v>
      </c>
      <c r="G21" s="4">
        <f t="shared" si="0"/>
        <v>248.39999999999998</v>
      </c>
      <c r="H21" s="4">
        <f t="shared" si="0"/>
        <v>289.79999999999995</v>
      </c>
      <c r="I21" s="4">
        <f t="shared" si="0"/>
        <v>331.2</v>
      </c>
      <c r="J21" s="17">
        <f t="shared" si="0"/>
        <v>372.59999999999997</v>
      </c>
    </row>
    <row r="22" spans="2:10" x14ac:dyDescent="0.3">
      <c r="B22" s="14">
        <f>$C$6*0.3</f>
        <v>360</v>
      </c>
      <c r="C22" s="15">
        <f t="shared" si="0"/>
        <v>165.6</v>
      </c>
      <c r="D22" s="15">
        <f t="shared" si="0"/>
        <v>206.99999999999997</v>
      </c>
      <c r="E22" s="15">
        <f t="shared" si="0"/>
        <v>248.39999999999998</v>
      </c>
      <c r="F22" s="15">
        <f t="shared" si="0"/>
        <v>289.79999999999995</v>
      </c>
      <c r="G22" s="15">
        <f t="shared" si="0"/>
        <v>331.2</v>
      </c>
      <c r="H22" s="15">
        <f t="shared" si="0"/>
        <v>372.59999999999997</v>
      </c>
      <c r="I22" s="15">
        <f t="shared" si="0"/>
        <v>413.99999999999994</v>
      </c>
      <c r="J22" s="18">
        <f t="shared" si="0"/>
        <v>455.4</v>
      </c>
    </row>
    <row r="23" spans="2:10" x14ac:dyDescent="0.3">
      <c r="B23" s="3">
        <f>$C$6*0.2</f>
        <v>240</v>
      </c>
      <c r="C23" s="4">
        <f t="shared" si="0"/>
        <v>248.39999999999998</v>
      </c>
      <c r="D23" s="4">
        <f t="shared" si="0"/>
        <v>289.79999999999995</v>
      </c>
      <c r="E23" s="4">
        <f t="shared" si="0"/>
        <v>331.2</v>
      </c>
      <c r="F23" s="4">
        <f t="shared" si="0"/>
        <v>372.59999999999997</v>
      </c>
      <c r="G23" s="4">
        <f t="shared" si="0"/>
        <v>413.99999999999994</v>
      </c>
      <c r="H23" s="4">
        <f t="shared" si="0"/>
        <v>455.4</v>
      </c>
      <c r="I23" s="4">
        <f t="shared" si="0"/>
        <v>496.79999999999995</v>
      </c>
      <c r="J23" s="17">
        <f t="shared" si="0"/>
        <v>538.19999999999993</v>
      </c>
    </row>
    <row r="24" spans="2:10" x14ac:dyDescent="0.3">
      <c r="B24" s="14">
        <f>$C$6*0.1</f>
        <v>120</v>
      </c>
      <c r="C24" s="15">
        <f t="shared" si="0"/>
        <v>331.2</v>
      </c>
      <c r="D24" s="15">
        <f t="shared" si="0"/>
        <v>372.59999999999997</v>
      </c>
      <c r="E24" s="15">
        <f t="shared" si="0"/>
        <v>413.99999999999994</v>
      </c>
      <c r="F24" s="15">
        <f t="shared" si="0"/>
        <v>455.4</v>
      </c>
      <c r="G24" s="15">
        <f t="shared" si="0"/>
        <v>496.79999999999995</v>
      </c>
      <c r="H24" s="15">
        <f t="shared" si="0"/>
        <v>538.19999999999993</v>
      </c>
      <c r="I24" s="15">
        <f t="shared" si="0"/>
        <v>579.59999999999991</v>
      </c>
      <c r="J24" s="18">
        <f t="shared" si="0"/>
        <v>621</v>
      </c>
    </row>
    <row r="25" spans="2:10" x14ac:dyDescent="0.3">
      <c r="B25" s="3">
        <f>0</f>
        <v>0</v>
      </c>
      <c r="C25" s="4">
        <f t="shared" si="0"/>
        <v>413.99999999999994</v>
      </c>
      <c r="D25" s="4">
        <f t="shared" si="0"/>
        <v>455.4</v>
      </c>
      <c r="E25" s="4">
        <f t="shared" si="0"/>
        <v>496.79999999999995</v>
      </c>
      <c r="F25" s="4">
        <f t="shared" si="0"/>
        <v>538.19999999999993</v>
      </c>
      <c r="G25" s="4">
        <f t="shared" si="0"/>
        <v>579.59999999999991</v>
      </c>
      <c r="H25" s="4">
        <f t="shared" si="0"/>
        <v>621</v>
      </c>
      <c r="I25" s="4">
        <f t="shared" si="0"/>
        <v>662.4</v>
      </c>
      <c r="J25" s="17">
        <f t="shared" si="0"/>
        <v>703.8</v>
      </c>
    </row>
    <row r="27" spans="2:10" x14ac:dyDescent="0.3">
      <c r="B27" s="75" t="s">
        <v>1</v>
      </c>
      <c r="C27" s="75"/>
      <c r="D27" s="75"/>
      <c r="E27" s="75"/>
      <c r="F27" s="75"/>
      <c r="G27" s="75"/>
      <c r="H27" s="75"/>
      <c r="I27" s="75"/>
      <c r="J27" s="75"/>
    </row>
    <row r="28" spans="2:10" x14ac:dyDescent="0.3">
      <c r="B28" s="31"/>
      <c r="C28" s="67" t="s">
        <v>0</v>
      </c>
      <c r="D28" s="68"/>
      <c r="E28" s="68"/>
      <c r="F28" s="68"/>
      <c r="G28" s="68"/>
      <c r="H28" s="68"/>
      <c r="I28" s="68"/>
      <c r="J28" s="69"/>
    </row>
    <row r="29" spans="2:10" x14ac:dyDescent="0.3">
      <c r="B29" s="10" t="s">
        <v>21</v>
      </c>
      <c r="C29" s="11">
        <v>0.5</v>
      </c>
      <c r="D29" s="12">
        <v>0.55000000000000004</v>
      </c>
      <c r="E29" s="12">
        <v>0.6</v>
      </c>
      <c r="F29" s="12">
        <v>0.65</v>
      </c>
      <c r="G29" s="12">
        <v>0.7</v>
      </c>
      <c r="H29" s="12">
        <v>0.75</v>
      </c>
      <c r="I29" s="12">
        <v>0.8</v>
      </c>
      <c r="J29" s="13">
        <v>0.85</v>
      </c>
    </row>
    <row r="30" spans="2:10" x14ac:dyDescent="0.3">
      <c r="B30" s="14">
        <f>$C$6*1.1</f>
        <v>1320</v>
      </c>
      <c r="C30" s="15">
        <f t="shared" ref="C30:J41" si="1">C14-C$9</f>
        <v>-4.0999999999999996</v>
      </c>
      <c r="D30" s="15">
        <f t="shared" si="1"/>
        <v>-5.78</v>
      </c>
      <c r="E30" s="15">
        <f t="shared" si="1"/>
        <v>-7.36</v>
      </c>
      <c r="F30" s="15">
        <f t="shared" si="1"/>
        <v>-10.52</v>
      </c>
      <c r="G30" s="15">
        <f t="shared" si="1"/>
        <v>-13.14</v>
      </c>
      <c r="H30" s="15">
        <f t="shared" si="1"/>
        <v>-17.91</v>
      </c>
      <c r="I30" s="15">
        <f t="shared" si="1"/>
        <v>-27.15</v>
      </c>
      <c r="J30" s="16">
        <f t="shared" si="1"/>
        <v>-41.79</v>
      </c>
    </row>
    <row r="31" spans="2:10" x14ac:dyDescent="0.3">
      <c r="B31" s="33">
        <f>$C$6</f>
        <v>1200</v>
      </c>
      <c r="C31" s="4">
        <f t="shared" si="1"/>
        <v>-4.0999999999999996</v>
      </c>
      <c r="D31" s="4">
        <f t="shared" si="1"/>
        <v>-5.78</v>
      </c>
      <c r="E31" s="4">
        <f t="shared" si="1"/>
        <v>-7.36</v>
      </c>
      <c r="F31" s="4">
        <f t="shared" si="1"/>
        <v>-10.52</v>
      </c>
      <c r="G31" s="4">
        <f t="shared" si="1"/>
        <v>-13.14</v>
      </c>
      <c r="H31" s="4">
        <f t="shared" si="1"/>
        <v>-17.91</v>
      </c>
      <c r="I31" s="4">
        <f t="shared" si="1"/>
        <v>-27.15</v>
      </c>
      <c r="J31" s="17">
        <f t="shared" si="1"/>
        <v>-41.79</v>
      </c>
    </row>
    <row r="32" spans="2:10" x14ac:dyDescent="0.3">
      <c r="B32" s="14">
        <f>$C$6*0.9</f>
        <v>1080</v>
      </c>
      <c r="C32" s="15">
        <f t="shared" si="1"/>
        <v>-4.0999999999999996</v>
      </c>
      <c r="D32" s="15">
        <f t="shared" si="1"/>
        <v>-5.78</v>
      </c>
      <c r="E32" s="15">
        <f t="shared" si="1"/>
        <v>-7.36</v>
      </c>
      <c r="F32" s="15">
        <f t="shared" si="1"/>
        <v>-10.52</v>
      </c>
      <c r="G32" s="15">
        <f t="shared" si="1"/>
        <v>-13.14</v>
      </c>
      <c r="H32" s="15">
        <f t="shared" si="1"/>
        <v>-17.91</v>
      </c>
      <c r="I32" s="15">
        <f t="shared" si="1"/>
        <v>-27.15</v>
      </c>
      <c r="J32" s="18">
        <f t="shared" si="1"/>
        <v>-41.79</v>
      </c>
    </row>
    <row r="33" spans="2:10" x14ac:dyDescent="0.3">
      <c r="B33" s="3">
        <f>$C$6*0.8</f>
        <v>960</v>
      </c>
      <c r="C33" s="4">
        <f t="shared" si="1"/>
        <v>-4.0999999999999996</v>
      </c>
      <c r="D33" s="4">
        <f t="shared" si="1"/>
        <v>-5.78</v>
      </c>
      <c r="E33" s="4">
        <f t="shared" si="1"/>
        <v>-7.36</v>
      </c>
      <c r="F33" s="4">
        <f t="shared" si="1"/>
        <v>-10.52</v>
      </c>
      <c r="G33" s="4">
        <f t="shared" si="1"/>
        <v>-13.14</v>
      </c>
      <c r="H33" s="4">
        <f t="shared" si="1"/>
        <v>-17.91</v>
      </c>
      <c r="I33" s="4">
        <f t="shared" si="1"/>
        <v>-27.15</v>
      </c>
      <c r="J33" s="17">
        <f t="shared" si="1"/>
        <v>-0.39000000000000057</v>
      </c>
    </row>
    <row r="34" spans="2:10" x14ac:dyDescent="0.3">
      <c r="B34" s="14">
        <f>$C$6*0.7</f>
        <v>840</v>
      </c>
      <c r="C34" s="15">
        <f t="shared" si="1"/>
        <v>-4.0999999999999996</v>
      </c>
      <c r="D34" s="15">
        <f t="shared" si="1"/>
        <v>-5.78</v>
      </c>
      <c r="E34" s="15">
        <f t="shared" si="1"/>
        <v>-7.36</v>
      </c>
      <c r="F34" s="15">
        <f t="shared" si="1"/>
        <v>-10.52</v>
      </c>
      <c r="G34" s="15">
        <f t="shared" si="1"/>
        <v>-13.14</v>
      </c>
      <c r="H34" s="15">
        <f t="shared" si="1"/>
        <v>23.49</v>
      </c>
      <c r="I34" s="15">
        <f t="shared" si="1"/>
        <v>55.65</v>
      </c>
      <c r="J34" s="18">
        <f t="shared" si="1"/>
        <v>82.41</v>
      </c>
    </row>
    <row r="35" spans="2:10" x14ac:dyDescent="0.3">
      <c r="B35" s="3">
        <f>$C$6*0.6</f>
        <v>720</v>
      </c>
      <c r="C35" s="4">
        <f t="shared" si="1"/>
        <v>-4.0999999999999996</v>
      </c>
      <c r="D35" s="4">
        <f t="shared" si="1"/>
        <v>-5.78</v>
      </c>
      <c r="E35" s="4">
        <f t="shared" si="1"/>
        <v>-7.36</v>
      </c>
      <c r="F35" s="4">
        <f t="shared" si="1"/>
        <v>30.88</v>
      </c>
      <c r="G35" s="4">
        <f t="shared" si="1"/>
        <v>69.66</v>
      </c>
      <c r="H35" s="4">
        <f t="shared" si="1"/>
        <v>106.28999999999999</v>
      </c>
      <c r="I35" s="4">
        <f t="shared" si="1"/>
        <v>138.44999999999999</v>
      </c>
      <c r="J35" s="17">
        <f t="shared" si="1"/>
        <v>165.20999999999998</v>
      </c>
    </row>
    <row r="36" spans="2:10" x14ac:dyDescent="0.3">
      <c r="B36" s="14">
        <f>$C$6*0.5</f>
        <v>600</v>
      </c>
      <c r="C36" s="15">
        <f t="shared" si="1"/>
        <v>-4.0999999999999996</v>
      </c>
      <c r="D36" s="15">
        <f t="shared" si="1"/>
        <v>35.619999999999997</v>
      </c>
      <c r="E36" s="15">
        <f t="shared" si="1"/>
        <v>75.44</v>
      </c>
      <c r="F36" s="15">
        <f t="shared" si="1"/>
        <v>113.67999999999999</v>
      </c>
      <c r="G36" s="15">
        <f t="shared" si="1"/>
        <v>152.45999999999998</v>
      </c>
      <c r="H36" s="15">
        <f t="shared" si="1"/>
        <v>189.08999999999997</v>
      </c>
      <c r="I36" s="15">
        <f t="shared" si="1"/>
        <v>221.24999999999997</v>
      </c>
      <c r="J36" s="18">
        <f t="shared" si="1"/>
        <v>248.00999999999996</v>
      </c>
    </row>
    <row r="37" spans="2:10" x14ac:dyDescent="0.3">
      <c r="B37" s="3">
        <f>$C$6*0.4</f>
        <v>480</v>
      </c>
      <c r="C37" s="4">
        <f t="shared" si="1"/>
        <v>78.7</v>
      </c>
      <c r="D37" s="4">
        <f t="shared" si="1"/>
        <v>118.41999999999999</v>
      </c>
      <c r="E37" s="4">
        <f t="shared" si="1"/>
        <v>158.23999999999998</v>
      </c>
      <c r="F37" s="4">
        <f t="shared" si="1"/>
        <v>196.47999999999996</v>
      </c>
      <c r="G37" s="4">
        <f t="shared" si="1"/>
        <v>235.26</v>
      </c>
      <c r="H37" s="4">
        <f t="shared" si="1"/>
        <v>271.88999999999993</v>
      </c>
      <c r="I37" s="4">
        <f t="shared" si="1"/>
        <v>304.05</v>
      </c>
      <c r="J37" s="17">
        <f t="shared" si="1"/>
        <v>330.80999999999995</v>
      </c>
    </row>
    <row r="38" spans="2:10" x14ac:dyDescent="0.3">
      <c r="B38" s="14">
        <f>$C$6*0.3</f>
        <v>360</v>
      </c>
      <c r="C38" s="15">
        <f t="shared" si="1"/>
        <v>161.5</v>
      </c>
      <c r="D38" s="15">
        <f t="shared" si="1"/>
        <v>201.21999999999997</v>
      </c>
      <c r="E38" s="15">
        <f t="shared" si="1"/>
        <v>241.03999999999996</v>
      </c>
      <c r="F38" s="15">
        <f t="shared" si="1"/>
        <v>279.27999999999997</v>
      </c>
      <c r="G38" s="15">
        <f t="shared" si="1"/>
        <v>318.06</v>
      </c>
      <c r="H38" s="15">
        <f t="shared" si="1"/>
        <v>354.68999999999994</v>
      </c>
      <c r="I38" s="15">
        <f t="shared" si="1"/>
        <v>386.84999999999997</v>
      </c>
      <c r="J38" s="18">
        <f t="shared" si="1"/>
        <v>413.60999999999996</v>
      </c>
    </row>
    <row r="39" spans="2:10" x14ac:dyDescent="0.3">
      <c r="B39" s="3">
        <f>$C$6*0.2</f>
        <v>240</v>
      </c>
      <c r="C39" s="4">
        <f t="shared" si="1"/>
        <v>244.29999999999998</v>
      </c>
      <c r="D39" s="4">
        <f t="shared" si="1"/>
        <v>284.02</v>
      </c>
      <c r="E39" s="4">
        <f t="shared" si="1"/>
        <v>323.83999999999997</v>
      </c>
      <c r="F39" s="4">
        <f t="shared" si="1"/>
        <v>362.08</v>
      </c>
      <c r="G39" s="4">
        <f t="shared" si="1"/>
        <v>400.85999999999996</v>
      </c>
      <c r="H39" s="4">
        <f t="shared" si="1"/>
        <v>437.48999999999995</v>
      </c>
      <c r="I39" s="4">
        <f t="shared" si="1"/>
        <v>469.65</v>
      </c>
      <c r="J39" s="17">
        <f t="shared" si="1"/>
        <v>496.40999999999991</v>
      </c>
    </row>
    <row r="40" spans="2:10" x14ac:dyDescent="0.3">
      <c r="B40" s="14">
        <f>$C$6*0.1</f>
        <v>120</v>
      </c>
      <c r="C40" s="15">
        <f t="shared" si="1"/>
        <v>327.09999999999997</v>
      </c>
      <c r="D40" s="15">
        <f t="shared" si="1"/>
        <v>366.82</v>
      </c>
      <c r="E40" s="15">
        <f t="shared" si="1"/>
        <v>406.63999999999993</v>
      </c>
      <c r="F40" s="15">
        <f t="shared" si="1"/>
        <v>444.88</v>
      </c>
      <c r="G40" s="15">
        <f t="shared" si="1"/>
        <v>483.65999999999997</v>
      </c>
      <c r="H40" s="15">
        <f t="shared" si="1"/>
        <v>520.29</v>
      </c>
      <c r="I40" s="15">
        <f t="shared" si="1"/>
        <v>552.44999999999993</v>
      </c>
      <c r="J40" s="18">
        <f t="shared" si="1"/>
        <v>579.21</v>
      </c>
    </row>
    <row r="41" spans="2:10" x14ac:dyDescent="0.3">
      <c r="B41" s="3">
        <f>0</f>
        <v>0</v>
      </c>
      <c r="C41" s="4">
        <f t="shared" si="1"/>
        <v>409.89999999999992</v>
      </c>
      <c r="D41" s="4">
        <f t="shared" si="1"/>
        <v>449.62</v>
      </c>
      <c r="E41" s="4">
        <f t="shared" si="1"/>
        <v>489.43999999999994</v>
      </c>
      <c r="F41" s="4">
        <f t="shared" si="1"/>
        <v>527.67999999999995</v>
      </c>
      <c r="G41" s="4">
        <f t="shared" si="1"/>
        <v>566.45999999999992</v>
      </c>
      <c r="H41" s="4">
        <f t="shared" si="1"/>
        <v>603.09</v>
      </c>
      <c r="I41" s="4">
        <f t="shared" si="1"/>
        <v>635.25</v>
      </c>
      <c r="J41" s="17">
        <f t="shared" si="1"/>
        <v>662.01</v>
      </c>
    </row>
    <row r="43" spans="2:10" x14ac:dyDescent="0.3">
      <c r="B43" s="75" t="s">
        <v>2</v>
      </c>
      <c r="C43" s="75"/>
      <c r="D43" s="75"/>
      <c r="E43" s="75"/>
      <c r="F43" s="75"/>
      <c r="G43" s="75"/>
      <c r="H43" s="75"/>
      <c r="I43" s="75"/>
      <c r="J43" s="75"/>
    </row>
    <row r="44" spans="2:10" x14ac:dyDescent="0.3">
      <c r="B44" s="31"/>
      <c r="C44" s="67" t="s">
        <v>0</v>
      </c>
      <c r="D44" s="68"/>
      <c r="E44" s="68"/>
      <c r="F44" s="68"/>
      <c r="G44" s="68"/>
      <c r="H44" s="68"/>
      <c r="I44" s="68"/>
      <c r="J44" s="69"/>
    </row>
    <row r="45" spans="2:10" x14ac:dyDescent="0.3">
      <c r="B45" s="10" t="s">
        <v>21</v>
      </c>
      <c r="C45" s="11">
        <v>0.5</v>
      </c>
      <c r="D45" s="12">
        <v>0.55000000000000004</v>
      </c>
      <c r="E45" s="12">
        <v>0.6</v>
      </c>
      <c r="F45" s="12">
        <v>0.65</v>
      </c>
      <c r="G45" s="12">
        <v>0.7</v>
      </c>
      <c r="H45" s="12">
        <v>0.75</v>
      </c>
      <c r="I45" s="12">
        <v>0.8</v>
      </c>
      <c r="J45" s="13">
        <v>0.85</v>
      </c>
    </row>
    <row r="46" spans="2:10" x14ac:dyDescent="0.3">
      <c r="B46" s="14">
        <f>$C$6*1.1</f>
        <v>1320</v>
      </c>
      <c r="C46" s="15">
        <f t="shared" ref="C46:J57" si="2">ROUND(($B46*$J$5)+C30,2)</f>
        <v>-4.0999999999999996</v>
      </c>
      <c r="D46" s="15">
        <f t="shared" si="2"/>
        <v>-5.78</v>
      </c>
      <c r="E46" s="15">
        <f t="shared" si="2"/>
        <v>-7.36</v>
      </c>
      <c r="F46" s="15">
        <f t="shared" si="2"/>
        <v>-10.52</v>
      </c>
      <c r="G46" s="15">
        <f t="shared" si="2"/>
        <v>-13.14</v>
      </c>
      <c r="H46" s="15">
        <f t="shared" si="2"/>
        <v>-17.91</v>
      </c>
      <c r="I46" s="15">
        <f t="shared" si="2"/>
        <v>-27.15</v>
      </c>
      <c r="J46" s="16">
        <f t="shared" si="2"/>
        <v>-41.79</v>
      </c>
    </row>
    <row r="47" spans="2:10" x14ac:dyDescent="0.3">
      <c r="B47" s="33">
        <f>$C$6</f>
        <v>1200</v>
      </c>
      <c r="C47" s="4">
        <f t="shared" si="2"/>
        <v>-4.0999999999999996</v>
      </c>
      <c r="D47" s="4">
        <f t="shared" si="2"/>
        <v>-5.78</v>
      </c>
      <c r="E47" s="4">
        <f t="shared" si="2"/>
        <v>-7.36</v>
      </c>
      <c r="F47" s="4">
        <f t="shared" si="2"/>
        <v>-10.52</v>
      </c>
      <c r="G47" s="4">
        <f t="shared" si="2"/>
        <v>-13.14</v>
      </c>
      <c r="H47" s="4">
        <f t="shared" si="2"/>
        <v>-17.91</v>
      </c>
      <c r="I47" s="4">
        <f t="shared" si="2"/>
        <v>-27.15</v>
      </c>
      <c r="J47" s="17">
        <f t="shared" si="2"/>
        <v>-41.79</v>
      </c>
    </row>
    <row r="48" spans="2:10" x14ac:dyDescent="0.3">
      <c r="B48" s="14">
        <f>$C$6*0.9</f>
        <v>1080</v>
      </c>
      <c r="C48" s="15">
        <f t="shared" si="2"/>
        <v>-4.0999999999999996</v>
      </c>
      <c r="D48" s="15">
        <f t="shared" si="2"/>
        <v>-5.78</v>
      </c>
      <c r="E48" s="15">
        <f t="shared" si="2"/>
        <v>-7.36</v>
      </c>
      <c r="F48" s="15">
        <f t="shared" si="2"/>
        <v>-10.52</v>
      </c>
      <c r="G48" s="15">
        <f t="shared" si="2"/>
        <v>-13.14</v>
      </c>
      <c r="H48" s="15">
        <f t="shared" si="2"/>
        <v>-17.91</v>
      </c>
      <c r="I48" s="15">
        <f t="shared" si="2"/>
        <v>-27.15</v>
      </c>
      <c r="J48" s="18">
        <f t="shared" si="2"/>
        <v>-41.79</v>
      </c>
    </row>
    <row r="49" spans="2:10" x14ac:dyDescent="0.3">
      <c r="B49" s="3">
        <f>$C$6*0.8</f>
        <v>960</v>
      </c>
      <c r="C49" s="4">
        <f t="shared" si="2"/>
        <v>-4.0999999999999996</v>
      </c>
      <c r="D49" s="4">
        <f t="shared" si="2"/>
        <v>-5.78</v>
      </c>
      <c r="E49" s="4">
        <f t="shared" si="2"/>
        <v>-7.36</v>
      </c>
      <c r="F49" s="4">
        <f t="shared" si="2"/>
        <v>-10.52</v>
      </c>
      <c r="G49" s="4">
        <f t="shared" si="2"/>
        <v>-13.14</v>
      </c>
      <c r="H49" s="4">
        <f t="shared" si="2"/>
        <v>-17.91</v>
      </c>
      <c r="I49" s="4">
        <f t="shared" si="2"/>
        <v>-27.15</v>
      </c>
      <c r="J49" s="17">
        <f t="shared" si="2"/>
        <v>-0.39</v>
      </c>
    </row>
    <row r="50" spans="2:10" x14ac:dyDescent="0.3">
      <c r="B50" s="14">
        <f>$C$6*0.7</f>
        <v>840</v>
      </c>
      <c r="C50" s="15">
        <f t="shared" si="2"/>
        <v>-4.0999999999999996</v>
      </c>
      <c r="D50" s="15">
        <f t="shared" si="2"/>
        <v>-5.78</v>
      </c>
      <c r="E50" s="15">
        <f t="shared" si="2"/>
        <v>-7.36</v>
      </c>
      <c r="F50" s="15">
        <f t="shared" si="2"/>
        <v>-10.52</v>
      </c>
      <c r="G50" s="15">
        <f t="shared" si="2"/>
        <v>-13.14</v>
      </c>
      <c r="H50" s="15">
        <f t="shared" si="2"/>
        <v>23.49</v>
      </c>
      <c r="I50" s="15">
        <f t="shared" si="2"/>
        <v>55.65</v>
      </c>
      <c r="J50" s="18">
        <f t="shared" si="2"/>
        <v>82.41</v>
      </c>
    </row>
    <row r="51" spans="2:10" x14ac:dyDescent="0.3">
      <c r="B51" s="3">
        <f>$C$6*0.6</f>
        <v>720</v>
      </c>
      <c r="C51" s="4">
        <f t="shared" si="2"/>
        <v>-4.0999999999999996</v>
      </c>
      <c r="D51" s="4">
        <f t="shared" si="2"/>
        <v>-5.78</v>
      </c>
      <c r="E51" s="4">
        <f t="shared" si="2"/>
        <v>-7.36</v>
      </c>
      <c r="F51" s="4">
        <f t="shared" si="2"/>
        <v>30.88</v>
      </c>
      <c r="G51" s="4">
        <f t="shared" si="2"/>
        <v>69.66</v>
      </c>
      <c r="H51" s="4">
        <f t="shared" si="2"/>
        <v>106.29</v>
      </c>
      <c r="I51" s="4">
        <f t="shared" si="2"/>
        <v>138.44999999999999</v>
      </c>
      <c r="J51" s="17">
        <f t="shared" si="2"/>
        <v>165.21</v>
      </c>
    </row>
    <row r="52" spans="2:10" x14ac:dyDescent="0.3">
      <c r="B52" s="14">
        <f>$C$6*0.5</f>
        <v>600</v>
      </c>
      <c r="C52" s="15">
        <f t="shared" si="2"/>
        <v>-4.0999999999999996</v>
      </c>
      <c r="D52" s="15">
        <f t="shared" si="2"/>
        <v>35.619999999999997</v>
      </c>
      <c r="E52" s="15">
        <f t="shared" si="2"/>
        <v>75.44</v>
      </c>
      <c r="F52" s="15">
        <f t="shared" si="2"/>
        <v>113.68</v>
      </c>
      <c r="G52" s="15">
        <f t="shared" si="2"/>
        <v>152.46</v>
      </c>
      <c r="H52" s="15">
        <f t="shared" si="2"/>
        <v>189.09</v>
      </c>
      <c r="I52" s="15">
        <f t="shared" si="2"/>
        <v>221.25</v>
      </c>
      <c r="J52" s="18">
        <f t="shared" si="2"/>
        <v>248.01</v>
      </c>
    </row>
    <row r="53" spans="2:10" x14ac:dyDescent="0.3">
      <c r="B53" s="3">
        <f>$C$6*0.4</f>
        <v>480</v>
      </c>
      <c r="C53" s="4">
        <f t="shared" si="2"/>
        <v>78.7</v>
      </c>
      <c r="D53" s="4">
        <f t="shared" si="2"/>
        <v>118.42</v>
      </c>
      <c r="E53" s="4">
        <f t="shared" si="2"/>
        <v>158.24</v>
      </c>
      <c r="F53" s="4">
        <f t="shared" si="2"/>
        <v>196.48</v>
      </c>
      <c r="G53" s="4">
        <f t="shared" si="2"/>
        <v>235.26</v>
      </c>
      <c r="H53" s="4">
        <f t="shared" si="2"/>
        <v>271.89</v>
      </c>
      <c r="I53" s="4">
        <f t="shared" si="2"/>
        <v>304.05</v>
      </c>
      <c r="J53" s="17">
        <f t="shared" si="2"/>
        <v>330.81</v>
      </c>
    </row>
    <row r="54" spans="2:10" x14ac:dyDescent="0.3">
      <c r="B54" s="14">
        <f>$C$6*0.3</f>
        <v>360</v>
      </c>
      <c r="C54" s="15">
        <f t="shared" si="2"/>
        <v>161.5</v>
      </c>
      <c r="D54" s="15">
        <f t="shared" si="2"/>
        <v>201.22</v>
      </c>
      <c r="E54" s="15">
        <f t="shared" si="2"/>
        <v>241.04</v>
      </c>
      <c r="F54" s="15">
        <f t="shared" si="2"/>
        <v>279.27999999999997</v>
      </c>
      <c r="G54" s="15">
        <f t="shared" si="2"/>
        <v>318.06</v>
      </c>
      <c r="H54" s="15">
        <f t="shared" si="2"/>
        <v>354.69</v>
      </c>
      <c r="I54" s="15">
        <f t="shared" si="2"/>
        <v>386.85</v>
      </c>
      <c r="J54" s="18">
        <f t="shared" si="2"/>
        <v>413.61</v>
      </c>
    </row>
    <row r="55" spans="2:10" x14ac:dyDescent="0.3">
      <c r="B55" s="3">
        <f>$C$6*0.2</f>
        <v>240</v>
      </c>
      <c r="C55" s="4">
        <f t="shared" si="2"/>
        <v>244.3</v>
      </c>
      <c r="D55" s="4">
        <f t="shared" si="2"/>
        <v>284.02</v>
      </c>
      <c r="E55" s="4">
        <f t="shared" si="2"/>
        <v>323.83999999999997</v>
      </c>
      <c r="F55" s="4">
        <f t="shared" si="2"/>
        <v>362.08</v>
      </c>
      <c r="G55" s="4">
        <f t="shared" si="2"/>
        <v>400.86</v>
      </c>
      <c r="H55" s="4">
        <f t="shared" si="2"/>
        <v>437.49</v>
      </c>
      <c r="I55" s="4">
        <f t="shared" si="2"/>
        <v>469.65</v>
      </c>
      <c r="J55" s="17">
        <f t="shared" si="2"/>
        <v>496.41</v>
      </c>
    </row>
    <row r="56" spans="2:10" x14ac:dyDescent="0.3">
      <c r="B56" s="14">
        <f>$C$6*0.1</f>
        <v>120</v>
      </c>
      <c r="C56" s="15">
        <f t="shared" si="2"/>
        <v>327.10000000000002</v>
      </c>
      <c r="D56" s="15">
        <f t="shared" si="2"/>
        <v>366.82</v>
      </c>
      <c r="E56" s="15">
        <f t="shared" si="2"/>
        <v>406.64</v>
      </c>
      <c r="F56" s="15">
        <f t="shared" si="2"/>
        <v>444.88</v>
      </c>
      <c r="G56" s="15">
        <f t="shared" si="2"/>
        <v>483.66</v>
      </c>
      <c r="H56" s="15">
        <f t="shared" si="2"/>
        <v>520.29</v>
      </c>
      <c r="I56" s="15">
        <f t="shared" si="2"/>
        <v>552.45000000000005</v>
      </c>
      <c r="J56" s="18">
        <f t="shared" si="2"/>
        <v>579.21</v>
      </c>
    </row>
    <row r="57" spans="2:10" x14ac:dyDescent="0.3">
      <c r="B57" s="3">
        <f>0</f>
        <v>0</v>
      </c>
      <c r="C57" s="4">
        <f t="shared" si="2"/>
        <v>409.9</v>
      </c>
      <c r="D57" s="4">
        <f t="shared" si="2"/>
        <v>449.62</v>
      </c>
      <c r="E57" s="4">
        <f t="shared" si="2"/>
        <v>489.44</v>
      </c>
      <c r="F57" s="4">
        <f t="shared" si="2"/>
        <v>527.67999999999995</v>
      </c>
      <c r="G57" s="4">
        <f t="shared" si="2"/>
        <v>566.46</v>
      </c>
      <c r="H57" s="4">
        <f t="shared" si="2"/>
        <v>603.09</v>
      </c>
      <c r="I57" s="4">
        <f t="shared" si="2"/>
        <v>635.25</v>
      </c>
      <c r="J57" s="17">
        <f t="shared" si="2"/>
        <v>662.01</v>
      </c>
    </row>
  </sheetData>
  <mergeCells count="11">
    <mergeCell ref="C12:J12"/>
    <mergeCell ref="C28:J28"/>
    <mergeCell ref="C44:J44"/>
    <mergeCell ref="B1:J1"/>
    <mergeCell ref="B2:J2"/>
    <mergeCell ref="G4:I4"/>
    <mergeCell ref="G5:I5"/>
    <mergeCell ref="G6:I6"/>
    <mergeCell ref="B11:J11"/>
    <mergeCell ref="B27:J27"/>
    <mergeCell ref="B43:J43"/>
  </mergeCells>
  <conditionalFormatting sqref="C46:C57">
    <cfRule type="top10" dxfId="18" priority="28" bottom="1" rank="1"/>
  </conditionalFormatting>
  <conditionalFormatting sqref="D46:D57">
    <cfRule type="top10" dxfId="17" priority="29" bottom="1" rank="1"/>
  </conditionalFormatting>
  <conditionalFormatting sqref="E46:E57">
    <cfRule type="top10" dxfId="16" priority="30" bottom="1" rank="1"/>
  </conditionalFormatting>
  <conditionalFormatting sqref="F46:F57">
    <cfRule type="top10" dxfId="15" priority="31" bottom="1" rank="1"/>
  </conditionalFormatting>
  <conditionalFormatting sqref="G46:G57">
    <cfRule type="top10" dxfId="14" priority="32" bottom="1" rank="1"/>
  </conditionalFormatting>
  <conditionalFormatting sqref="H46:H57">
    <cfRule type="top10" dxfId="13" priority="33" bottom="1" rank="1"/>
  </conditionalFormatting>
  <conditionalFormatting sqref="I46:I57">
    <cfRule type="top10" dxfId="12" priority="34" bottom="1" rank="1"/>
  </conditionalFormatting>
  <conditionalFormatting sqref="J46:J57">
    <cfRule type="top10" dxfId="11" priority="35" bottom="1" rank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209A7-A5A6-4BDC-A223-EF4EE7CAA775}">
  <dimension ref="B1:J57"/>
  <sheetViews>
    <sheetView showGridLines="0" tabSelected="1" workbookViewId="0"/>
  </sheetViews>
  <sheetFormatPr defaultColWidth="8.77734375" defaultRowHeight="14.4" x14ac:dyDescent="0.3"/>
  <cols>
    <col min="1" max="1" width="4.5546875" style="5" customWidth="1"/>
    <col min="2" max="2" width="26.5546875" style="5" customWidth="1"/>
    <col min="3" max="16384" width="8.77734375" style="5"/>
  </cols>
  <sheetData>
    <row r="1" spans="2:10" x14ac:dyDescent="0.3">
      <c r="B1" s="70" t="s">
        <v>3</v>
      </c>
      <c r="C1" s="70"/>
      <c r="D1" s="70"/>
      <c r="E1" s="70"/>
      <c r="F1" s="70"/>
      <c r="G1" s="70"/>
      <c r="H1" s="70"/>
      <c r="I1" s="70"/>
      <c r="J1" s="70"/>
    </row>
    <row r="2" spans="2:10" ht="15" thickBot="1" x14ac:dyDescent="0.35">
      <c r="B2" s="71" t="s">
        <v>16</v>
      </c>
      <c r="C2" s="71"/>
      <c r="D2" s="71"/>
      <c r="E2" s="71"/>
      <c r="F2" s="71"/>
      <c r="G2" s="71"/>
      <c r="H2" s="71"/>
      <c r="I2" s="71"/>
      <c r="J2" s="71"/>
    </row>
    <row r="3" spans="2:10" x14ac:dyDescent="0.3">
      <c r="B3" s="7"/>
      <c r="C3" s="7"/>
    </row>
    <row r="4" spans="2:10" x14ac:dyDescent="0.3">
      <c r="B4" s="8" t="s">
        <v>5</v>
      </c>
      <c r="C4" s="37">
        <v>2025</v>
      </c>
      <c r="G4" s="76" t="s">
        <v>18</v>
      </c>
      <c r="H4" s="76"/>
      <c r="I4" s="76"/>
      <c r="J4" s="20">
        <v>0.69</v>
      </c>
    </row>
    <row r="5" spans="2:10" x14ac:dyDescent="0.3">
      <c r="B5" s="23" t="s">
        <v>17</v>
      </c>
      <c r="C5" s="38">
        <v>1000</v>
      </c>
      <c r="G5" s="76" t="s">
        <v>19</v>
      </c>
      <c r="H5" s="76"/>
      <c r="I5" s="76"/>
      <c r="J5" s="40">
        <v>0.69</v>
      </c>
    </row>
    <row r="6" spans="2:10" x14ac:dyDescent="0.3">
      <c r="B6" s="8" t="s">
        <v>22</v>
      </c>
      <c r="C6" s="39">
        <v>1200</v>
      </c>
      <c r="G6" s="76" t="s">
        <v>20</v>
      </c>
      <c r="H6" s="76"/>
      <c r="I6" s="76"/>
      <c r="J6" s="21">
        <f>MAX(J4,J5)</f>
        <v>0.69</v>
      </c>
    </row>
    <row r="8" spans="2:10" x14ac:dyDescent="0.3">
      <c r="B8" s="22" t="s">
        <v>0</v>
      </c>
      <c r="C8" s="24">
        <v>0.5</v>
      </c>
      <c r="D8" s="19">
        <v>0.55000000000000004</v>
      </c>
      <c r="E8" s="19">
        <v>0.6</v>
      </c>
      <c r="F8" s="19">
        <v>0.65</v>
      </c>
      <c r="G8" s="19">
        <v>0.7</v>
      </c>
      <c r="H8" s="19">
        <v>0.75</v>
      </c>
      <c r="I8" s="19">
        <v>0.8</v>
      </c>
      <c r="J8" s="19">
        <v>0.85</v>
      </c>
    </row>
    <row r="9" spans="2:10" x14ac:dyDescent="0.3">
      <c r="B9" s="25" t="s">
        <v>4</v>
      </c>
      <c r="C9" s="6">
        <v>4.76</v>
      </c>
      <c r="D9" s="6">
        <v>6.81</v>
      </c>
      <c r="E9" s="6">
        <v>8.82</v>
      </c>
      <c r="F9" s="6">
        <v>13</v>
      </c>
      <c r="G9" s="6">
        <v>16.37</v>
      </c>
      <c r="H9" s="6">
        <v>22.46</v>
      </c>
      <c r="I9" s="6">
        <v>33.75</v>
      </c>
      <c r="J9" s="6">
        <v>51.47</v>
      </c>
    </row>
    <row r="11" spans="2:10" x14ac:dyDescent="0.3">
      <c r="B11" s="75" t="s">
        <v>7</v>
      </c>
      <c r="C11" s="75"/>
      <c r="D11" s="75"/>
      <c r="E11" s="75"/>
      <c r="F11" s="75"/>
      <c r="G11" s="75"/>
      <c r="H11" s="75"/>
      <c r="I11" s="75"/>
      <c r="J11" s="75"/>
    </row>
    <row r="12" spans="2:10" x14ac:dyDescent="0.3">
      <c r="B12" s="9"/>
      <c r="C12" s="67" t="s">
        <v>0</v>
      </c>
      <c r="D12" s="68"/>
      <c r="E12" s="68"/>
      <c r="F12" s="68"/>
      <c r="G12" s="68"/>
      <c r="H12" s="68"/>
      <c r="I12" s="68"/>
      <c r="J12" s="69"/>
    </row>
    <row r="13" spans="2:10" x14ac:dyDescent="0.3">
      <c r="B13" s="10" t="s">
        <v>21</v>
      </c>
      <c r="C13" s="11">
        <v>0.5</v>
      </c>
      <c r="D13" s="12">
        <v>0.55000000000000004</v>
      </c>
      <c r="E13" s="12">
        <v>0.6</v>
      </c>
      <c r="F13" s="12">
        <v>0.65</v>
      </c>
      <c r="G13" s="12">
        <v>0.7</v>
      </c>
      <c r="H13" s="12">
        <v>0.75</v>
      </c>
      <c r="I13" s="12">
        <v>0.8</v>
      </c>
      <c r="J13" s="13">
        <v>0.85</v>
      </c>
    </row>
    <row r="14" spans="2:10" x14ac:dyDescent="0.3">
      <c r="B14" s="14">
        <f>$C$6*1.1</f>
        <v>1320</v>
      </c>
      <c r="C14" s="15">
        <f t="shared" ref="C14:J25" si="0">IF(($B14*$J$5)&lt;(C$13*$C$6*$J$6),(C$13*$C$6*$J$6)-($B14*$J$5),0)</f>
        <v>0</v>
      </c>
      <c r="D14" s="15">
        <f t="shared" si="0"/>
        <v>0</v>
      </c>
      <c r="E14" s="15">
        <f t="shared" si="0"/>
        <v>0</v>
      </c>
      <c r="F14" s="15">
        <f t="shared" si="0"/>
        <v>0</v>
      </c>
      <c r="G14" s="15">
        <f t="shared" si="0"/>
        <v>0</v>
      </c>
      <c r="H14" s="15">
        <f t="shared" si="0"/>
        <v>0</v>
      </c>
      <c r="I14" s="15">
        <f t="shared" si="0"/>
        <v>0</v>
      </c>
      <c r="J14" s="16">
        <f t="shared" si="0"/>
        <v>0</v>
      </c>
    </row>
    <row r="15" spans="2:10" x14ac:dyDescent="0.3">
      <c r="B15" s="33">
        <f>$C$6</f>
        <v>1200</v>
      </c>
      <c r="C15" s="4">
        <f t="shared" si="0"/>
        <v>0</v>
      </c>
      <c r="D15" s="4">
        <f t="shared" si="0"/>
        <v>0</v>
      </c>
      <c r="E15" s="4">
        <f t="shared" si="0"/>
        <v>0</v>
      </c>
      <c r="F15" s="4">
        <f t="shared" si="0"/>
        <v>0</v>
      </c>
      <c r="G15" s="4">
        <f t="shared" si="0"/>
        <v>0</v>
      </c>
      <c r="H15" s="4">
        <f t="shared" si="0"/>
        <v>0</v>
      </c>
      <c r="I15" s="4">
        <f t="shared" si="0"/>
        <v>0</v>
      </c>
      <c r="J15" s="17">
        <f t="shared" si="0"/>
        <v>0</v>
      </c>
    </row>
    <row r="16" spans="2:10" x14ac:dyDescent="0.3">
      <c r="B16" s="14">
        <f>$C$6*0.9</f>
        <v>1080</v>
      </c>
      <c r="C16" s="15">
        <f t="shared" si="0"/>
        <v>0</v>
      </c>
      <c r="D16" s="15">
        <f t="shared" si="0"/>
        <v>0</v>
      </c>
      <c r="E16" s="15">
        <f t="shared" si="0"/>
        <v>0</v>
      </c>
      <c r="F16" s="15">
        <f t="shared" si="0"/>
        <v>0</v>
      </c>
      <c r="G16" s="15">
        <f t="shared" si="0"/>
        <v>0</v>
      </c>
      <c r="H16" s="15">
        <f t="shared" si="0"/>
        <v>0</v>
      </c>
      <c r="I16" s="15">
        <f t="shared" si="0"/>
        <v>0</v>
      </c>
      <c r="J16" s="18">
        <f t="shared" si="0"/>
        <v>0</v>
      </c>
    </row>
    <row r="17" spans="2:10" x14ac:dyDescent="0.3">
      <c r="B17" s="3">
        <f>$C$6*0.8</f>
        <v>960</v>
      </c>
      <c r="C17" s="4">
        <f t="shared" si="0"/>
        <v>0</v>
      </c>
      <c r="D17" s="4">
        <f t="shared" si="0"/>
        <v>0</v>
      </c>
      <c r="E17" s="4">
        <f t="shared" si="0"/>
        <v>0</v>
      </c>
      <c r="F17" s="4">
        <f t="shared" si="0"/>
        <v>0</v>
      </c>
      <c r="G17" s="4">
        <f t="shared" si="0"/>
        <v>0</v>
      </c>
      <c r="H17" s="4">
        <f t="shared" si="0"/>
        <v>0</v>
      </c>
      <c r="I17" s="4">
        <f t="shared" si="0"/>
        <v>0</v>
      </c>
      <c r="J17" s="17">
        <f t="shared" si="0"/>
        <v>41.399999999999977</v>
      </c>
    </row>
    <row r="18" spans="2:10" x14ac:dyDescent="0.3">
      <c r="B18" s="14">
        <f>$C$6*0.7</f>
        <v>840</v>
      </c>
      <c r="C18" s="15">
        <f t="shared" si="0"/>
        <v>0</v>
      </c>
      <c r="D18" s="15">
        <f t="shared" si="0"/>
        <v>0</v>
      </c>
      <c r="E18" s="15">
        <f t="shared" si="0"/>
        <v>0</v>
      </c>
      <c r="F18" s="15">
        <f t="shared" si="0"/>
        <v>0</v>
      </c>
      <c r="G18" s="15">
        <f t="shared" si="0"/>
        <v>0</v>
      </c>
      <c r="H18" s="15">
        <f t="shared" si="0"/>
        <v>41.400000000000091</v>
      </c>
      <c r="I18" s="15">
        <f t="shared" si="0"/>
        <v>82.800000000000068</v>
      </c>
      <c r="J18" s="18">
        <f t="shared" si="0"/>
        <v>124.20000000000005</v>
      </c>
    </row>
    <row r="19" spans="2:10" x14ac:dyDescent="0.3">
      <c r="B19" s="3">
        <f>$C$6*0.6</f>
        <v>720</v>
      </c>
      <c r="C19" s="4">
        <f t="shared" si="0"/>
        <v>0</v>
      </c>
      <c r="D19" s="4">
        <f t="shared" si="0"/>
        <v>0</v>
      </c>
      <c r="E19" s="4">
        <f t="shared" si="0"/>
        <v>0</v>
      </c>
      <c r="F19" s="4">
        <f t="shared" si="0"/>
        <v>41.399999999999977</v>
      </c>
      <c r="G19" s="4">
        <f t="shared" si="0"/>
        <v>82.799999999999955</v>
      </c>
      <c r="H19" s="4">
        <f t="shared" si="0"/>
        <v>124.20000000000005</v>
      </c>
      <c r="I19" s="4">
        <f t="shared" si="0"/>
        <v>165.60000000000002</v>
      </c>
      <c r="J19" s="17">
        <f t="shared" si="0"/>
        <v>207</v>
      </c>
    </row>
    <row r="20" spans="2:10" x14ac:dyDescent="0.3">
      <c r="B20" s="14">
        <f>$C$6*0.5</f>
        <v>600</v>
      </c>
      <c r="C20" s="15">
        <f t="shared" si="0"/>
        <v>0</v>
      </c>
      <c r="D20" s="15">
        <f t="shared" si="0"/>
        <v>41.400000000000034</v>
      </c>
      <c r="E20" s="15">
        <f t="shared" si="0"/>
        <v>82.800000000000011</v>
      </c>
      <c r="F20" s="15">
        <f t="shared" si="0"/>
        <v>124.19999999999999</v>
      </c>
      <c r="G20" s="15">
        <f t="shared" si="0"/>
        <v>165.59999999999997</v>
      </c>
      <c r="H20" s="15">
        <f t="shared" si="0"/>
        <v>207.00000000000006</v>
      </c>
      <c r="I20" s="15">
        <f t="shared" si="0"/>
        <v>248.40000000000003</v>
      </c>
      <c r="J20" s="18">
        <f t="shared" si="0"/>
        <v>289.8</v>
      </c>
    </row>
    <row r="21" spans="2:10" x14ac:dyDescent="0.3">
      <c r="B21" s="3">
        <f>$C$6*0.4</f>
        <v>480</v>
      </c>
      <c r="C21" s="4">
        <f t="shared" si="0"/>
        <v>82.799999999999955</v>
      </c>
      <c r="D21" s="4">
        <f t="shared" si="0"/>
        <v>124.19999999999999</v>
      </c>
      <c r="E21" s="4">
        <f t="shared" si="0"/>
        <v>165.59999999999997</v>
      </c>
      <c r="F21" s="4">
        <f t="shared" si="0"/>
        <v>206.99999999999994</v>
      </c>
      <c r="G21" s="4">
        <f t="shared" si="0"/>
        <v>248.39999999999992</v>
      </c>
      <c r="H21" s="4">
        <f t="shared" si="0"/>
        <v>289.8</v>
      </c>
      <c r="I21" s="4">
        <f t="shared" si="0"/>
        <v>331.2</v>
      </c>
      <c r="J21" s="17">
        <f t="shared" si="0"/>
        <v>372.59999999999997</v>
      </c>
    </row>
    <row r="22" spans="2:10" x14ac:dyDescent="0.3">
      <c r="B22" s="14">
        <f>$C$6*0.3</f>
        <v>360</v>
      </c>
      <c r="C22" s="15">
        <f t="shared" si="0"/>
        <v>165.59999999999997</v>
      </c>
      <c r="D22" s="15">
        <f t="shared" si="0"/>
        <v>207</v>
      </c>
      <c r="E22" s="15">
        <f t="shared" si="0"/>
        <v>248.39999999999998</v>
      </c>
      <c r="F22" s="15">
        <f t="shared" si="0"/>
        <v>289.79999999999995</v>
      </c>
      <c r="G22" s="15">
        <f t="shared" si="0"/>
        <v>331.19999999999993</v>
      </c>
      <c r="H22" s="15">
        <f t="shared" si="0"/>
        <v>372.6</v>
      </c>
      <c r="I22" s="15">
        <f t="shared" si="0"/>
        <v>414</v>
      </c>
      <c r="J22" s="18">
        <f t="shared" si="0"/>
        <v>455.4</v>
      </c>
    </row>
    <row r="23" spans="2:10" x14ac:dyDescent="0.3">
      <c r="B23" s="3">
        <f>$C$6*0.2</f>
        <v>240</v>
      </c>
      <c r="C23" s="4">
        <f t="shared" si="0"/>
        <v>248.39999999999995</v>
      </c>
      <c r="D23" s="4">
        <f t="shared" si="0"/>
        <v>289.79999999999995</v>
      </c>
      <c r="E23" s="4">
        <f t="shared" si="0"/>
        <v>331.19999999999993</v>
      </c>
      <c r="F23" s="4">
        <f t="shared" si="0"/>
        <v>372.59999999999991</v>
      </c>
      <c r="G23" s="4">
        <f t="shared" si="0"/>
        <v>413.99999999999989</v>
      </c>
      <c r="H23" s="4">
        <f t="shared" si="0"/>
        <v>455.4</v>
      </c>
      <c r="I23" s="4">
        <f t="shared" si="0"/>
        <v>496.79999999999995</v>
      </c>
      <c r="J23" s="17">
        <f t="shared" si="0"/>
        <v>538.19999999999993</v>
      </c>
    </row>
    <row r="24" spans="2:10" x14ac:dyDescent="0.3">
      <c r="B24" s="14">
        <f>$C$6*0.1</f>
        <v>120</v>
      </c>
      <c r="C24" s="15">
        <f t="shared" si="0"/>
        <v>331.19999999999993</v>
      </c>
      <c r="D24" s="15">
        <f t="shared" si="0"/>
        <v>372.59999999999997</v>
      </c>
      <c r="E24" s="15">
        <f t="shared" si="0"/>
        <v>413.99999999999994</v>
      </c>
      <c r="F24" s="15">
        <f t="shared" si="0"/>
        <v>455.39999999999992</v>
      </c>
      <c r="G24" s="15">
        <f t="shared" si="0"/>
        <v>496.7999999999999</v>
      </c>
      <c r="H24" s="15">
        <f t="shared" si="0"/>
        <v>538.20000000000005</v>
      </c>
      <c r="I24" s="15">
        <f t="shared" si="0"/>
        <v>579.6</v>
      </c>
      <c r="J24" s="18">
        <f t="shared" si="0"/>
        <v>621</v>
      </c>
    </row>
    <row r="25" spans="2:10" x14ac:dyDescent="0.3">
      <c r="B25" s="3">
        <f>0</f>
        <v>0</v>
      </c>
      <c r="C25" s="4">
        <f t="shared" si="0"/>
        <v>413.99999999999994</v>
      </c>
      <c r="D25" s="4">
        <f t="shared" si="0"/>
        <v>455.4</v>
      </c>
      <c r="E25" s="4">
        <f t="shared" si="0"/>
        <v>496.79999999999995</v>
      </c>
      <c r="F25" s="4">
        <f t="shared" si="0"/>
        <v>538.19999999999993</v>
      </c>
      <c r="G25" s="4">
        <f t="shared" si="0"/>
        <v>579.59999999999991</v>
      </c>
      <c r="H25" s="4">
        <f t="shared" si="0"/>
        <v>621</v>
      </c>
      <c r="I25" s="4">
        <f t="shared" si="0"/>
        <v>662.4</v>
      </c>
      <c r="J25" s="17">
        <f t="shared" si="0"/>
        <v>703.8</v>
      </c>
    </row>
    <row r="27" spans="2:10" x14ac:dyDescent="0.3">
      <c r="B27" s="75" t="s">
        <v>1</v>
      </c>
      <c r="C27" s="75"/>
      <c r="D27" s="75"/>
      <c r="E27" s="75"/>
      <c r="F27" s="75"/>
      <c r="G27" s="75"/>
      <c r="H27" s="75"/>
      <c r="I27" s="75"/>
      <c r="J27" s="75"/>
    </row>
    <row r="28" spans="2:10" x14ac:dyDescent="0.3">
      <c r="B28" s="31"/>
      <c r="C28" s="67" t="s">
        <v>0</v>
      </c>
      <c r="D28" s="68"/>
      <c r="E28" s="68"/>
      <c r="F28" s="68"/>
      <c r="G28" s="68"/>
      <c r="H28" s="68"/>
      <c r="I28" s="68"/>
      <c r="J28" s="69"/>
    </row>
    <row r="29" spans="2:10" x14ac:dyDescent="0.3">
      <c r="B29" s="10" t="s">
        <v>21</v>
      </c>
      <c r="C29" s="11">
        <v>0.5</v>
      </c>
      <c r="D29" s="12">
        <v>0.55000000000000004</v>
      </c>
      <c r="E29" s="12">
        <v>0.6</v>
      </c>
      <c r="F29" s="12">
        <v>0.65</v>
      </c>
      <c r="G29" s="12">
        <v>0.7</v>
      </c>
      <c r="H29" s="12">
        <v>0.75</v>
      </c>
      <c r="I29" s="12">
        <v>0.8</v>
      </c>
      <c r="J29" s="13">
        <v>0.85</v>
      </c>
    </row>
    <row r="30" spans="2:10" x14ac:dyDescent="0.3">
      <c r="B30" s="14">
        <f>$C$6*1.1</f>
        <v>1320</v>
      </c>
      <c r="C30" s="15">
        <f t="shared" ref="C30:J41" si="1">C14-C$9</f>
        <v>-4.76</v>
      </c>
      <c r="D30" s="15">
        <f t="shared" si="1"/>
        <v>-6.81</v>
      </c>
      <c r="E30" s="15">
        <f t="shared" si="1"/>
        <v>-8.82</v>
      </c>
      <c r="F30" s="15">
        <f t="shared" si="1"/>
        <v>-13</v>
      </c>
      <c r="G30" s="15">
        <f t="shared" si="1"/>
        <v>-16.37</v>
      </c>
      <c r="H30" s="15">
        <f t="shared" si="1"/>
        <v>-22.46</v>
      </c>
      <c r="I30" s="15">
        <f t="shared" si="1"/>
        <v>-33.75</v>
      </c>
      <c r="J30" s="16">
        <f t="shared" si="1"/>
        <v>-51.47</v>
      </c>
    </row>
    <row r="31" spans="2:10" x14ac:dyDescent="0.3">
      <c r="B31" s="33">
        <f>$C$6</f>
        <v>1200</v>
      </c>
      <c r="C31" s="4">
        <f t="shared" si="1"/>
        <v>-4.76</v>
      </c>
      <c r="D31" s="4">
        <f t="shared" si="1"/>
        <v>-6.81</v>
      </c>
      <c r="E31" s="4">
        <f t="shared" si="1"/>
        <v>-8.82</v>
      </c>
      <c r="F31" s="4">
        <f t="shared" si="1"/>
        <v>-13</v>
      </c>
      <c r="G31" s="4">
        <f t="shared" si="1"/>
        <v>-16.37</v>
      </c>
      <c r="H31" s="4">
        <f t="shared" si="1"/>
        <v>-22.46</v>
      </c>
      <c r="I31" s="4">
        <f t="shared" si="1"/>
        <v>-33.75</v>
      </c>
      <c r="J31" s="17">
        <f t="shared" si="1"/>
        <v>-51.47</v>
      </c>
    </row>
    <row r="32" spans="2:10" x14ac:dyDescent="0.3">
      <c r="B32" s="14">
        <f>$C$6*0.9</f>
        <v>1080</v>
      </c>
      <c r="C32" s="15">
        <f t="shared" si="1"/>
        <v>-4.76</v>
      </c>
      <c r="D32" s="15">
        <f t="shared" si="1"/>
        <v>-6.81</v>
      </c>
      <c r="E32" s="15">
        <f t="shared" si="1"/>
        <v>-8.82</v>
      </c>
      <c r="F32" s="15">
        <f t="shared" si="1"/>
        <v>-13</v>
      </c>
      <c r="G32" s="15">
        <f t="shared" si="1"/>
        <v>-16.37</v>
      </c>
      <c r="H32" s="15">
        <f t="shared" si="1"/>
        <v>-22.46</v>
      </c>
      <c r="I32" s="15">
        <f t="shared" si="1"/>
        <v>-33.75</v>
      </c>
      <c r="J32" s="18">
        <f t="shared" si="1"/>
        <v>-51.47</v>
      </c>
    </row>
    <row r="33" spans="2:10" x14ac:dyDescent="0.3">
      <c r="B33" s="3">
        <f>$C$6*0.8</f>
        <v>960</v>
      </c>
      <c r="C33" s="4">
        <f t="shared" si="1"/>
        <v>-4.76</v>
      </c>
      <c r="D33" s="4">
        <f t="shared" si="1"/>
        <v>-6.81</v>
      </c>
      <c r="E33" s="4">
        <f t="shared" si="1"/>
        <v>-8.82</v>
      </c>
      <c r="F33" s="4">
        <f t="shared" si="1"/>
        <v>-13</v>
      </c>
      <c r="G33" s="4">
        <f t="shared" si="1"/>
        <v>-16.37</v>
      </c>
      <c r="H33" s="4">
        <f t="shared" si="1"/>
        <v>-22.46</v>
      </c>
      <c r="I33" s="4">
        <f t="shared" si="1"/>
        <v>-33.75</v>
      </c>
      <c r="J33" s="17">
        <f t="shared" si="1"/>
        <v>-10.070000000000022</v>
      </c>
    </row>
    <row r="34" spans="2:10" x14ac:dyDescent="0.3">
      <c r="B34" s="14">
        <f>$C$6*0.7</f>
        <v>840</v>
      </c>
      <c r="C34" s="15">
        <f t="shared" si="1"/>
        <v>-4.76</v>
      </c>
      <c r="D34" s="15">
        <f t="shared" si="1"/>
        <v>-6.81</v>
      </c>
      <c r="E34" s="15">
        <f t="shared" si="1"/>
        <v>-8.82</v>
      </c>
      <c r="F34" s="15">
        <f t="shared" si="1"/>
        <v>-13</v>
      </c>
      <c r="G34" s="15">
        <f t="shared" si="1"/>
        <v>-16.37</v>
      </c>
      <c r="H34" s="15">
        <f t="shared" si="1"/>
        <v>18.94000000000009</v>
      </c>
      <c r="I34" s="15">
        <f t="shared" si="1"/>
        <v>49.050000000000068</v>
      </c>
      <c r="J34" s="18">
        <f t="shared" si="1"/>
        <v>72.730000000000047</v>
      </c>
    </row>
    <row r="35" spans="2:10" x14ac:dyDescent="0.3">
      <c r="B35" s="3">
        <f>$C$6*0.6</f>
        <v>720</v>
      </c>
      <c r="C35" s="4">
        <f t="shared" si="1"/>
        <v>-4.76</v>
      </c>
      <c r="D35" s="4">
        <f t="shared" si="1"/>
        <v>-6.81</v>
      </c>
      <c r="E35" s="4">
        <f t="shared" si="1"/>
        <v>-8.82</v>
      </c>
      <c r="F35" s="4">
        <f t="shared" si="1"/>
        <v>28.399999999999977</v>
      </c>
      <c r="G35" s="4">
        <f t="shared" si="1"/>
        <v>66.42999999999995</v>
      </c>
      <c r="H35" s="4">
        <f t="shared" si="1"/>
        <v>101.74000000000004</v>
      </c>
      <c r="I35" s="4">
        <f t="shared" si="1"/>
        <v>131.85000000000002</v>
      </c>
      <c r="J35" s="17">
        <f t="shared" si="1"/>
        <v>155.53</v>
      </c>
    </row>
    <row r="36" spans="2:10" x14ac:dyDescent="0.3">
      <c r="B36" s="14">
        <f>$C$6*0.5</f>
        <v>600</v>
      </c>
      <c r="C36" s="15">
        <f t="shared" si="1"/>
        <v>-4.76</v>
      </c>
      <c r="D36" s="15">
        <f t="shared" si="1"/>
        <v>34.590000000000032</v>
      </c>
      <c r="E36" s="15">
        <f t="shared" si="1"/>
        <v>73.980000000000018</v>
      </c>
      <c r="F36" s="15">
        <f t="shared" si="1"/>
        <v>111.19999999999999</v>
      </c>
      <c r="G36" s="15">
        <f t="shared" si="1"/>
        <v>149.22999999999996</v>
      </c>
      <c r="H36" s="15">
        <f t="shared" si="1"/>
        <v>184.54000000000005</v>
      </c>
      <c r="I36" s="15">
        <f t="shared" si="1"/>
        <v>214.65000000000003</v>
      </c>
      <c r="J36" s="18">
        <f t="shared" si="1"/>
        <v>238.33</v>
      </c>
    </row>
    <row r="37" spans="2:10" x14ac:dyDescent="0.3">
      <c r="B37" s="3">
        <f>$C$6*0.4</f>
        <v>480</v>
      </c>
      <c r="C37" s="4">
        <f t="shared" si="1"/>
        <v>78.039999999999949</v>
      </c>
      <c r="D37" s="4">
        <f t="shared" si="1"/>
        <v>117.38999999999999</v>
      </c>
      <c r="E37" s="4">
        <f t="shared" si="1"/>
        <v>156.77999999999997</v>
      </c>
      <c r="F37" s="4">
        <f t="shared" si="1"/>
        <v>193.99999999999994</v>
      </c>
      <c r="G37" s="4">
        <f t="shared" si="1"/>
        <v>232.02999999999992</v>
      </c>
      <c r="H37" s="4">
        <f t="shared" si="1"/>
        <v>267.34000000000003</v>
      </c>
      <c r="I37" s="4">
        <f t="shared" si="1"/>
        <v>297.45</v>
      </c>
      <c r="J37" s="17">
        <f t="shared" si="1"/>
        <v>321.13</v>
      </c>
    </row>
    <row r="38" spans="2:10" x14ac:dyDescent="0.3">
      <c r="B38" s="14">
        <f>$C$6*0.3</f>
        <v>360</v>
      </c>
      <c r="C38" s="15">
        <f t="shared" si="1"/>
        <v>160.83999999999997</v>
      </c>
      <c r="D38" s="15">
        <f t="shared" si="1"/>
        <v>200.19</v>
      </c>
      <c r="E38" s="15">
        <f t="shared" si="1"/>
        <v>239.57999999999998</v>
      </c>
      <c r="F38" s="15">
        <f t="shared" si="1"/>
        <v>276.79999999999995</v>
      </c>
      <c r="G38" s="15">
        <f t="shared" si="1"/>
        <v>314.82999999999993</v>
      </c>
      <c r="H38" s="15">
        <f t="shared" si="1"/>
        <v>350.14000000000004</v>
      </c>
      <c r="I38" s="15">
        <f t="shared" si="1"/>
        <v>380.25</v>
      </c>
      <c r="J38" s="18">
        <f t="shared" si="1"/>
        <v>403.92999999999995</v>
      </c>
    </row>
    <row r="39" spans="2:10" x14ac:dyDescent="0.3">
      <c r="B39" s="3">
        <f>$C$6*0.2</f>
        <v>240</v>
      </c>
      <c r="C39" s="4">
        <f t="shared" si="1"/>
        <v>243.63999999999996</v>
      </c>
      <c r="D39" s="4">
        <f t="shared" si="1"/>
        <v>282.98999999999995</v>
      </c>
      <c r="E39" s="4">
        <f t="shared" si="1"/>
        <v>322.37999999999994</v>
      </c>
      <c r="F39" s="4">
        <f t="shared" si="1"/>
        <v>359.59999999999991</v>
      </c>
      <c r="G39" s="4">
        <f t="shared" si="1"/>
        <v>397.62999999999988</v>
      </c>
      <c r="H39" s="4">
        <f t="shared" si="1"/>
        <v>432.94</v>
      </c>
      <c r="I39" s="4">
        <f t="shared" si="1"/>
        <v>463.04999999999995</v>
      </c>
      <c r="J39" s="17">
        <f t="shared" si="1"/>
        <v>486.7299999999999</v>
      </c>
    </row>
    <row r="40" spans="2:10" x14ac:dyDescent="0.3">
      <c r="B40" s="14">
        <f>$C$6*0.1</f>
        <v>120</v>
      </c>
      <c r="C40" s="15">
        <f t="shared" si="1"/>
        <v>326.43999999999994</v>
      </c>
      <c r="D40" s="15">
        <f t="shared" si="1"/>
        <v>365.78999999999996</v>
      </c>
      <c r="E40" s="15">
        <f t="shared" si="1"/>
        <v>405.17999999999995</v>
      </c>
      <c r="F40" s="15">
        <f t="shared" si="1"/>
        <v>442.39999999999992</v>
      </c>
      <c r="G40" s="15">
        <f t="shared" si="1"/>
        <v>480.42999999999989</v>
      </c>
      <c r="H40" s="15">
        <f t="shared" si="1"/>
        <v>515.74</v>
      </c>
      <c r="I40" s="15">
        <f t="shared" si="1"/>
        <v>545.85</v>
      </c>
      <c r="J40" s="18">
        <f t="shared" si="1"/>
        <v>569.53</v>
      </c>
    </row>
    <row r="41" spans="2:10" x14ac:dyDescent="0.3">
      <c r="B41" s="3">
        <f>0</f>
        <v>0</v>
      </c>
      <c r="C41" s="4">
        <f t="shared" si="1"/>
        <v>409.23999999999995</v>
      </c>
      <c r="D41" s="4">
        <f t="shared" si="1"/>
        <v>448.59</v>
      </c>
      <c r="E41" s="4">
        <f t="shared" si="1"/>
        <v>487.97999999999996</v>
      </c>
      <c r="F41" s="4">
        <f t="shared" si="1"/>
        <v>525.19999999999993</v>
      </c>
      <c r="G41" s="4">
        <f t="shared" si="1"/>
        <v>563.2299999999999</v>
      </c>
      <c r="H41" s="4">
        <f t="shared" si="1"/>
        <v>598.54</v>
      </c>
      <c r="I41" s="4">
        <f t="shared" si="1"/>
        <v>628.65</v>
      </c>
      <c r="J41" s="17">
        <f t="shared" si="1"/>
        <v>652.32999999999993</v>
      </c>
    </row>
    <row r="43" spans="2:10" x14ac:dyDescent="0.3">
      <c r="B43" s="75" t="s">
        <v>2</v>
      </c>
      <c r="C43" s="75"/>
      <c r="D43" s="75"/>
      <c r="E43" s="75"/>
      <c r="F43" s="75"/>
      <c r="G43" s="75"/>
      <c r="H43" s="75"/>
      <c r="I43" s="75"/>
      <c r="J43" s="75"/>
    </row>
    <row r="44" spans="2:10" x14ac:dyDescent="0.3">
      <c r="B44" s="31"/>
      <c r="C44" s="67" t="s">
        <v>0</v>
      </c>
      <c r="D44" s="68"/>
      <c r="E44" s="68"/>
      <c r="F44" s="68"/>
      <c r="G44" s="68"/>
      <c r="H44" s="68"/>
      <c r="I44" s="68"/>
      <c r="J44" s="69"/>
    </row>
    <row r="45" spans="2:10" x14ac:dyDescent="0.3">
      <c r="B45" s="10" t="s">
        <v>21</v>
      </c>
      <c r="C45" s="11">
        <v>0.5</v>
      </c>
      <c r="D45" s="12">
        <v>0.55000000000000004</v>
      </c>
      <c r="E45" s="12">
        <v>0.6</v>
      </c>
      <c r="F45" s="12">
        <v>0.65</v>
      </c>
      <c r="G45" s="12">
        <v>0.7</v>
      </c>
      <c r="H45" s="12">
        <v>0.75</v>
      </c>
      <c r="I45" s="12">
        <v>0.8</v>
      </c>
      <c r="J45" s="13">
        <v>0.85</v>
      </c>
    </row>
    <row r="46" spans="2:10" x14ac:dyDescent="0.3">
      <c r="B46" s="14">
        <f>$C$6*1.1</f>
        <v>1320</v>
      </c>
      <c r="C46" s="15">
        <f t="shared" ref="C46:J57" si="2">ROUND(($B46*$J$5)+C30,2)</f>
        <v>906.04</v>
      </c>
      <c r="D46" s="15">
        <f t="shared" si="2"/>
        <v>903.99</v>
      </c>
      <c r="E46" s="15">
        <f t="shared" si="2"/>
        <v>901.98</v>
      </c>
      <c r="F46" s="15">
        <f t="shared" si="2"/>
        <v>897.8</v>
      </c>
      <c r="G46" s="15">
        <f t="shared" si="2"/>
        <v>894.43</v>
      </c>
      <c r="H46" s="15">
        <f t="shared" si="2"/>
        <v>888.34</v>
      </c>
      <c r="I46" s="15">
        <f t="shared" si="2"/>
        <v>877.05</v>
      </c>
      <c r="J46" s="16">
        <f t="shared" si="2"/>
        <v>859.33</v>
      </c>
    </row>
    <row r="47" spans="2:10" x14ac:dyDescent="0.3">
      <c r="B47" s="33">
        <f>$C$6</f>
        <v>1200</v>
      </c>
      <c r="C47" s="4">
        <f t="shared" si="2"/>
        <v>823.24</v>
      </c>
      <c r="D47" s="4">
        <f t="shared" si="2"/>
        <v>821.19</v>
      </c>
      <c r="E47" s="4">
        <f t="shared" si="2"/>
        <v>819.18</v>
      </c>
      <c r="F47" s="4">
        <f t="shared" si="2"/>
        <v>815</v>
      </c>
      <c r="G47" s="4">
        <f t="shared" si="2"/>
        <v>811.63</v>
      </c>
      <c r="H47" s="4">
        <f t="shared" si="2"/>
        <v>805.54</v>
      </c>
      <c r="I47" s="4">
        <f t="shared" si="2"/>
        <v>794.25</v>
      </c>
      <c r="J47" s="17">
        <f t="shared" si="2"/>
        <v>776.53</v>
      </c>
    </row>
    <row r="48" spans="2:10" x14ac:dyDescent="0.3">
      <c r="B48" s="14">
        <f>$C$6*0.9</f>
        <v>1080</v>
      </c>
      <c r="C48" s="15">
        <f t="shared" si="2"/>
        <v>740.44</v>
      </c>
      <c r="D48" s="15">
        <f t="shared" si="2"/>
        <v>738.39</v>
      </c>
      <c r="E48" s="15">
        <f t="shared" si="2"/>
        <v>736.38</v>
      </c>
      <c r="F48" s="15">
        <f t="shared" si="2"/>
        <v>732.2</v>
      </c>
      <c r="G48" s="15">
        <f t="shared" si="2"/>
        <v>728.83</v>
      </c>
      <c r="H48" s="15">
        <f t="shared" si="2"/>
        <v>722.74</v>
      </c>
      <c r="I48" s="15">
        <f t="shared" si="2"/>
        <v>711.45</v>
      </c>
      <c r="J48" s="18">
        <f t="shared" si="2"/>
        <v>693.73</v>
      </c>
    </row>
    <row r="49" spans="2:10" x14ac:dyDescent="0.3">
      <c r="B49" s="3">
        <f>$C$6*0.8</f>
        <v>960</v>
      </c>
      <c r="C49" s="4">
        <f t="shared" si="2"/>
        <v>657.64</v>
      </c>
      <c r="D49" s="4">
        <f t="shared" si="2"/>
        <v>655.59</v>
      </c>
      <c r="E49" s="4">
        <f t="shared" si="2"/>
        <v>653.58000000000004</v>
      </c>
      <c r="F49" s="4">
        <f t="shared" si="2"/>
        <v>649.4</v>
      </c>
      <c r="G49" s="4">
        <f t="shared" si="2"/>
        <v>646.03</v>
      </c>
      <c r="H49" s="4">
        <f t="shared" si="2"/>
        <v>639.94000000000005</v>
      </c>
      <c r="I49" s="4">
        <f t="shared" si="2"/>
        <v>628.65</v>
      </c>
      <c r="J49" s="17">
        <f t="shared" si="2"/>
        <v>652.33000000000004</v>
      </c>
    </row>
    <row r="50" spans="2:10" x14ac:dyDescent="0.3">
      <c r="B50" s="14">
        <f>$C$6*0.7</f>
        <v>840</v>
      </c>
      <c r="C50" s="15">
        <f t="shared" si="2"/>
        <v>574.84</v>
      </c>
      <c r="D50" s="15">
        <f t="shared" si="2"/>
        <v>572.79</v>
      </c>
      <c r="E50" s="15">
        <f t="shared" si="2"/>
        <v>570.78</v>
      </c>
      <c r="F50" s="15">
        <f t="shared" si="2"/>
        <v>566.6</v>
      </c>
      <c r="G50" s="15">
        <f t="shared" si="2"/>
        <v>563.23</v>
      </c>
      <c r="H50" s="15">
        <f t="shared" si="2"/>
        <v>598.54</v>
      </c>
      <c r="I50" s="15">
        <f t="shared" si="2"/>
        <v>628.65</v>
      </c>
      <c r="J50" s="18">
        <f t="shared" si="2"/>
        <v>652.33000000000004</v>
      </c>
    </row>
    <row r="51" spans="2:10" x14ac:dyDescent="0.3">
      <c r="B51" s="3">
        <f>$C$6*0.6</f>
        <v>720</v>
      </c>
      <c r="C51" s="4">
        <f t="shared" si="2"/>
        <v>492.04</v>
      </c>
      <c r="D51" s="4">
        <f t="shared" si="2"/>
        <v>489.99</v>
      </c>
      <c r="E51" s="4">
        <f t="shared" si="2"/>
        <v>487.98</v>
      </c>
      <c r="F51" s="4">
        <f t="shared" si="2"/>
        <v>525.20000000000005</v>
      </c>
      <c r="G51" s="4">
        <f t="shared" si="2"/>
        <v>563.23</v>
      </c>
      <c r="H51" s="4">
        <f t="shared" si="2"/>
        <v>598.54</v>
      </c>
      <c r="I51" s="4">
        <f t="shared" si="2"/>
        <v>628.65</v>
      </c>
      <c r="J51" s="17">
        <f t="shared" si="2"/>
        <v>652.33000000000004</v>
      </c>
    </row>
    <row r="52" spans="2:10" x14ac:dyDescent="0.3">
      <c r="B52" s="14">
        <f>$C$6*0.5</f>
        <v>600</v>
      </c>
      <c r="C52" s="15">
        <f t="shared" si="2"/>
        <v>409.24</v>
      </c>
      <c r="D52" s="15">
        <f t="shared" si="2"/>
        <v>448.59</v>
      </c>
      <c r="E52" s="15">
        <f t="shared" si="2"/>
        <v>487.98</v>
      </c>
      <c r="F52" s="15">
        <f t="shared" si="2"/>
        <v>525.20000000000005</v>
      </c>
      <c r="G52" s="15">
        <f t="shared" si="2"/>
        <v>563.23</v>
      </c>
      <c r="H52" s="15">
        <f t="shared" si="2"/>
        <v>598.54</v>
      </c>
      <c r="I52" s="15">
        <f t="shared" si="2"/>
        <v>628.65</v>
      </c>
      <c r="J52" s="18">
        <f t="shared" si="2"/>
        <v>652.33000000000004</v>
      </c>
    </row>
    <row r="53" spans="2:10" x14ac:dyDescent="0.3">
      <c r="B53" s="3">
        <f>$C$6*0.4</f>
        <v>480</v>
      </c>
      <c r="C53" s="4">
        <f t="shared" si="2"/>
        <v>409.24</v>
      </c>
      <c r="D53" s="4">
        <f t="shared" si="2"/>
        <v>448.59</v>
      </c>
      <c r="E53" s="4">
        <f t="shared" si="2"/>
        <v>487.98</v>
      </c>
      <c r="F53" s="4">
        <f t="shared" si="2"/>
        <v>525.20000000000005</v>
      </c>
      <c r="G53" s="4">
        <f t="shared" si="2"/>
        <v>563.23</v>
      </c>
      <c r="H53" s="4">
        <f t="shared" si="2"/>
        <v>598.54</v>
      </c>
      <c r="I53" s="4">
        <f t="shared" si="2"/>
        <v>628.65</v>
      </c>
      <c r="J53" s="17">
        <f t="shared" si="2"/>
        <v>652.33000000000004</v>
      </c>
    </row>
    <row r="54" spans="2:10" x14ac:dyDescent="0.3">
      <c r="B54" s="14">
        <f>$C$6*0.3</f>
        <v>360</v>
      </c>
      <c r="C54" s="15">
        <f t="shared" si="2"/>
        <v>409.24</v>
      </c>
      <c r="D54" s="15">
        <f t="shared" si="2"/>
        <v>448.59</v>
      </c>
      <c r="E54" s="15">
        <f t="shared" si="2"/>
        <v>487.98</v>
      </c>
      <c r="F54" s="15">
        <f t="shared" si="2"/>
        <v>525.20000000000005</v>
      </c>
      <c r="G54" s="15">
        <f t="shared" si="2"/>
        <v>563.23</v>
      </c>
      <c r="H54" s="15">
        <f t="shared" si="2"/>
        <v>598.54</v>
      </c>
      <c r="I54" s="15">
        <f t="shared" si="2"/>
        <v>628.65</v>
      </c>
      <c r="J54" s="18">
        <f t="shared" si="2"/>
        <v>652.33000000000004</v>
      </c>
    </row>
    <row r="55" spans="2:10" x14ac:dyDescent="0.3">
      <c r="B55" s="3">
        <f>$C$6*0.2</f>
        <v>240</v>
      </c>
      <c r="C55" s="4">
        <f t="shared" si="2"/>
        <v>409.24</v>
      </c>
      <c r="D55" s="4">
        <f t="shared" si="2"/>
        <v>448.59</v>
      </c>
      <c r="E55" s="4">
        <f t="shared" si="2"/>
        <v>487.98</v>
      </c>
      <c r="F55" s="4">
        <f t="shared" si="2"/>
        <v>525.20000000000005</v>
      </c>
      <c r="G55" s="4">
        <f t="shared" si="2"/>
        <v>563.23</v>
      </c>
      <c r="H55" s="4">
        <f t="shared" si="2"/>
        <v>598.54</v>
      </c>
      <c r="I55" s="4">
        <f t="shared" si="2"/>
        <v>628.65</v>
      </c>
      <c r="J55" s="17">
        <f t="shared" si="2"/>
        <v>652.33000000000004</v>
      </c>
    </row>
    <row r="56" spans="2:10" x14ac:dyDescent="0.3">
      <c r="B56" s="14">
        <f>$C$6*0.1</f>
        <v>120</v>
      </c>
      <c r="C56" s="15">
        <f t="shared" si="2"/>
        <v>409.24</v>
      </c>
      <c r="D56" s="15">
        <f t="shared" si="2"/>
        <v>448.59</v>
      </c>
      <c r="E56" s="15">
        <f t="shared" si="2"/>
        <v>487.98</v>
      </c>
      <c r="F56" s="15">
        <f t="shared" si="2"/>
        <v>525.20000000000005</v>
      </c>
      <c r="G56" s="15">
        <f t="shared" si="2"/>
        <v>563.23</v>
      </c>
      <c r="H56" s="15">
        <f t="shared" si="2"/>
        <v>598.54</v>
      </c>
      <c r="I56" s="15">
        <f t="shared" si="2"/>
        <v>628.65</v>
      </c>
      <c r="J56" s="18">
        <f t="shared" si="2"/>
        <v>652.33000000000004</v>
      </c>
    </row>
    <row r="57" spans="2:10" x14ac:dyDescent="0.3">
      <c r="B57" s="3">
        <f>0</f>
        <v>0</v>
      </c>
      <c r="C57" s="4">
        <f t="shared" si="2"/>
        <v>409.24</v>
      </c>
      <c r="D57" s="4">
        <f t="shared" si="2"/>
        <v>448.59</v>
      </c>
      <c r="E57" s="4">
        <f t="shared" si="2"/>
        <v>487.98</v>
      </c>
      <c r="F57" s="4">
        <f t="shared" si="2"/>
        <v>525.20000000000005</v>
      </c>
      <c r="G57" s="4">
        <f t="shared" si="2"/>
        <v>563.23</v>
      </c>
      <c r="H57" s="4">
        <f t="shared" si="2"/>
        <v>598.54</v>
      </c>
      <c r="I57" s="4">
        <f t="shared" si="2"/>
        <v>628.65</v>
      </c>
      <c r="J57" s="17">
        <f t="shared" si="2"/>
        <v>652.33000000000004</v>
      </c>
    </row>
  </sheetData>
  <mergeCells count="11">
    <mergeCell ref="C12:J12"/>
    <mergeCell ref="C28:J28"/>
    <mergeCell ref="C44:J44"/>
    <mergeCell ref="B1:J1"/>
    <mergeCell ref="B2:J2"/>
    <mergeCell ref="B27:J27"/>
    <mergeCell ref="B11:J11"/>
    <mergeCell ref="B43:J43"/>
    <mergeCell ref="G4:I4"/>
    <mergeCell ref="G5:I5"/>
    <mergeCell ref="G6:I6"/>
  </mergeCells>
  <conditionalFormatting sqref="C46:C57">
    <cfRule type="top10" dxfId="10" priority="22" bottom="1" rank="1"/>
  </conditionalFormatting>
  <conditionalFormatting sqref="D46:D57">
    <cfRule type="top10" dxfId="9" priority="17" bottom="1" rank="1"/>
    <cfRule type="top10" dxfId="8" priority="18" bottom="1" rank="1"/>
  </conditionalFormatting>
  <conditionalFormatting sqref="D51:D57">
    <cfRule type="top10" dxfId="7" priority="21" bottom="1" rank="1"/>
  </conditionalFormatting>
  <conditionalFormatting sqref="E46:E57">
    <cfRule type="top10" dxfId="6" priority="19" bottom="1" rank="1"/>
    <cfRule type="top10" dxfId="5" priority="20" bottom="1" rank="1"/>
  </conditionalFormatting>
  <conditionalFormatting sqref="F46:F57">
    <cfRule type="top10" dxfId="4" priority="23" bottom="1" rank="1"/>
  </conditionalFormatting>
  <conditionalFormatting sqref="G46:G57">
    <cfRule type="top10" dxfId="3" priority="24" bottom="1" rank="1"/>
  </conditionalFormatting>
  <conditionalFormatting sqref="H46:H57">
    <cfRule type="top10" dxfId="2" priority="25" bottom="1" rank="1"/>
  </conditionalFormatting>
  <conditionalFormatting sqref="I46:I57">
    <cfRule type="top10" dxfId="1" priority="26" bottom="1" rank="1"/>
  </conditionalFormatting>
  <conditionalFormatting sqref="J46:J57">
    <cfRule type="top10" dxfId="0" priority="27" bottom="1" rank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900012361415409C4CF7339FF170AF" ma:contentTypeVersion="4" ma:contentTypeDescription="Create a new document." ma:contentTypeScope="" ma:versionID="71fff41c8c76357f6e1d68b5b0fdee69">
  <xsd:schema xmlns:xsd="http://www.w3.org/2001/XMLSchema" xmlns:xs="http://www.w3.org/2001/XMLSchema" xmlns:p="http://schemas.microsoft.com/office/2006/metadata/properties" xmlns:ns2="7a18bf6d-f16c-403b-9eec-b9692be18b6b" targetNamespace="http://schemas.microsoft.com/office/2006/metadata/properties" ma:root="true" ma:fieldsID="a9f1cb1aa7fc6833f3d127092f3091ec" ns2:_="">
    <xsd:import namespace="7a18bf6d-f16c-403b-9eec-b9692be18b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18bf6d-f16c-403b-9eec-b9692be18b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69F6C8-BCB3-403D-91D7-9294D6C8C979}">
  <ds:schemaRefs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7a18bf6d-f16c-403b-9eec-b9692be18b6b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14BAA6A-43A7-43A5-BF0E-8EBB4ACF80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54093B1-C055-428B-828C-8941315F3D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18bf6d-f16c-403b-9eec-b9692be18b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TitleSheet</vt:lpstr>
      <vt:lpstr>YieldProtection</vt:lpstr>
      <vt:lpstr>RevenueProtection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Athearn,Kevin R</dc:creator>
  <cp:lastModifiedBy>Athearn,Kevin R</cp:lastModifiedBy>
  <dcterms:created xsi:type="dcterms:W3CDTF">2022-03-09T15:38:17Z</dcterms:created>
  <dcterms:modified xsi:type="dcterms:W3CDTF">2025-05-08T22:04:56Z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0x0101001B900012361415409C4CF7339FF170AF</vt:lpwstr>
  </property>
</Properties>
</file>