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5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 with prior (mediating) t" sheetId="1" r:id="rId4"/>
    <sheet state="visible" name="Sheet1 without prior (mediating" sheetId="2" r:id="rId5"/>
    <sheet state="visible" name="Translated and Subsidised books" sheetId="3" r:id="rId6"/>
    <sheet state="visible" name="Translations preceding NL-RO tr" sheetId="4" r:id="rId7"/>
    <sheet state="visible" name="Publisher diversification over " sheetId="5" r:id="rId8"/>
    <sheet state="visible" name="Subsidised or not" sheetId="6" r:id="rId9"/>
    <sheet state="visible" name="Subsidies source all time" sheetId="7" r:id="rId10"/>
    <sheet state="visible" name="Mediating languages" sheetId="8" r:id="rId11"/>
    <sheet state="visible" name="Genre distribution" sheetId="9" r:id="rId12"/>
    <sheet state="visible" name="Count of translations over time" sheetId="10" r:id="rId13"/>
    <sheet state="visible" name="Count of translations, by trans" sheetId="11" r:id="rId14"/>
    <sheet state="visible" name="Gheorghe Nicolaescu" sheetId="12" r:id="rId15"/>
    <sheet state="visible" name="Alexa Stoicescu" sheetId="13" r:id="rId16"/>
  </sheets>
  <definedNames>
    <definedName hidden="1" localSheetId="0" name="_xlnm._FilterDatabase">'Sheet1 with prior (mediating) t'!$A$1:$S$103</definedName>
    <definedName hidden="1" localSheetId="1" name="_xlnm._FilterDatabase">'Sheet1 without prior (mediating'!$A$1:$Q$103</definedName>
    <definedName hidden="1" localSheetId="2" name="_xlnm._FilterDatabase">'Translated and Subsidised books'!$A$1:$C$1000</definedName>
    <definedName hidden="1" localSheetId="5" name="_xlnm._FilterDatabase">'Subsidised or not'!$A$1:$B$1000</definedName>
    <definedName hidden="1" localSheetId="6" name="_xlnm._FilterDatabase">'Subsidies source all time'!$A$1:$B$1000</definedName>
    <definedName hidden="1" localSheetId="7" name="_xlnm._FilterDatabase">'Mediating languages'!$A$1:$B$50</definedName>
    <definedName hidden="1" localSheetId="10" name="_xlnm._FilterDatabase">'Count of translations, by trans'!$D$1:$D$1000</definedName>
    <definedName hidden="1" localSheetId="11" name="_xlnm._FilterDatabase">'Gheorghe Nicolaescu'!$A$1:$G$1001</definedName>
    <definedName hidden="1" localSheetId="12" name="_xlnm._FilterDatabase">'Alexa Stoicescu'!$A$1:$G$998</definedName>
    <definedName hidden="1" localSheetId="7" name="Z_8AD65EA2_67F8_4188_8D5E_290693A5D962_.wvu.FilterData">'Mediating languages'!$A$1:$B$50</definedName>
  </definedNames>
  <calcPr/>
  <customWorkbookViews>
    <customWorkbookView activeSheetId="0" maximized="1" windowHeight="0" windowWidth="0" guid="{8AD65EA2-67F8-4188-8D5E-290693A5D962}" name="Filter 1"/>
  </customWorkbookViews>
  <pivotCaches>
    <pivotCache cacheId="0" r:id="rId17"/>
    <pivotCache cacheId="1" r:id="rId18"/>
    <pivotCache cacheId="2" r:id="rId19"/>
    <pivotCache cacheId="3" r:id="rId20"/>
    <pivotCache cacheId="4" r:id="rId21"/>
  </pivotCaches>
</workbook>
</file>

<file path=xl/sharedStrings.xml><?xml version="1.0" encoding="utf-8"?>
<sst xmlns="http://schemas.openxmlformats.org/spreadsheetml/2006/main" count="3145" uniqueCount="654">
  <si>
    <t>title</t>
  </si>
  <si>
    <t>auth_first</t>
  </si>
  <si>
    <t>auth_last</t>
  </si>
  <si>
    <t>trnsl_first</t>
  </si>
  <si>
    <t>trnsl_last</t>
  </si>
  <si>
    <t>trnsl_fullname</t>
  </si>
  <si>
    <t>second_translator</t>
  </si>
  <si>
    <t xml:space="preserve">publisher_trnsl </t>
  </si>
  <si>
    <t>publisher_loc</t>
  </si>
  <si>
    <t>publisher_original</t>
  </si>
  <si>
    <t>original_publ_year</t>
  </si>
  <si>
    <t>trnsl_year</t>
  </si>
  <si>
    <t>genre</t>
  </si>
  <si>
    <t>auth_gender</t>
  </si>
  <si>
    <t>trnsl_gender</t>
  </si>
  <si>
    <t>funding</t>
  </si>
  <si>
    <t>institutional funding?</t>
  </si>
  <si>
    <t>translations</t>
  </si>
  <si>
    <t>number-of-translations</t>
  </si>
  <si>
    <t>Brotac si strainul</t>
  </si>
  <si>
    <t>Max</t>
  </si>
  <si>
    <t>Velthuijs</t>
  </si>
  <si>
    <t>Gheorghe</t>
  </si>
  <si>
    <t>Nicolaescu</t>
  </si>
  <si>
    <t>Gheorghe Nicolaescu</t>
  </si>
  <si>
    <t>EST</t>
  </si>
  <si>
    <t>Romania (Bucuresti)</t>
  </si>
  <si>
    <t>Leopold</t>
  </si>
  <si>
    <t>Children's</t>
  </si>
  <si>
    <t>Male</t>
  </si>
  <si>
    <t>English, Italian, Turkish</t>
  </si>
  <si>
    <t>Micul faraon si scarabeul de aur</t>
  </si>
  <si>
    <t>Tosca</t>
  </si>
  <si>
    <t>Menten</t>
  </si>
  <si>
    <t>Alexa</t>
  </si>
  <si>
    <t>Stoicescu</t>
  </si>
  <si>
    <t>Alexa Stoicescu</t>
  </si>
  <si>
    <t>Booklet</t>
  </si>
  <si>
    <t>Van Goor</t>
  </si>
  <si>
    <t>Female</t>
  </si>
  <si>
    <t>Bulgarian, German, English, Italian, Polish</t>
  </si>
  <si>
    <t>Jurnalul Annei Frank – adaptare grafica</t>
  </si>
  <si>
    <t>Anne</t>
  </si>
  <si>
    <t>Frank</t>
  </si>
  <si>
    <t>Diana Zotea</t>
  </si>
  <si>
    <t>Humanitas</t>
  </si>
  <si>
    <t>Prometheus</t>
  </si>
  <si>
    <t>Italian, Greek, German, French, English, Czech, Portuguese, Norwegian</t>
  </si>
  <si>
    <t>Scrisoarea pentru rege mentorat</t>
  </si>
  <si>
    <t>Tonke</t>
  </si>
  <si>
    <t>Dragt</t>
  </si>
  <si>
    <t>Irina</t>
  </si>
  <si>
    <t>Vasilachi-Anton</t>
  </si>
  <si>
    <t>Irina Vasilachi-Anton</t>
  </si>
  <si>
    <t>Paralela 45</t>
  </si>
  <si>
    <t>Arabic, Bulgarian, Catalan, Chinese, Danish, German, English, Estonian, French, Greek, Hungarian, Indonesian, Italian, Japanese, Korean, Norwegian, Polish, Portuguese, Russian, Slovenian, Spanish, Czech, Turkish</t>
  </si>
  <si>
    <t>O zi cu bunica</t>
  </si>
  <si>
    <t>Arend</t>
  </si>
  <si>
    <t>van Dam</t>
  </si>
  <si>
    <t>Alexia-Maria</t>
  </si>
  <si>
    <t>Sima</t>
  </si>
  <si>
    <t>Alexia-Maria Sima</t>
  </si>
  <si>
    <t>Ploegsma</t>
  </si>
  <si>
    <t>Vietnamese</t>
  </si>
  <si>
    <t>O zi cu bunicul</t>
  </si>
  <si>
    <t>Mara si esenta vietii</t>
  </si>
  <si>
    <t>Tine</t>
  </si>
  <si>
    <t>Mortier</t>
  </si>
  <si>
    <t>Signatura</t>
  </si>
  <si>
    <t>Romania (Floresti)</t>
  </si>
  <si>
    <t>De Eenhoorn</t>
  </si>
  <si>
    <t>Afrikaans, Chinese, Danish, German, English, French, Italian, Norwegian, Portuguese, Swedish</t>
  </si>
  <si>
    <t>Cum stii ca iubesti pe cineva?</t>
  </si>
  <si>
    <t>Leen</t>
  </si>
  <si>
    <t>van den Berg</t>
  </si>
  <si>
    <t>Afrikaans, Chinese, Danish, German, English, Italian, Korean, Portuguese, Spanish, Turkish, Swedish</t>
  </si>
  <si>
    <t>Zana-Vrajitoare</t>
  </si>
  <si>
    <t>Brigitte</t>
  </si>
  <si>
    <t>Minne</t>
  </si>
  <si>
    <t>German, English, French, Portuguese, Spanish</t>
  </si>
  <si>
    <t>O stea pentru fiecare</t>
  </si>
  <si>
    <t>Evelien</t>
  </si>
  <si>
    <t>Jagtman</t>
  </si>
  <si>
    <t>Irina-Ruxandra</t>
  </si>
  <si>
    <t>Popa</t>
  </si>
  <si>
    <t>Irina-Ruxandra Popa</t>
  </si>
  <si>
    <t>Univers Enciclopedic Junior</t>
  </si>
  <si>
    <t>Lemniscaat</t>
  </si>
  <si>
    <t>O, monstrule, nu ma manca!</t>
  </si>
  <si>
    <t>Carl</t>
  </si>
  <si>
    <t>Norac</t>
  </si>
  <si>
    <t>Afrikaans, Chinese, Danish, German, English, Estonian, French, Georgian, Hindi, Hungarian, Italian, Korean, Latvian, Norwegian, Portuguese, Slovenian, Spanish</t>
  </si>
  <si>
    <t>Un milion de fluturi</t>
  </si>
  <si>
    <t>Edward</t>
  </si>
  <si>
    <t>van de Vendel</t>
  </si>
  <si>
    <t>Afrikaans, Chinese, Danish, German, French, Georgian, Italian, Norwegian, Portuguese, Slovenian, Spanish</t>
  </si>
  <si>
    <t>Undeva in zapada</t>
  </si>
  <si>
    <t>Linde</t>
  </si>
  <si>
    <t>Faas</t>
  </si>
  <si>
    <t>Domnisoara Miau</t>
  </si>
  <si>
    <t>Annie M.G.</t>
  </si>
  <si>
    <t>Schmidt</t>
  </si>
  <si>
    <t>K.J.</t>
  </si>
  <si>
    <t>Mecklenfeld</t>
  </si>
  <si>
    <t>K.J. Mecklenfeld</t>
  </si>
  <si>
    <t>Arthur</t>
  </si>
  <si>
    <t>Querido</t>
  </si>
  <si>
    <t>Nederlands Letterenfonds</t>
  </si>
  <si>
    <t>Afrikaans, Azeri, Bulgarian, Chinese, Danish, German, English, French, Greek, Hungarian, Icelandic, Indonesian, Italian, Japanese, Korean, Croatian, Lithuanian, Norwegian, Polish, Russian, Slovenian, Spanish, Czech, Turkish, Swedish</t>
  </si>
  <si>
    <t>Proiectul</t>
  </si>
  <si>
    <t>Literatuur Vlaanderen</t>
  </si>
  <si>
    <t>Chinese, Danish, German</t>
  </si>
  <si>
    <t>Colivia de aur</t>
  </si>
  <si>
    <t>Anna</t>
  </si>
  <si>
    <t>Castagnoli</t>
  </si>
  <si>
    <t>Italian, French, Polish, German</t>
  </si>
  <si>
    <t>Tainele codrului salbatic</t>
  </si>
  <si>
    <t>German, English, Hungarian, Japanese, Polish, Spanish</t>
  </si>
  <si>
    <t>Lampita si baiatul-sirena</t>
  </si>
  <si>
    <t>Annet</t>
  </si>
  <si>
    <t>Schaap</t>
  </si>
  <si>
    <t>Pandora M</t>
  </si>
  <si>
    <t>Albanian, Catalan, Danish, German, English, Italian, Latvian, Polish, Russian, Slovenian</t>
  </si>
  <si>
    <t>Ce profesie isi va alege Petru?</t>
  </si>
  <si>
    <t>Caren</t>
  </si>
  <si>
    <t>Peeters</t>
  </si>
  <si>
    <t>Univers</t>
  </si>
  <si>
    <t>De Vier Windstreken</t>
  </si>
  <si>
    <t>Copilul-umbra</t>
  </si>
  <si>
    <t>P.F.</t>
  </si>
  <si>
    <t>Thomèse</t>
  </si>
  <si>
    <t>Andrei</t>
  </si>
  <si>
    <t>Anastasescu</t>
  </si>
  <si>
    <t>Andrei Anastasescu</t>
  </si>
  <si>
    <t>Contact</t>
  </si>
  <si>
    <t>Egodocument</t>
  </si>
  <si>
    <t>Literair Productiefonds</t>
  </si>
  <si>
    <t>Danish, German, English, Estonian, Finnish, French, Italian, Croatian, Norwegian, Portuguese, Spanish, Swedish</t>
  </si>
  <si>
    <t>Jurnalul Annei Frank</t>
  </si>
  <si>
    <t>Afrikaans, Albanian, Arabic, Basque, Bulgarian, Catalan, Chinese, Danish, German, English, Estonian, Finnish, French, Frisian, Hebrew, Greek, Hindi, Hungarian, Icelandic, Italian, Japanese, Korean, Macedonian, Latvian, Norwegian, Papiamento, Persian, Polish, Portuguese, Russian, Serbian, Slovenian, Serbo-Croatian, Slovak, Spanish, Turkish, Czech, Vietnamese, Swedish, Hebrew</t>
  </si>
  <si>
    <t>Auschwitz, ultima statie - Povestea mea din lagar (1943-1945)</t>
  </si>
  <si>
    <t>Eddy</t>
  </si>
  <si>
    <t>de Wind</t>
  </si>
  <si>
    <t>Van Gennep</t>
  </si>
  <si>
    <t>Bulgarian, Catalan, Chinese, Danish, German, English, Finnish, French, Hungarian, Italian, Lithuanian, Norwegian, Polish, Portuguese, Spanish, Czech, Swedish</t>
  </si>
  <si>
    <t>Jurnal (1941-1942). Scrisori din lagarul de la Westerbork</t>
  </si>
  <si>
    <t>Etty</t>
  </si>
  <si>
    <t>Hillesum</t>
  </si>
  <si>
    <t>De Haan</t>
  </si>
  <si>
    <t>Danish, German, English, Finnish, French, Hebrew, Hungarian, Italian, Japanese, Norwegian, Ukrainian, Polish, Portuguese, Slovenian, Czech, Swedish</t>
  </si>
  <si>
    <t>Jurnal de razboi (1940-1945)</t>
  </si>
  <si>
    <t>Hanny</t>
  </si>
  <si>
    <t>Michaelis</t>
  </si>
  <si>
    <t>Oana</t>
  </si>
  <si>
    <t>Marin</t>
  </si>
  <si>
    <t>Oana Marin</t>
  </si>
  <si>
    <t>Prestige</t>
  </si>
  <si>
    <t>Romania (Ilfov)</t>
  </si>
  <si>
    <t>Van Oorschot</t>
  </si>
  <si>
    <t>Amurgul evului mediu</t>
  </si>
  <si>
    <t>Johan</t>
  </si>
  <si>
    <t>Huizinga</t>
  </si>
  <si>
    <t>H.R.</t>
  </si>
  <si>
    <t>Radian</t>
  </si>
  <si>
    <t>H.R. Radian</t>
  </si>
  <si>
    <t>Meridiane</t>
  </si>
  <si>
    <t>HD Tjeenk Willink &amp; Son</t>
  </si>
  <si>
    <t>Nonfiction</t>
  </si>
  <si>
    <t>English, Finnish, French, Portuguese, Spanish</t>
  </si>
  <si>
    <t>Homo ludens</t>
  </si>
  <si>
    <t>German, English, Finnish, Hungarian, Italian, Macedonian, Slovenian, Spanish, Czech, Romanian</t>
  </si>
  <si>
    <t>German, English, Finnish, French, Hebrew, Hungarian, Italian, Japanese, Croatian, Lithuanian, Portuguese, Romanian</t>
  </si>
  <si>
    <t>Enciclopedia prostiei</t>
  </si>
  <si>
    <t>Matthijs</t>
  </si>
  <si>
    <t>van Boxsel</t>
  </si>
  <si>
    <t>Cristina</t>
  </si>
  <si>
    <t>Suciu</t>
  </si>
  <si>
    <t>Cristina Suciu</t>
  </si>
  <si>
    <t>Lux Sublima</t>
  </si>
  <si>
    <t>German, English, Polish, Spanish, Turkish</t>
  </si>
  <si>
    <t>Homo Sapiens – O istorie plina de speranta</t>
  </si>
  <si>
    <t>Rutger</t>
  </si>
  <si>
    <t>Bregman</t>
  </si>
  <si>
    <t>Ovidiu</t>
  </si>
  <si>
    <t>Achim</t>
  </si>
  <si>
    <t>Ovidiu Achim</t>
  </si>
  <si>
    <t>Elena-Simona Iurea</t>
  </si>
  <si>
    <t>Litera</t>
  </si>
  <si>
    <t>De Correspondent BV</t>
  </si>
  <si>
    <t>Mixed</t>
  </si>
  <si>
    <t>French</t>
  </si>
  <si>
    <t>365 de filme pe care trebuie sa le vezi</t>
  </si>
  <si>
    <t>Geert</t>
  </si>
  <si>
    <t>Verbanck</t>
  </si>
  <si>
    <t>Lannoo</t>
  </si>
  <si>
    <t>German</t>
  </si>
  <si>
    <t>Bulgarian, Chinese, German, English, Estonian, Finnish, French, Greek, Hebrew, Hungarian, Italian, Japenese, Croatian, Lithuanian, Norwegian, Polish, Portuguese, Romanian, Russian, Serbo-Croatian, Slovenian, Spanish, Czech, Turkish, Swedish</t>
  </si>
  <si>
    <t>Nobletea spiritului – Un ideal uitat</t>
  </si>
  <si>
    <t>Rob</t>
  </si>
  <si>
    <t>Riemen</t>
  </si>
  <si>
    <t>Curtea Veche</t>
  </si>
  <si>
    <t>Atlas</t>
  </si>
  <si>
    <t>Croatian, Spanish</t>
  </si>
  <si>
    <t>Suspect – Dosarul meu de la Securitate</t>
  </si>
  <si>
    <t>Jan Willem</t>
  </si>
  <si>
    <t>Bos</t>
  </si>
  <si>
    <t>Trei</t>
  </si>
  <si>
    <t>O farama de nirvana</t>
  </si>
  <si>
    <t>Erik</t>
  </si>
  <si>
    <t>van Ruysbeek</t>
  </si>
  <si>
    <t>Liliana</t>
  </si>
  <si>
    <t>Ursu</t>
  </si>
  <si>
    <t>Liliana Ursu</t>
  </si>
  <si>
    <t>Cartea Romaneasca</t>
  </si>
  <si>
    <t>Selection of works</t>
  </si>
  <si>
    <t>Poetry</t>
  </si>
  <si>
    <t>French, Spanish</t>
  </si>
  <si>
    <t>Taramul memoriei mele</t>
  </si>
  <si>
    <t>Anton</t>
  </si>
  <si>
    <t>van Wilderode</t>
  </si>
  <si>
    <t>Leuvense Schrijversaktie</t>
  </si>
  <si>
    <t>English, French, Italian</t>
  </si>
  <si>
    <t>Calator catre cuvant</t>
  </si>
  <si>
    <t>Hannie</t>
  </si>
  <si>
    <t>Rouweler</t>
  </si>
  <si>
    <t>Editura Universitatii "Lucian Blaga" Sibiu</t>
  </si>
  <si>
    <t>Romania (Sibiu)</t>
  </si>
  <si>
    <t>Polish</t>
  </si>
  <si>
    <t>Poeti olandezi contemporani</t>
  </si>
  <si>
    <t>Anthology</t>
  </si>
  <si>
    <t>Dutch-Romanian</t>
  </si>
  <si>
    <t>Jeanette</t>
  </si>
  <si>
    <t>Carp</t>
  </si>
  <si>
    <t>Jeanette Carp</t>
  </si>
  <si>
    <t>Musatinii</t>
  </si>
  <si>
    <t>Romania (Suceava)</t>
  </si>
  <si>
    <t>n/a</t>
  </si>
  <si>
    <t>Haiku</t>
  </si>
  <si>
    <t>Herman</t>
  </si>
  <si>
    <t>van Rompuy</t>
  </si>
  <si>
    <t>Constantin</t>
  </si>
  <si>
    <t>Abaluta</t>
  </si>
  <si>
    <t>Constantin Abaluta</t>
  </si>
  <si>
    <t>Jan H. Mysjkin</t>
  </si>
  <si>
    <t>Limes</t>
  </si>
  <si>
    <t>Romania (Cluj-Napoca)</t>
  </si>
  <si>
    <t>Poëziecentrum</t>
  </si>
  <si>
    <t>Male (Multiple)</t>
  </si>
  <si>
    <t>Swedish, Finnish, Norwegian, Danish</t>
  </si>
  <si>
    <t>Aritmetica atingerii</t>
  </si>
  <si>
    <t>Jan H.</t>
  </si>
  <si>
    <t>Mysjkin</t>
  </si>
  <si>
    <t>Linda Maria</t>
  </si>
  <si>
    <t>Baros</t>
  </si>
  <si>
    <t>Linda Maria Baros</t>
  </si>
  <si>
    <t>Exigent</t>
  </si>
  <si>
    <t>J.M. Meulenhoff</t>
  </si>
  <si>
    <t>Vlaams Fonds voor de Letteren</t>
  </si>
  <si>
    <t>German, Italian, French, English, Swedish, Greek</t>
  </si>
  <si>
    <t>Note pentru o poetica a timpului</t>
  </si>
  <si>
    <t>Willem M</t>
  </si>
  <si>
    <t>Roggeman</t>
  </si>
  <si>
    <t>Valeriu</t>
  </si>
  <si>
    <t>Stancu</t>
  </si>
  <si>
    <t>Valeriu Stancu</t>
  </si>
  <si>
    <t>Cronedit</t>
  </si>
  <si>
    <t>Romania (Iasi)</t>
  </si>
  <si>
    <t>Kleinood &amp; Grootzeer</t>
  </si>
  <si>
    <t>Bulgarian, German, English, French, Irish, Italian, Russian, Serbo-Croatian</t>
  </si>
  <si>
    <t>Lumina ultimei zile. Poezie flamanda contemporana</t>
  </si>
  <si>
    <t>Doina</t>
  </si>
  <si>
    <t>Ioanid</t>
  </si>
  <si>
    <t>Doina Ioanid</t>
  </si>
  <si>
    <t>Casa de Editura Max Blecher</t>
  </si>
  <si>
    <t>Romania (Bistrita)</t>
  </si>
  <si>
    <t xml:space="preserve">Cu picioarele afara. Cincisprezeci poeţi flamanzi </t>
  </si>
  <si>
    <t>Editura ARC</t>
  </si>
  <si>
    <t>Moldova (Chisinau)</t>
  </si>
  <si>
    <t>S.a.m.d, S.a.m.d...</t>
  </si>
  <si>
    <t>De Contrabas</t>
  </si>
  <si>
    <t>English, Spanish, French, German, Danish, Greek</t>
  </si>
  <si>
    <t>Semnalul</t>
  </si>
  <si>
    <t>Paul</t>
  </si>
  <si>
    <t>van Ostaijen</t>
  </si>
  <si>
    <t>De Sikkel</t>
  </si>
  <si>
    <t>Arabic, Danish, German, English, French, Italian, Norwegian, Polish, Romanian, Slovenian, Spanish, Czech</t>
  </si>
  <si>
    <t>New Romantics</t>
  </si>
  <si>
    <t>Michael</t>
  </si>
  <si>
    <t>Vandebril</t>
  </si>
  <si>
    <t>Polis</t>
  </si>
  <si>
    <t>Poetule, piaptana-ţi parul! Cincisprezece poeţi neerlandezi</t>
  </si>
  <si>
    <t>Orasul ocupat</t>
  </si>
  <si>
    <t>frACTalia</t>
  </si>
  <si>
    <t>Het Sienjaal</t>
  </si>
  <si>
    <t>Amharic, Arabic, Danish, German, English, French, Italian, Polish, Portuguese, Romanian, Slovenian, Spanish, Czech</t>
  </si>
  <si>
    <t>Aviz generatiilor viitoare. Poezie olandeza contemporana</t>
  </si>
  <si>
    <t>Pamantule, sa nu fii dur!</t>
  </si>
  <si>
    <t>Menno</t>
  </si>
  <si>
    <t>Wigman</t>
  </si>
  <si>
    <t>Tracus Arte</t>
  </si>
  <si>
    <t>English, German, French, Polish, Spanish</t>
  </si>
  <si>
    <t>inainte ca primele scantei sa fie vizibile</t>
  </si>
  <si>
    <t>Simone</t>
  </si>
  <si>
    <t>Atangana Bekono</t>
  </si>
  <si>
    <t>Wintertuin Uitgeverij &amp; Lebowski Publishers</t>
  </si>
  <si>
    <t>English, Spanish</t>
  </si>
  <si>
    <t>Ritualuri; Cavalerul e mort</t>
  </si>
  <si>
    <t>Cees</t>
  </si>
  <si>
    <t>Noteboom</t>
  </si>
  <si>
    <t>Horia</t>
  </si>
  <si>
    <t>Popescu</t>
  </si>
  <si>
    <t>Horia Popescu</t>
  </si>
  <si>
    <t>Prose</t>
  </si>
  <si>
    <t>Danish, German, English, French, Greek, Hungarian, Spanish, Swedish</t>
  </si>
  <si>
    <t>Iskander</t>
  </si>
  <si>
    <t>Louis</t>
  </si>
  <si>
    <t>Couperus</t>
  </si>
  <si>
    <t>Edinter</t>
  </si>
  <si>
    <t>Nijgh &amp; Van Ditmar's Uitgevers</t>
  </si>
  <si>
    <t>O casa goala</t>
  </si>
  <si>
    <t>Marga</t>
  </si>
  <si>
    <t>Minco</t>
  </si>
  <si>
    <t>Monica</t>
  </si>
  <si>
    <t>Savulescu-Voudouris</t>
  </si>
  <si>
    <t>Monica Savulescu-Voudouris</t>
  </si>
  <si>
    <t>Bert Bakker</t>
  </si>
  <si>
    <t>English, Hungarian, Swedish</t>
  </si>
  <si>
    <t>Urmatoarea poveste</t>
  </si>
  <si>
    <t>De Arbeiderspers</t>
  </si>
  <si>
    <t>German, French, Spanish</t>
  </si>
  <si>
    <t>Rostogolul</t>
  </si>
  <si>
    <t>Janwillem</t>
  </si>
  <si>
    <t>van de Wetering</t>
  </si>
  <si>
    <t>Mirela</t>
  </si>
  <si>
    <t>Stanciulescu</t>
  </si>
  <si>
    <t>Mirela Stanciulescu</t>
  </si>
  <si>
    <t>Universal Dalsi</t>
  </si>
  <si>
    <t>Bruna</t>
  </si>
  <si>
    <t>Afrikaans, German, English, French</t>
  </si>
  <si>
    <t>Intrus in Amsterdam</t>
  </si>
  <si>
    <t>Danish, German, English, French, Hebrew, Norwegian, Swedish</t>
  </si>
  <si>
    <t>Madona din Nedermunster</t>
  </si>
  <si>
    <t>Hubert</t>
  </si>
  <si>
    <t>Lampo</t>
  </si>
  <si>
    <t>Mircea</t>
  </si>
  <si>
    <t>Bucurescu</t>
  </si>
  <si>
    <t>Mircea Bucurescu</t>
  </si>
  <si>
    <t>German, English, French, Italian, Polish, Russian, Serbo-Croatian, Slovak, Spanish, Czech, Swedish</t>
  </si>
  <si>
    <t>Nesuferitele zile de luni</t>
  </si>
  <si>
    <t>Arnon</t>
  </si>
  <si>
    <t>Grunberg</t>
  </si>
  <si>
    <t>Anda</t>
  </si>
  <si>
    <t>Dragomir</t>
  </si>
  <si>
    <t>Anda Dragomir</t>
  </si>
  <si>
    <t>Nijgh &amp; Van Ditmar</t>
  </si>
  <si>
    <t>Danish, German, English, Estonian, French, Hungarian, Italian, Japanese, Croatian, Portuguese, Spanish, Czech, Swedish</t>
  </si>
  <si>
    <t>Pe apa: roman</t>
  </si>
  <si>
    <t>Hans Maarten</t>
  </si>
  <si>
    <t>van den Brink</t>
  </si>
  <si>
    <t>Daniela</t>
  </si>
  <si>
    <t>Irimia</t>
  </si>
  <si>
    <t>Daniela Irimia</t>
  </si>
  <si>
    <t>Institutul European</t>
  </si>
  <si>
    <t>ECI</t>
  </si>
  <si>
    <t>Danish, German, English, French, Italian, Spanish</t>
  </si>
  <si>
    <t>Philip si ceilalti</t>
  </si>
  <si>
    <t>Luminita</t>
  </si>
  <si>
    <t>Bobu</t>
  </si>
  <si>
    <t>Luminita Bobu</t>
  </si>
  <si>
    <t>Danish, German, English, French, Italian, Korean, Russian, Spanish, Swedish</t>
  </si>
  <si>
    <t>Un cerc in iarba</t>
  </si>
  <si>
    <t>Oek</t>
  </si>
  <si>
    <t>de Jong</t>
  </si>
  <si>
    <t>Danish, Finnish, Norwegian, Swedish</t>
  </si>
  <si>
    <t>Trandafirul de la Agapia</t>
  </si>
  <si>
    <t>van Goeree</t>
  </si>
  <si>
    <t>Lucia</t>
  </si>
  <si>
    <t>Cosmin</t>
  </si>
  <si>
    <t>Lucia Cosmin</t>
  </si>
  <si>
    <t>Gloria</t>
  </si>
  <si>
    <t>Linkeroevers Uitgevers</t>
  </si>
  <si>
    <t>Ministerie van de Vlaamse gemeenschap</t>
  </si>
  <si>
    <t>Amurgul templierilor</t>
  </si>
  <si>
    <t>Alders</t>
  </si>
  <si>
    <t>Conserve</t>
  </si>
  <si>
    <t>Savantul si traficantii</t>
  </si>
  <si>
    <t>Leon</t>
  </si>
  <si>
    <t>de Winter</t>
  </si>
  <si>
    <t>De Bezige Bij</t>
  </si>
  <si>
    <t>Rosu ucigas</t>
  </si>
  <si>
    <t>Jeroen</t>
  </si>
  <si>
    <t>Brouwers</t>
  </si>
  <si>
    <t>Ioana Mira</t>
  </si>
  <si>
    <t>Voudouris</t>
  </si>
  <si>
    <t>Ioana Mira Voudouris</t>
  </si>
  <si>
    <t>Danish, German, English, French, Serbo-Croatian, Swedish</t>
  </si>
  <si>
    <t>Supertex</t>
  </si>
  <si>
    <t>German, Italian, Spanish</t>
  </si>
  <si>
    <t>Strain pentru totdeauna</t>
  </si>
  <si>
    <t>Hella S.</t>
  </si>
  <si>
    <t>Haasse</t>
  </si>
  <si>
    <t>German, English, French, Hungarian, Italian, Polish, Serbo-Croatian, Turkish, Welsh</t>
  </si>
  <si>
    <t>Marea dorinta</t>
  </si>
  <si>
    <t>Marcel</t>
  </si>
  <si>
    <t>Möring</t>
  </si>
  <si>
    <t>Vassallucci</t>
  </si>
  <si>
    <t>Danish, German, English, French, Hebrew, Japanese, Norwegian, Turkish, Swedish</t>
  </si>
  <si>
    <t>Virtuozul</t>
  </si>
  <si>
    <t>Margriet</t>
  </si>
  <si>
    <t>de Moor</t>
  </si>
  <si>
    <t>Albanian, Danish, German, English, French, Hungarian, Italian, Japanese, Norwegian, Polish, Portuguese, Spanish, Swedish</t>
  </si>
  <si>
    <t>Legile</t>
  </si>
  <si>
    <t>Connie</t>
  </si>
  <si>
    <t>Palmen</t>
  </si>
  <si>
    <t>Danish, German, English, French, Italian, Japanese, Lithuanian, Portuguese, Spanish, Turkish, Swedish</t>
  </si>
  <si>
    <t>Dormi!</t>
  </si>
  <si>
    <t>Annelies</t>
  </si>
  <si>
    <t>Verbeke</t>
  </si>
  <si>
    <t>De Geus</t>
  </si>
  <si>
    <t>Danish, German, French, Italian, Turkish</t>
  </si>
  <si>
    <t>Istoria calvitiei mele</t>
  </si>
  <si>
    <t>Marek</t>
  </si>
  <si>
    <t>van der Jagt</t>
  </si>
  <si>
    <t>Catalan, German, English, French, Greek, Italian, Korean, Norwegian, Russian, Spanish</t>
  </si>
  <si>
    <t>Naluciri</t>
  </si>
  <si>
    <t>J.</t>
  </si>
  <si>
    <t>Bernlef</t>
  </si>
  <si>
    <t>Arabic, Chinese, Danish, German, English, French, Georgian, Italian, Japanese, Norwegian, Portuguese, Slovenian, Slovak, Czech, Turkish, Swedish</t>
  </si>
  <si>
    <t>Siegfried - O idila neagra</t>
  </si>
  <si>
    <t>Harry</t>
  </si>
  <si>
    <t>Mulisch</t>
  </si>
  <si>
    <t>Bulgarian, Danish, German, English, Estonian, French, Greek, Hebrew, Hungarian, Italian, Norwegian, Ukrainian, Russian, Spanish, Czech, Turkish, Swedish</t>
  </si>
  <si>
    <t>in ochii Luciei</t>
  </si>
  <si>
    <t>Japin</t>
  </si>
  <si>
    <t>Cabalistul</t>
  </si>
  <si>
    <t>Kimpen</t>
  </si>
  <si>
    <t>Valentina</t>
  </si>
  <si>
    <t>Tirlea</t>
  </si>
  <si>
    <t>Valentina Tirlea</t>
  </si>
  <si>
    <t>Danish, German, Estonian, Hungarian, Portuguese, Slovenian, Spanish, Turkish</t>
  </si>
  <si>
    <t>Fructul pasiunii</t>
  </si>
  <si>
    <t>Karel</t>
  </si>
  <si>
    <t>Glastra van Loon</t>
  </si>
  <si>
    <t>L.J. Veen</t>
  </si>
  <si>
    <t>Nunta la malul marii</t>
  </si>
  <si>
    <t>Abdelkader</t>
  </si>
  <si>
    <t>Benali</t>
  </si>
  <si>
    <t>Danish, German, English, French, Greek, Hungarian, Italian, Norwegian, Portuguese, Serbian, Spanish</t>
  </si>
  <si>
    <t>Specht si fiul</t>
  </si>
  <si>
    <t>Willem Jan</t>
  </si>
  <si>
    <t>Otten</t>
  </si>
  <si>
    <t xml:space="preserve">Finnish, Indonesian, Portuguese, Croatian, Italian, Hungarian, Hebrew, Spanish, Japanese, French </t>
  </si>
  <si>
    <t>Unde ai fost</t>
  </si>
  <si>
    <t>K.</t>
  </si>
  <si>
    <t>Schippers</t>
  </si>
  <si>
    <t>Cina</t>
  </si>
  <si>
    <t>Koch</t>
  </si>
  <si>
    <t>Polirom</t>
  </si>
  <si>
    <t>Anthos</t>
  </si>
  <si>
    <t>Afrikaans, Arabic, Bulgarian, Catalan, Chinese, Danish, German, English, Finnish, French. Galician, Greek, Hebrew, Hungarian, Icelandic, Italian, Japanese, Korean, Croatian, Norwegian, Polish, Portuguese, Russian, Spanish, Czech, Turkish, Swedish</t>
  </si>
  <si>
    <t>Pierdutul paradis</t>
  </si>
  <si>
    <t>Catalan, Danish, German, English, French, Hebrew, Italian, Korean, Croatian, Polish, Portuguese, Russian, Serbian, Slovak, Spanish, Czech, Turkish, Swedish</t>
  </si>
  <si>
    <t>Ziua mortilor</t>
  </si>
  <si>
    <t>Chinese, Danish, German, English, French, Greek, Hungarian, Italian, Norwegian, Ukrainian, Portuguese, Russian, Slovenian</t>
  </si>
  <si>
    <t>Domnul si cainele</t>
  </si>
  <si>
    <t>Adriaan</t>
  </si>
  <si>
    <t>van Dis</t>
  </si>
  <si>
    <t>Bulgarian, Chinese, Danish, German, French, Hebrew, Italian</t>
  </si>
  <si>
    <t>Trustul patriotismului şi alte groteşti</t>
  </si>
  <si>
    <t>Danish, German, English, French, Italian, Czech, Spanish, Slovenian, Portuguese, Polish</t>
  </si>
  <si>
    <t>O fecioara nesabuita</t>
  </si>
  <si>
    <t>Ida</t>
  </si>
  <si>
    <t>Simons</t>
  </si>
  <si>
    <t>Cossee</t>
  </si>
  <si>
    <t>Danish, German, Finnish, Italian, Norwegian, Czech, Swedish</t>
  </si>
  <si>
    <t>Insulele</t>
  </si>
  <si>
    <t>Albert</t>
  </si>
  <si>
    <t>Alberts</t>
  </si>
  <si>
    <t>German, English, French</t>
  </si>
  <si>
    <t>Jurnalul secret al lui Hendrik Groen</t>
  </si>
  <si>
    <t>Hendrik</t>
  </si>
  <si>
    <t>Groen</t>
  </si>
  <si>
    <t>Art</t>
  </si>
  <si>
    <t>Bulgarian, Catalan, Chinese, Danish, German, English, Finnish, French, Greek, Hungarian, Icelandic, Italian, Croatian, Lithuanian, Norwegian, Polish, Portuguese, Serbian, Slovenian, Slovak, Spanish, Czech, Swedish</t>
  </si>
  <si>
    <t>Clarissa si pisicile</t>
  </si>
  <si>
    <t>Dune</t>
  </si>
  <si>
    <t>German, English, French, Estonian, French, Italian, Polish, Romanian, Russian, Serbo-Croatian, Spanish, Czech, Swedish</t>
  </si>
  <si>
    <t>Banda trunchiului. O poveste romantica despre briganzi şi dragoste</t>
  </si>
  <si>
    <t>Avontuur</t>
  </si>
  <si>
    <t>Albastrul din miez de noapte</t>
  </si>
  <si>
    <t>van der Vlugt</t>
  </si>
  <si>
    <t>Ambo Anthos</t>
  </si>
  <si>
    <t>Bulgarian, German, English, French, Hebrew, Hungarian, Italian, Lithuanian, Norwegian, Polish, Slovak, Spanish, Czech</t>
  </si>
  <si>
    <t>La Superba mentorat</t>
  </si>
  <si>
    <t>Ilja Leonard</t>
  </si>
  <si>
    <t>Pfeijffer</t>
  </si>
  <si>
    <t>Casa Cartii de Stiinta</t>
  </si>
  <si>
    <t>German, English, Italian, Macedonian</t>
  </si>
  <si>
    <t>Cascaval</t>
  </si>
  <si>
    <t>Willem</t>
  </si>
  <si>
    <t>Elsschot</t>
  </si>
  <si>
    <t>Van Kampen</t>
  </si>
  <si>
    <t>Afrikaans, Arabic, Bosnian, Catalan, Chinese, Danish, German, English, Estonian, Finnish, French, Frisian, Hebrew, Hungarian, Indonesian, Italian, Japanese, Korean, Lithuanian, Polish, Portuguese, Serbo-Croatian, Slovak, Spanish, Czech, Turkish, Swedish</t>
  </si>
  <si>
    <t>Fecioara olandeza</t>
  </si>
  <si>
    <t>Marente</t>
  </si>
  <si>
    <t>Editura Spirit Liber SRL</t>
  </si>
  <si>
    <t>Creative Europe</t>
  </si>
  <si>
    <t>Albanian, Bulgarian, German, English, Hungarian, Italian, Croatian, Macedonian, Serbian, Turkish</t>
  </si>
  <si>
    <t>Nelinistea serii</t>
  </si>
  <si>
    <t>Marieke Lucas</t>
  </si>
  <si>
    <t>Rijneveld</t>
  </si>
  <si>
    <t>Catalina Oslobanu</t>
  </si>
  <si>
    <t>Atlas Contact</t>
  </si>
  <si>
    <t>Arabic, Bosnian, German, English, French, Italian, Russian, Serbian, Spanish, Vietnamese</t>
  </si>
  <si>
    <t>Iubita pictorului</t>
  </si>
  <si>
    <t>Mama mea are un nou iubit</t>
  </si>
  <si>
    <t>Dimitri</t>
  </si>
  <si>
    <t>Verhulst</t>
  </si>
  <si>
    <t>Mult mai sus de al noualea cer</t>
  </si>
  <si>
    <t>Griet</t>
  </si>
  <si>
    <t>op de Beeck</t>
  </si>
  <si>
    <t>Arabic, German, French, Lithuanian, Czech</t>
  </si>
  <si>
    <t>Unora le plac roscatele</t>
  </si>
  <si>
    <t>Jan</t>
  </si>
  <si>
    <t>Wolkers</t>
  </si>
  <si>
    <t>Bulgarian, German, English, Finnish, French, Frisian, Greek, Italian, Japanese, Korean, Croatian, Lithuanian, Polish, Portuguese, Slovenian, Slovak, Spanish, Turkish, Swedish</t>
  </si>
  <si>
    <t>Grand Hotel Europa</t>
  </si>
  <si>
    <t>Nemira</t>
  </si>
  <si>
    <t>Bulgarian, German, English, Finnish, French, Hungarian, Italian, Croatian, Lithuanian, Macedonian, Norwegian, Polish, Portuguese, Russian, Serbian, Spanish, Czech, Turkish</t>
  </si>
  <si>
    <t>Linge-blide si alte boeme</t>
  </si>
  <si>
    <t>Nescio</t>
  </si>
  <si>
    <t>Eikon</t>
  </si>
  <si>
    <t>Danish, German, English, French, Italian, Polish, Slovak, Turkish, Swedish</t>
  </si>
  <si>
    <t>Aleksandra</t>
  </si>
  <si>
    <t>Lisa</t>
  </si>
  <si>
    <t>Weeda</t>
  </si>
  <si>
    <t>Kappelhof-Costea</t>
  </si>
  <si>
    <t>Irina Kappelhof-Costea</t>
  </si>
  <si>
    <t xml:space="preserve">German, Hungarian, Norwegian, Polish, Czech </t>
  </si>
  <si>
    <t>o</t>
  </si>
  <si>
    <t>Orbit GeoSpacial Technologies, Lokeren, Belgium</t>
  </si>
  <si>
    <t>number_of_trnsl</t>
  </si>
  <si>
    <t>number_of_subsidies</t>
  </si>
  <si>
    <t>Total book translations</t>
  </si>
  <si>
    <t>Subsidised translations</t>
  </si>
  <si>
    <t>Grand Total</t>
  </si>
  <si>
    <t>Translation year</t>
  </si>
  <si>
    <t>Total previous translations</t>
  </si>
  <si>
    <t>subsidised?</t>
  </si>
  <si>
    <t>number of translations</t>
  </si>
  <si>
    <t>Subsidised</t>
  </si>
  <si>
    <t>Unsubsidised</t>
  </si>
  <si>
    <t>source of funding</t>
  </si>
  <si>
    <t>number of subsidies</t>
  </si>
  <si>
    <t>source context</t>
  </si>
  <si>
    <t>both</t>
  </si>
  <si>
    <t>target context</t>
  </si>
  <si>
    <t>Language</t>
  </si>
  <si>
    <t>Number of previous translations</t>
  </si>
  <si>
    <t>English</t>
  </si>
  <si>
    <t>Italian</t>
  </si>
  <si>
    <t>Spanish</t>
  </si>
  <si>
    <t>Danish</t>
  </si>
  <si>
    <t>Swedish</t>
  </si>
  <si>
    <t>Portuguese</t>
  </si>
  <si>
    <t>Norwegian</t>
  </si>
  <si>
    <t>Hungarian</t>
  </si>
  <si>
    <t>Czech</t>
  </si>
  <si>
    <t>Turkish</t>
  </si>
  <si>
    <t>Finnish</t>
  </si>
  <si>
    <t>Chinese</t>
  </si>
  <si>
    <t>Japanese</t>
  </si>
  <si>
    <t>Russian</t>
  </si>
  <si>
    <t>Slovenian</t>
  </si>
  <si>
    <t>Bulgarian</t>
  </si>
  <si>
    <t>Greek</t>
  </si>
  <si>
    <t>COUNTA of genre</t>
  </si>
  <si>
    <t>COUNTA of trnsl_fullname</t>
  </si>
  <si>
    <t>Others</t>
  </si>
  <si>
    <t>author</t>
  </si>
  <si>
    <t>publication year</t>
  </si>
  <si>
    <t>translation year</t>
  </si>
  <si>
    <t>author gender</t>
  </si>
  <si>
    <r>
      <rPr>
        <rFont val="Play"/>
        <color rgb="FF000000"/>
        <sz val="11.0"/>
      </rPr>
      <t xml:space="preserve">Următoarea poveste / </t>
    </r>
    <r>
      <rPr>
        <rFont val="Play"/>
        <i/>
        <color rgb="FF000000"/>
        <sz val="11.0"/>
      </rPr>
      <t>Het volgende verhaal</t>
    </r>
  </si>
  <si>
    <t>Cees Noteboom</t>
  </si>
  <si>
    <r>
      <rPr>
        <rFont val="Play"/>
        <color rgb="FF000000"/>
        <sz val="11.0"/>
      </rPr>
      <t>Marea dorință /</t>
    </r>
    <r>
      <rPr>
        <rFont val="Play"/>
        <i/>
        <color rgb="FF000000"/>
        <sz val="11.0"/>
      </rPr>
      <t xml:space="preserve"> Het grote verlangen</t>
    </r>
  </si>
  <si>
    <t>Marcel Möring</t>
  </si>
  <si>
    <r>
      <rPr>
        <rFont val="Play"/>
        <color rgb="FF000000"/>
        <sz val="11.0"/>
      </rPr>
      <t xml:space="preserve">Legile / </t>
    </r>
    <r>
      <rPr>
        <rFont val="Play"/>
        <i/>
        <color rgb="FF000000"/>
        <sz val="11.0"/>
      </rPr>
      <t>De wetten</t>
    </r>
  </si>
  <si>
    <t>Connie Palmen</t>
  </si>
  <si>
    <r>
      <rPr>
        <rFont val="Play"/>
        <color rgb="FF000000"/>
        <sz val="11.0"/>
      </rPr>
      <t xml:space="preserve">Virtuozul / </t>
    </r>
    <r>
      <rPr>
        <rFont val="Play"/>
        <i/>
        <color rgb="FF000000"/>
        <sz val="11.0"/>
      </rPr>
      <t>De virtuoos</t>
    </r>
  </si>
  <si>
    <t>Margriet de Moor</t>
  </si>
  <si>
    <r>
      <rPr>
        <rFont val="Play"/>
        <color rgb="FF000000"/>
        <sz val="11.0"/>
      </rPr>
      <t>Brotac și străinul /</t>
    </r>
    <r>
      <rPr>
        <rFont val="Play"/>
        <i/>
        <color rgb="FF000000"/>
        <sz val="11.0"/>
      </rPr>
      <t xml:space="preserve"> Kikker en de vreemdeling</t>
    </r>
  </si>
  <si>
    <t>Max Velthuijs</t>
  </si>
  <si>
    <r>
      <rPr>
        <rFont val="Play"/>
        <color rgb="FF000000"/>
        <sz val="11.0"/>
      </rPr>
      <t xml:space="preserve">Dormi! / </t>
    </r>
    <r>
      <rPr>
        <rFont val="Play"/>
        <i/>
        <color rgb="FF000000"/>
        <sz val="11.0"/>
      </rPr>
      <t>Slaap!</t>
    </r>
  </si>
  <si>
    <t>Annelies Verbeke</t>
  </si>
  <si>
    <r>
      <rPr>
        <rFont val="Play"/>
        <color rgb="FF000000"/>
        <sz val="11.0"/>
      </rPr>
      <t>Istoria calviției mele /</t>
    </r>
    <r>
      <rPr>
        <rFont val="Play"/>
        <i/>
        <color rgb="FF000000"/>
        <sz val="11.0"/>
      </rPr>
      <t xml:space="preserve"> De geschiedenis van mijn kaalheid </t>
    </r>
  </si>
  <si>
    <t>Marek van der Jagt</t>
  </si>
  <si>
    <r>
      <rPr>
        <rFont val="Play"/>
        <color rgb="FF000000"/>
        <sz val="11.0"/>
      </rPr>
      <t xml:space="preserve">Siegfried - O idila neagra / </t>
    </r>
    <r>
      <rPr>
        <rFont val="Play"/>
        <i/>
        <color rgb="FF000000"/>
        <sz val="11.0"/>
      </rPr>
      <t>Siegfried</t>
    </r>
  </si>
  <si>
    <t>Harry Mulisch</t>
  </si>
  <si>
    <r>
      <rPr>
        <rFont val="Play"/>
        <color rgb="FF000000"/>
        <sz val="11.0"/>
      </rPr>
      <t xml:space="preserve">Năluciri / </t>
    </r>
    <r>
      <rPr>
        <rFont val="Play"/>
        <i/>
        <color rgb="FF000000"/>
        <sz val="11.0"/>
      </rPr>
      <t>Hersenschimmen</t>
    </r>
  </si>
  <si>
    <t>J. Bernlef</t>
  </si>
  <si>
    <r>
      <rPr>
        <rFont val="Play"/>
        <color rgb="FF000000"/>
        <sz val="11.0"/>
      </rPr>
      <t xml:space="preserve">Nobletea spiritului – Un ideal uitat / </t>
    </r>
    <r>
      <rPr>
        <rFont val="Play"/>
        <i/>
        <color rgb="FF000000"/>
        <sz val="11.0"/>
      </rPr>
      <t>Adel van de geest: een vergeten ideaal</t>
    </r>
  </si>
  <si>
    <t>Rob Riemen</t>
  </si>
  <si>
    <r>
      <rPr>
        <rFont val="Play"/>
        <color rgb="FF000000"/>
        <sz val="11.0"/>
      </rPr>
      <t xml:space="preserve">Jurnalul Annei Frank / </t>
    </r>
    <r>
      <rPr>
        <rFont val="Play"/>
        <i/>
        <color rgb="FF000000"/>
        <sz val="11.0"/>
      </rPr>
      <t>Het Achterhuis</t>
    </r>
  </si>
  <si>
    <t>Anne Frank</t>
  </si>
  <si>
    <t>Memoir</t>
  </si>
  <si>
    <r>
      <rPr>
        <rFont val="Play"/>
        <color rgb="FF000000"/>
        <sz val="11.0"/>
      </rPr>
      <t>Pierdutul paradis /</t>
    </r>
    <r>
      <rPr>
        <rFont val="Play"/>
        <i/>
        <color rgb="FF000000"/>
        <sz val="11.0"/>
      </rPr>
      <t xml:space="preserve"> Paradijs verloren</t>
    </r>
  </si>
  <si>
    <r>
      <rPr>
        <rFont val="Play"/>
        <color rgb="FF000000"/>
        <sz val="11.0"/>
      </rPr>
      <t xml:space="preserve">Cina / </t>
    </r>
    <r>
      <rPr>
        <rFont val="Play"/>
        <i/>
        <color rgb="FF000000"/>
        <sz val="11.0"/>
      </rPr>
      <t>Het diner</t>
    </r>
  </si>
  <si>
    <t>Herman Koch</t>
  </si>
  <si>
    <r>
      <rPr>
        <rFont val="Play"/>
        <color rgb="FF000000"/>
        <sz val="11.0"/>
      </rPr>
      <t xml:space="preserve">O fecioara nesabuita / </t>
    </r>
    <r>
      <rPr>
        <rFont val="Play"/>
        <i/>
        <color rgb="FF000000"/>
        <sz val="11.0"/>
      </rPr>
      <t>Een dwaze maagd</t>
    </r>
  </si>
  <si>
    <t>Ida Simons</t>
  </si>
  <si>
    <r>
      <rPr>
        <rFont val="Play"/>
        <color rgb="FF000000"/>
        <sz val="11.0"/>
      </rPr>
      <t>Jurnalul Annei Frank – adaptare grafica /</t>
    </r>
    <r>
      <rPr>
        <rFont val="Play"/>
        <i/>
        <color rgb="FF000000"/>
        <sz val="11.0"/>
      </rPr>
      <t xml:space="preserve"> Het achterhuis – graphic novel</t>
    </r>
  </si>
  <si>
    <r>
      <rPr>
        <rFont val="Play"/>
        <color rgb="FF000000"/>
        <sz val="11.0"/>
      </rPr>
      <t xml:space="preserve">Jurnalul secret al lui Hendrik Groen / </t>
    </r>
    <r>
      <rPr>
        <rFont val="Play"/>
        <i/>
        <color rgb="FF000000"/>
        <sz val="11.0"/>
      </rPr>
      <t>Pogingen iets van het leven te maken</t>
    </r>
  </si>
  <si>
    <t>Hendrik Groen</t>
  </si>
  <si>
    <r>
      <rPr>
        <rFont val="Play"/>
        <color rgb="FF000000"/>
        <sz val="11.0"/>
      </rPr>
      <t xml:space="preserve">Albastrul din miez de noapte / </t>
    </r>
    <r>
      <rPr>
        <rFont val="Play"/>
        <i/>
        <color rgb="FF000000"/>
        <sz val="11.0"/>
      </rPr>
      <t>Nachtblauw</t>
    </r>
  </si>
  <si>
    <t>Simone van der Vlugt</t>
  </si>
  <si>
    <r>
      <rPr>
        <rFont val="Play"/>
        <color rgb="FF000000"/>
        <sz val="11.0"/>
      </rPr>
      <t>Fecioara olandeza /</t>
    </r>
    <r>
      <rPr>
        <rFont val="Play"/>
        <i/>
        <color rgb="FF000000"/>
        <sz val="11.0"/>
      </rPr>
      <t xml:space="preserve"> De Nederlandse maagd</t>
    </r>
  </si>
  <si>
    <t>Marente de Moor</t>
  </si>
  <si>
    <r>
      <rPr>
        <rFont val="Play"/>
        <color rgb="FF000000"/>
        <sz val="11.0"/>
      </rPr>
      <t xml:space="preserve">Jurnal (1941-1942). Scrisori din lagarul de la Westerbork / </t>
    </r>
    <r>
      <rPr>
        <rFont val="Play"/>
        <i/>
        <color rgb="FF000000"/>
        <sz val="11.0"/>
      </rPr>
      <t>Twee brieven uit Westerbork</t>
    </r>
  </si>
  <si>
    <t>Etty Hillesum</t>
  </si>
  <si>
    <r>
      <rPr>
        <rFont val="Play"/>
        <color rgb="FF000000"/>
        <sz val="11.0"/>
      </rPr>
      <t xml:space="preserve">Iubita pictorului / </t>
    </r>
    <r>
      <rPr>
        <rFont val="Play"/>
        <i/>
        <color rgb="FF000000"/>
        <sz val="11.0"/>
      </rPr>
      <t>Schilderslief</t>
    </r>
  </si>
  <si>
    <r>
      <rPr>
        <rFont val="Play"/>
        <color theme="1"/>
      </rPr>
      <t xml:space="preserve">Micul faraon și scarabeul de aur / </t>
    </r>
    <r>
      <rPr>
        <rFont val="Play"/>
        <i/>
        <color theme="1"/>
      </rPr>
      <t>Dummie de mummie en de gouden scarabee</t>
    </r>
  </si>
  <si>
    <t>Tosca Menten</t>
  </si>
  <si>
    <r>
      <rPr>
        <rFont val="Play"/>
        <color theme="1"/>
      </rPr>
      <t xml:space="preserve">Colivia de aur / </t>
    </r>
    <r>
      <rPr>
        <rFont val="Play"/>
        <i/>
        <color theme="1"/>
      </rPr>
      <t>De gouden kooi</t>
    </r>
  </si>
  <si>
    <t>Anna Castagnoli</t>
  </si>
  <si>
    <r>
      <rPr>
        <rFont val="Play"/>
        <color theme="1"/>
      </rPr>
      <t xml:space="preserve">Proiectul / </t>
    </r>
    <r>
      <rPr>
        <rFont val="Play"/>
        <i/>
        <color theme="1"/>
      </rPr>
      <t>Mannetje en Vrouwtje krijgen een kind</t>
    </r>
  </si>
  <si>
    <t>Brigitte Minne</t>
  </si>
  <si>
    <r>
      <rPr>
        <rFont val="Play"/>
        <color theme="1"/>
      </rPr>
      <t xml:space="preserve">Zâna-Vrăjitoare / </t>
    </r>
    <r>
      <rPr>
        <rFont val="Play"/>
        <i/>
        <color theme="1"/>
      </rPr>
      <t>Heksenfee</t>
    </r>
  </si>
  <si>
    <r>
      <rPr>
        <rFont val="Play"/>
        <color theme="1"/>
      </rPr>
      <t xml:space="preserve">Mara și esența vieții / </t>
    </r>
    <r>
      <rPr>
        <rFont val="Play"/>
        <i/>
        <color theme="1"/>
      </rPr>
      <t>Mare en de dingen</t>
    </r>
  </si>
  <si>
    <t>Tine Mortier</t>
  </si>
  <si>
    <r>
      <rPr>
        <rFont val="Play"/>
        <color theme="1"/>
      </rPr>
      <t xml:space="preserve">Cum știi că iubești pe cineva? / </t>
    </r>
    <r>
      <rPr>
        <rFont val="Play"/>
        <i/>
        <color theme="1"/>
      </rPr>
      <t>De vraag van de olifant</t>
    </r>
  </si>
  <si>
    <t>Leen van den Berg</t>
  </si>
  <si>
    <r>
      <rPr>
        <rFont val="Play"/>
        <color theme="1"/>
      </rPr>
      <t xml:space="preserve">O, monstrule, nu mă mânca! / </t>
    </r>
    <r>
      <rPr>
        <rFont val="Play"/>
        <i/>
        <color theme="1"/>
      </rPr>
      <t>O, monster, eet me niet op!</t>
    </r>
  </si>
  <si>
    <t>Carl Norac</t>
  </si>
  <si>
    <r>
      <rPr>
        <rFont val="Play"/>
        <color theme="1"/>
      </rPr>
      <t xml:space="preserve">Un milion de fluturi / </t>
    </r>
    <r>
      <rPr>
        <rFont val="Play"/>
        <i/>
        <color theme="1"/>
      </rPr>
      <t>Eén miljoen vlinders</t>
    </r>
  </si>
  <si>
    <t>Edward van de Vendel</t>
  </si>
  <si>
    <r>
      <rPr>
        <rFont val="Play"/>
        <color theme="1"/>
      </rPr>
      <t xml:space="preserve">Ce profesie își va alege Petru? / </t>
    </r>
    <r>
      <rPr>
        <rFont val="Play"/>
        <i/>
        <color theme="1"/>
      </rPr>
      <t>Een baan voor Boris</t>
    </r>
  </si>
  <si>
    <t>Caren Peeters</t>
  </si>
  <si>
    <r>
      <rPr>
        <rFont val="Play"/>
        <color theme="1"/>
      </rPr>
      <t xml:space="preserve">Auschwitz, ultima stație - Povestea mea din lagar (1943-1945) / </t>
    </r>
    <r>
      <rPr>
        <rFont val="Play"/>
        <i/>
        <color theme="1"/>
      </rPr>
      <t>Eindstation Auschwitz</t>
    </r>
  </si>
  <si>
    <t>Eddy de Wind</t>
  </si>
  <si>
    <r>
      <rPr>
        <rFont val="Play"/>
        <color theme="1"/>
      </rPr>
      <t xml:space="preserve">Suspect – Dosarul meu de la Securitate / </t>
    </r>
    <r>
      <rPr>
        <rFont val="Play"/>
        <i/>
        <color theme="1"/>
      </rPr>
      <t>'Verdacht': Mijn Securitatedossier</t>
    </r>
  </si>
  <si>
    <t>Jan Willem Bos</t>
  </si>
  <si>
    <r>
      <rPr>
        <rFont val="Play"/>
        <color theme="1"/>
      </rPr>
      <t xml:space="preserve">Orașul ocupat / </t>
    </r>
    <r>
      <rPr>
        <rFont val="Play"/>
        <i/>
        <color theme="1"/>
      </rPr>
      <t>Bezette stad</t>
    </r>
  </si>
  <si>
    <t>Paul van Ostaijen</t>
  </si>
  <si>
    <r>
      <rPr>
        <rFont val="Play"/>
        <color theme="1"/>
      </rPr>
      <t xml:space="preserve">Înainte ca primele scântei să fie vizibile / </t>
    </r>
    <r>
      <rPr>
        <rFont val="Play"/>
        <i/>
        <color theme="1"/>
      </rPr>
      <t xml:space="preserve">Hoe de eerste vonken zichtbaar waren
</t>
    </r>
  </si>
  <si>
    <t>Simone Atangana Bekono</t>
  </si>
  <si>
    <r>
      <rPr>
        <rFont val="Play"/>
        <color theme="1"/>
      </rPr>
      <t xml:space="preserve">Unde ai fost / </t>
    </r>
    <r>
      <rPr>
        <rFont val="Play"/>
        <i/>
        <color theme="1"/>
      </rPr>
      <t>Waar was je nou</t>
    </r>
  </si>
  <si>
    <t>K. Schippers</t>
  </si>
  <si>
    <r>
      <rPr>
        <rFont val="Play"/>
        <color theme="1"/>
      </rPr>
      <t xml:space="preserve">Insulele / </t>
    </r>
    <r>
      <rPr>
        <rFont val="Play"/>
        <i/>
        <color theme="1"/>
      </rPr>
      <t>De eilanden</t>
    </r>
  </si>
  <si>
    <t>Albert Alberts</t>
  </si>
  <si>
    <r>
      <rPr>
        <rFont val="Play"/>
        <color theme="1"/>
      </rPr>
      <t xml:space="preserve">Domnul și câinele / </t>
    </r>
    <r>
      <rPr>
        <rFont val="Play"/>
        <i/>
        <color theme="1"/>
      </rPr>
      <t>De wandelaar</t>
    </r>
  </si>
  <si>
    <t>Adriaan van Dis</t>
  </si>
  <si>
    <r>
      <rPr>
        <rFont val="Play"/>
        <color theme="1"/>
      </rPr>
      <t xml:space="preserve">Neliniștea serii / </t>
    </r>
    <r>
      <rPr>
        <rFont val="Play"/>
        <i/>
        <color theme="1"/>
      </rPr>
      <t>De avond is ongemak</t>
    </r>
  </si>
  <si>
    <t>Marieke Lucas Rijneveld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</si>
</sst>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Georgia"/>
      <scheme val="minor"/>
    </font>
    <font>
      <b/>
      <sz val="12.0"/>
      <color theme="1"/>
      <name val="Arial"/>
    </font>
    <font>
      <b/>
      <sz val="12.0"/>
      <color theme="1"/>
      <name val="Calibri"/>
    </font>
    <font>
      <color theme="1"/>
      <name val="Georgia"/>
      <scheme val="minor"/>
    </font>
    <font>
      <color theme="1"/>
      <name val="Arial"/>
    </font>
    <font>
      <b/>
      <color theme="1"/>
      <name val="Arial"/>
    </font>
    <font>
      <sz val="9.0"/>
      <color theme="1"/>
      <name val="&quot;Google Sans Mono&quot;"/>
    </font>
    <font>
      <b/>
      <color theme="1"/>
      <name val="Georgia"/>
    </font>
    <font>
      <color theme="1"/>
      <name val="Georgia"/>
    </font>
    <font>
      <b/>
      <sz val="11.0"/>
      <color rgb="FF000000"/>
      <name val="Play"/>
    </font>
    <font>
      <sz val="11.0"/>
      <color rgb="FF000000"/>
      <name val="Play"/>
    </font>
    <font>
      <color theme="1"/>
      <name val="Play"/>
    </font>
  </fonts>
  <fills count="12">
    <fill>
      <patternFill patternType="none"/>
    </fill>
    <fill>
      <patternFill patternType="lightGray"/>
    </fill>
    <fill>
      <patternFill patternType="solid">
        <fgColor rgb="FFC6ACC7"/>
        <bgColor rgb="FFC6ACC7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DD7E6B"/>
        <bgColor rgb="FFDD7E6B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2" fontId="3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  <xf borderId="0" fillId="6" fontId="4" numFmtId="0" xfId="0" applyAlignment="1" applyFill="1" applyFont="1">
      <alignment readingOrder="0"/>
    </xf>
    <xf borderId="0" fillId="7" fontId="4" numFmtId="0" xfId="0" applyAlignment="1" applyFill="1" applyFont="1">
      <alignment readingOrder="0"/>
    </xf>
    <xf borderId="0" fillId="8" fontId="4" numFmtId="0" xfId="0" applyAlignment="1" applyFill="1" applyFont="1">
      <alignment readingOrder="0"/>
    </xf>
    <xf borderId="0" fillId="9" fontId="4" numFmtId="0" xfId="0" applyAlignment="1" applyFill="1" applyFont="1">
      <alignment readingOrder="0"/>
    </xf>
    <xf borderId="0" fillId="5" fontId="4" numFmtId="0" xfId="0" applyAlignment="1" applyFont="1">
      <alignment readingOrder="0"/>
    </xf>
    <xf borderId="0" fillId="7" fontId="4" numFmtId="0" xfId="0" applyFont="1"/>
    <xf borderId="0" fillId="0" fontId="5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10" fontId="6" numFmtId="0" xfId="0" applyAlignment="1" applyFill="1" applyFont="1">
      <alignment horizontal="right" vertical="bottom"/>
    </xf>
    <xf borderId="0" fillId="0" fontId="4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1" fillId="2" fontId="9" numFmtId="0" xfId="0" applyAlignment="1" applyBorder="1" applyFont="1">
      <alignment horizontal="center" readingOrder="0" shrinkToFit="0" vertical="bottom" wrapText="1"/>
    </xf>
    <xf borderId="0" fillId="10" fontId="10" numFmtId="0" xfId="0" applyAlignment="1" applyFont="1">
      <alignment horizontal="center" readingOrder="0" shrinkToFit="0" vertical="bottom" wrapText="1"/>
    </xf>
    <xf borderId="0" fillId="10" fontId="10" numFmtId="0" xfId="0" applyAlignment="1" applyFont="1">
      <alignment horizontal="center" shrinkToFit="0" vertical="bottom" wrapText="1"/>
    </xf>
    <xf borderId="0" fillId="11" fontId="10" numFmtId="0" xfId="0" applyAlignment="1" applyFill="1" applyFont="1">
      <alignment horizontal="center" readingOrder="0" shrinkToFit="0" vertical="bottom" wrapText="1"/>
    </xf>
    <xf borderId="1" fillId="11" fontId="10" numFmtId="0" xfId="0" applyAlignment="1" applyBorder="1" applyFont="1">
      <alignment horizontal="center" readingOrder="0" shrinkToFit="0" vertical="bottom" wrapText="1"/>
    </xf>
    <xf borderId="0" fillId="10" fontId="11" numFmtId="0" xfId="0" applyAlignment="1" applyFont="1">
      <alignment readingOrder="0" shrinkToFit="0" wrapText="1"/>
    </xf>
    <xf borderId="0" fillId="10" fontId="11" numFmtId="0" xfId="0" applyFont="1"/>
    <xf borderId="0" fillId="10" fontId="11" numFmtId="0" xfId="0" applyAlignment="1" applyFont="1">
      <alignment readingOrder="0"/>
    </xf>
    <xf borderId="0" fillId="11" fontId="11" numFmtId="0" xfId="0" applyAlignment="1" applyFont="1">
      <alignment readingOrder="0" shrinkToFit="0" wrapText="1"/>
    </xf>
    <xf borderId="0" fillId="11" fontId="11" numFmtId="0" xfId="0" applyAlignment="1" applyFont="1">
      <alignment readingOrder="0"/>
    </xf>
    <xf borderId="0" fillId="11" fontId="11" numFmtId="0" xfId="0" applyFont="1"/>
    <xf borderId="0" fillId="6" fontId="3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pivotCacheDefinition" Target="pivotCache/pivotCacheDefinition4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pivotCacheDefinition" Target="pivotCache/pivotCacheDefinition5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pivotCacheDefinition" Target="pivotCache/pivotCacheDefinition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pivotCacheDefinition" Target="pivotCache/pivotCacheDefinition3.xml"/><Relationship Id="rId6" Type="http://schemas.openxmlformats.org/officeDocument/2006/relationships/worksheet" Target="worksheets/sheet3.xml"/><Relationship Id="rId18" Type="http://schemas.openxmlformats.org/officeDocument/2006/relationships/pivotCacheDefinition" Target="pivotCache/pivotCacheDefinition2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2500">
                <a:solidFill>
                  <a:srgbClr val="839194"/>
                </a:solidFill>
                <a:latin typeface="+mn-lt"/>
              </a:defRPr>
            </a:pPr>
            <a:r>
              <a:rPr b="0" sz="2500">
                <a:solidFill>
                  <a:srgbClr val="839194"/>
                </a:solidFill>
                <a:latin typeface="+mn-lt"/>
              </a:rPr>
              <a:t>Count of translated and subsidised books from Dutch to Romanian, 1990-2023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'Translated and Subsidised books'!$F$1</c:f>
            </c:strRef>
          </c:tx>
          <c:spPr>
            <a:ln cmpd="sng">
              <a:solidFill>
                <a:srgbClr val="9900FF">
                  <a:alpha val="100000"/>
                </a:srgbClr>
              </a:solidFill>
            </a:ln>
          </c:spPr>
          <c:marker>
            <c:symbol val="circle"/>
            <c:size val="7"/>
            <c:spPr>
              <a:solidFill>
                <a:srgbClr val="9900FF">
                  <a:alpha val="100000"/>
                </a:srgbClr>
              </a:solidFill>
              <a:ln cmpd="sng">
                <a:solidFill>
                  <a:srgbClr val="9900FF">
                    <a:alpha val="100000"/>
                  </a:srgbClr>
                </a:solidFill>
              </a:ln>
            </c:spPr>
          </c:marker>
          <c:trendline>
            <c:name>Trendline for Total book translations</c:name>
            <c:spPr>
              <a:ln w="19050">
                <a:solidFill>
                  <a:srgbClr val="8E7CC3">
                    <a:alpha val="40000"/>
                  </a:srgbClr>
                </a:solidFill>
              </a:ln>
            </c:spPr>
            <c:trendlineType val="linear"/>
            <c:dispRSqr val="1"/>
            <c:dispEq val="0"/>
          </c:trendline>
          <c:cat>
            <c:strRef>
              <c:f>'Translated and Subsidised books'!$E$2:$E$37</c:f>
            </c:strRef>
          </c:cat>
          <c:val>
            <c:numRef>
              <c:f>'Translated and Subsidised books'!$F$2:$F$37</c:f>
              <c:numCache/>
            </c:numRef>
          </c:val>
          <c:smooth val="1"/>
        </c:ser>
        <c:ser>
          <c:idx val="1"/>
          <c:order val="1"/>
          <c:tx>
            <c:strRef>
              <c:f>'Translated and Subsidised books'!$G$1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circle"/>
            <c:size val="7"/>
            <c:spPr>
              <a:solidFill>
                <a:srgbClr val="CC0000">
                  <a:alpha val="100000"/>
                </a:srgbClr>
              </a:solidFill>
              <a:ln cmpd="sng">
                <a:solidFill>
                  <a:srgbClr val="CC0000">
                    <a:alpha val="100000"/>
                  </a:srgbClr>
                </a:solidFill>
              </a:ln>
            </c:spPr>
          </c:marker>
          <c:trendline>
            <c:name>Trendline for Subsidised translations</c:name>
            <c:spPr>
              <a:ln w="19050">
                <a:solidFill>
                  <a:srgbClr val="EA9999">
                    <a:alpha val="40000"/>
                  </a:srgbClr>
                </a:solidFill>
              </a:ln>
            </c:spPr>
            <c:trendlineType val="linear"/>
            <c:dispRSqr val="1"/>
            <c:dispEq val="0"/>
          </c:trendline>
          <c:cat>
            <c:strRef>
              <c:f>'Translated and Subsidised books'!$E$2:$E$37</c:f>
            </c:strRef>
          </c:cat>
          <c:val>
            <c:numRef>
              <c:f>'Translated and Subsidised books'!$G$2:$G$37</c:f>
              <c:numCache/>
            </c:numRef>
          </c:val>
          <c:smooth val="1"/>
        </c:ser>
        <c:axId val="2117042491"/>
        <c:axId val="1035555704"/>
      </c:lineChart>
      <c:catAx>
        <c:axId val="21170424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500">
                    <a:solidFill>
                      <a:srgbClr val="1A3438"/>
                    </a:solidFill>
                    <a:latin typeface="+mn-lt"/>
                  </a:defRPr>
                </a:pPr>
                <a:r>
                  <a:rPr b="0" sz="1500">
                    <a:solidFill>
                      <a:srgbClr val="1A3438"/>
                    </a:solidFill>
                    <a:latin typeface="+mn-lt"/>
                  </a:rPr>
                  <a:t>Translation 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1A3438"/>
                </a:solidFill>
                <a:latin typeface="+mn-lt"/>
              </a:defRPr>
            </a:pPr>
          </a:p>
        </c:txPr>
        <c:crossAx val="1035555704"/>
      </c:catAx>
      <c:valAx>
        <c:axId val="1035555704"/>
        <c:scaling>
          <c:orientation val="minMax"/>
          <c:max val="15.0"/>
        </c:scaling>
        <c:delete val="0"/>
        <c:axPos val="l"/>
        <c:majorGridlines>
          <c:spPr>
            <a:ln>
              <a:solidFill>
                <a:srgbClr val="F3F3F3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500">
                    <a:solidFill>
                      <a:srgbClr val="1A3438"/>
                    </a:solidFill>
                    <a:latin typeface="+mn-lt"/>
                  </a:defRPr>
                </a:pPr>
                <a:r>
                  <a:rPr b="0" sz="1500">
                    <a:solidFill>
                      <a:srgbClr val="1A3438"/>
                    </a:solidFill>
                    <a:latin typeface="+mn-lt"/>
                  </a:rPr>
                  <a:t>Number of translations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1A3438"/>
                </a:solidFill>
                <a:latin typeface="+mn-lt"/>
              </a:defRPr>
            </a:pPr>
          </a:p>
        </c:txPr>
        <c:crossAx val="2117042491"/>
        <c:majorUnit val="1.0"/>
      </c:valAx>
    </c:plotArea>
    <c:legend>
      <c:legendPos val="tr"/>
      <c:overlay val="1"/>
      <c:txPr>
        <a:bodyPr/>
        <a:lstStyle/>
        <a:p>
          <a:pPr lvl="0">
            <a:defRPr b="0" sz="1500">
              <a:solidFill>
                <a:srgbClr val="31484C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'Translations preceding NL-RO tr'!$B$1</c:f>
            </c:strRef>
          </c:tx>
          <c:spPr>
            <a:ln cmpd="sng">
              <a:solidFill>
                <a:srgbClr val="134F5C">
                  <a:alpha val="100000"/>
                </a:srgbClr>
              </a:solidFill>
            </a:ln>
          </c:spPr>
          <c:marker>
            <c:symbol val="circle"/>
            <c:size val="7"/>
            <c:spPr>
              <a:solidFill>
                <a:srgbClr val="134F5C">
                  <a:alpha val="100000"/>
                </a:srgbClr>
              </a:solidFill>
              <a:ln cmpd="sng">
                <a:solidFill>
                  <a:srgbClr val="134F5C">
                    <a:alpha val="100000"/>
                  </a:srgbClr>
                </a:solidFill>
              </a:ln>
            </c:spPr>
          </c:marker>
          <c:trendline>
            <c:name>Trendline for number of previous translations</c:name>
            <c:spPr>
              <a:ln w="19050">
                <a:solidFill>
                  <a:srgbClr val="45818E">
                    <a:alpha val="40000"/>
                  </a:srgbClr>
                </a:solidFill>
              </a:ln>
            </c:spPr>
            <c:trendlineType val="linear"/>
            <c:dispRSqr val="1"/>
            <c:dispEq val="0"/>
          </c:trendline>
          <c:cat>
            <c:strRef>
              <c:f>'Translations preceding NL-RO tr'!$A$2:$A$35</c:f>
            </c:strRef>
          </c:cat>
          <c:val>
            <c:numRef>
              <c:f>'Translations preceding NL-RO tr'!$B$2:$B$35</c:f>
              <c:numCache/>
            </c:numRef>
          </c:val>
          <c:smooth val="1"/>
        </c:ser>
        <c:axId val="1594662158"/>
        <c:axId val="1423178650"/>
      </c:lineChart>
      <c:catAx>
        <c:axId val="15946621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1A3438"/>
                    </a:solidFill>
                    <a:latin typeface="+mn-lt"/>
                  </a:defRPr>
                </a:pPr>
                <a:r>
                  <a:rPr b="0">
                    <a:solidFill>
                      <a:srgbClr val="1A3438"/>
                    </a:solidFill>
                    <a:latin typeface="+mn-lt"/>
                  </a:rPr>
                  <a:t>Translation 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1A3438"/>
                </a:solidFill>
                <a:latin typeface="+mn-lt"/>
              </a:defRPr>
            </a:pPr>
          </a:p>
        </c:txPr>
        <c:crossAx val="1423178650"/>
      </c:catAx>
      <c:valAx>
        <c:axId val="1423178650"/>
        <c:scaling>
          <c:orientation val="minMax"/>
          <c:max val="12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1A3438"/>
                    </a:solidFill>
                    <a:latin typeface="+mn-lt"/>
                  </a:defRPr>
                </a:pPr>
                <a:r>
                  <a:rPr b="0">
                    <a:solidFill>
                      <a:srgbClr val="1A3438"/>
                    </a:solidFill>
                    <a:latin typeface="+mn-lt"/>
                  </a:rPr>
                  <a:t>Total number of translations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1A3438"/>
                </a:solidFill>
                <a:latin typeface="+mn-lt"/>
              </a:defRPr>
            </a:pPr>
          </a:p>
        </c:txPr>
        <c:crossAx val="1594662158"/>
        <c:majorUnit val="10.0"/>
        <c:minorUnit val="3.33333333333333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31484C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grouping val="stacked"/>
        <c:ser>
          <c:idx val="0"/>
          <c:order val="0"/>
          <c:tx>
            <c:strRef>
              <c:f>'Publisher diversification over '!$B$1</c:f>
            </c:strRef>
          </c:tx>
          <c:spPr>
            <a:solidFill>
              <a:srgbClr val="FFE599">
                <a:alpha val="30000"/>
              </a:srgbClr>
            </a:solidFill>
            <a:ln cmpd="sng">
              <a:solidFill>
                <a:srgbClr val="FFE599">
                  <a:alpha val="100000"/>
                </a:srgbClr>
              </a:solidFill>
            </a:ln>
          </c:spPr>
          <c:cat>
            <c:strRef>
              <c:f>'Publisher diversification over '!$A$2:$A$35</c:f>
            </c:strRef>
          </c:cat>
          <c:val>
            <c:numRef>
              <c:f>'Publisher diversification over '!$B$2:$B$35</c:f>
              <c:numCache/>
            </c:numRef>
          </c:val>
        </c:ser>
        <c:ser>
          <c:idx val="1"/>
          <c:order val="1"/>
          <c:tx>
            <c:strRef>
              <c:f>'Publisher diversification over '!$C$1</c:f>
            </c:strRef>
          </c:tx>
          <c:spPr>
            <a:solidFill>
              <a:srgbClr val="AB4028">
                <a:alpha val="30000"/>
              </a:srgbClr>
            </a:solidFill>
            <a:ln cmpd="sng">
              <a:solidFill>
                <a:srgbClr val="AB4028"/>
              </a:solidFill>
            </a:ln>
          </c:spPr>
          <c:cat>
            <c:strRef>
              <c:f>'Publisher diversification over '!$A$2:$A$35</c:f>
            </c:strRef>
          </c:cat>
          <c:val>
            <c:numRef>
              <c:f>'Publisher diversification over '!$C$2:$C$35</c:f>
              <c:numCache/>
            </c:numRef>
          </c:val>
        </c:ser>
        <c:ser>
          <c:idx val="2"/>
          <c:order val="2"/>
          <c:tx>
            <c:strRef>
              <c:f>'Publisher diversification over '!$D$1</c:f>
            </c:strRef>
          </c:tx>
          <c:spPr>
            <a:solidFill>
              <a:srgbClr val="004552">
                <a:alpha val="30000"/>
              </a:srgbClr>
            </a:solidFill>
            <a:ln cmpd="sng">
              <a:solidFill>
                <a:srgbClr val="004552"/>
              </a:solidFill>
            </a:ln>
          </c:spPr>
          <c:cat>
            <c:strRef>
              <c:f>'Publisher diversification over '!$A$2:$A$35</c:f>
            </c:strRef>
          </c:cat>
          <c:val>
            <c:numRef>
              <c:f>'Publisher diversification over '!$D$2:$D$35</c:f>
              <c:numCache/>
            </c:numRef>
          </c:val>
        </c:ser>
        <c:ser>
          <c:idx val="3"/>
          <c:order val="3"/>
          <c:tx>
            <c:strRef>
              <c:f>'Publisher diversification over '!$E$1</c:f>
            </c:strRef>
          </c:tx>
          <c:spPr>
            <a:solidFill>
              <a:srgbClr val="457D7C">
                <a:alpha val="30000"/>
              </a:srgbClr>
            </a:solidFill>
            <a:ln cmpd="sng">
              <a:solidFill>
                <a:srgbClr val="457D7C"/>
              </a:solidFill>
            </a:ln>
          </c:spPr>
          <c:cat>
            <c:strRef>
              <c:f>'Publisher diversification over '!$A$2:$A$35</c:f>
            </c:strRef>
          </c:cat>
          <c:val>
            <c:numRef>
              <c:f>'Publisher diversification over '!$E$2:$E$35</c:f>
              <c:numCache/>
            </c:numRef>
          </c:val>
        </c:ser>
        <c:ser>
          <c:idx val="4"/>
          <c:order val="4"/>
          <c:tx>
            <c:strRef>
              <c:f>'Publisher diversification over '!$F$1</c:f>
            </c:strRef>
          </c:tx>
          <c:spPr>
            <a:solidFill>
              <a:srgbClr val="50A6A6">
                <a:alpha val="30000"/>
              </a:srgbClr>
            </a:solidFill>
            <a:ln cmpd="sng">
              <a:solidFill>
                <a:srgbClr val="50A6A6"/>
              </a:solidFill>
            </a:ln>
          </c:spPr>
          <c:cat>
            <c:strRef>
              <c:f>'Publisher diversification over '!$A$2:$A$35</c:f>
            </c:strRef>
          </c:cat>
          <c:val>
            <c:numRef>
              <c:f>'Publisher diversification over '!$F$2:$F$35</c:f>
              <c:numCache/>
            </c:numRef>
          </c:val>
        </c:ser>
        <c:ser>
          <c:idx val="5"/>
          <c:order val="5"/>
          <c:tx>
            <c:strRef>
              <c:f>'Publisher diversification over '!$G$1</c:f>
            </c:strRef>
          </c:tx>
          <c:spPr>
            <a:solidFill>
              <a:srgbClr val="9BCCC6">
                <a:alpha val="30000"/>
              </a:srgbClr>
            </a:solidFill>
            <a:ln cmpd="sng">
              <a:solidFill>
                <a:srgbClr val="9BCCC6"/>
              </a:solidFill>
            </a:ln>
          </c:spPr>
          <c:cat>
            <c:strRef>
              <c:f>'Publisher diversification over '!$A$2:$A$35</c:f>
            </c:strRef>
          </c:cat>
          <c:val>
            <c:numRef>
              <c:f>'Publisher diversification over '!$G$2:$G$35</c:f>
              <c:numCache/>
            </c:numRef>
          </c:val>
        </c:ser>
        <c:ser>
          <c:idx val="6"/>
          <c:order val="6"/>
          <c:tx>
            <c:strRef>
              <c:f>'Publisher diversification over '!$H$1</c:f>
            </c:strRef>
          </c:tx>
          <c:spPr>
            <a:solidFill>
              <a:srgbClr val="4D4DFF">
                <a:alpha val="30000"/>
              </a:srgbClr>
            </a:solidFill>
            <a:ln cmpd="sng">
              <a:solidFill>
                <a:srgbClr val="4D4DFF"/>
              </a:solidFill>
            </a:ln>
          </c:spPr>
          <c:cat>
            <c:strRef>
              <c:f>'Publisher diversification over '!$A$2:$A$35</c:f>
            </c:strRef>
          </c:cat>
          <c:val>
            <c:numRef>
              <c:f>'Publisher diversification over '!$H$2:$H$35</c:f>
              <c:numCache/>
            </c:numRef>
          </c:val>
        </c:ser>
        <c:ser>
          <c:idx val="7"/>
          <c:order val="7"/>
          <c:tx>
            <c:strRef>
              <c:f>'Publisher diversification over '!$I$1</c:f>
            </c:strRef>
          </c:tx>
          <c:spPr>
            <a:solidFill>
              <a:srgbClr val="C47969">
                <a:alpha val="30000"/>
              </a:srgbClr>
            </a:solidFill>
            <a:ln cmpd="sng">
              <a:solidFill>
                <a:srgbClr val="C47969"/>
              </a:solidFill>
            </a:ln>
          </c:spPr>
          <c:cat>
            <c:strRef>
              <c:f>'Publisher diversification over '!$A$2:$A$35</c:f>
            </c:strRef>
          </c:cat>
          <c:val>
            <c:numRef>
              <c:f>'Publisher diversification over '!$I$2:$I$35</c:f>
              <c:numCache/>
            </c:numRef>
          </c:val>
        </c:ser>
        <c:ser>
          <c:idx val="8"/>
          <c:order val="8"/>
          <c:tx>
            <c:strRef>
              <c:f>'Publisher diversification over '!$J$1</c:f>
            </c:strRef>
          </c:tx>
          <c:spPr>
            <a:solidFill>
              <a:srgbClr val="4D7D86">
                <a:alpha val="30000"/>
              </a:srgbClr>
            </a:solidFill>
            <a:ln cmpd="sng">
              <a:solidFill>
                <a:srgbClr val="4D7D86"/>
              </a:solidFill>
            </a:ln>
          </c:spPr>
          <c:cat>
            <c:strRef>
              <c:f>'Publisher diversification over '!$A$2:$A$35</c:f>
            </c:strRef>
          </c:cat>
          <c:val>
            <c:numRef>
              <c:f>'Publisher diversification over '!$J$2:$J$35</c:f>
              <c:numCache/>
            </c:numRef>
          </c:val>
        </c:ser>
        <c:ser>
          <c:idx val="9"/>
          <c:order val="9"/>
          <c:tx>
            <c:strRef>
              <c:f>'Publisher diversification over '!$K$1</c:f>
            </c:strRef>
          </c:tx>
          <c:spPr>
            <a:solidFill>
              <a:srgbClr val="7DA4A3">
                <a:alpha val="30000"/>
              </a:srgbClr>
            </a:solidFill>
            <a:ln cmpd="sng">
              <a:solidFill>
                <a:srgbClr val="7DA4A3"/>
              </a:solidFill>
            </a:ln>
          </c:spPr>
          <c:cat>
            <c:strRef>
              <c:f>'Publisher diversification over '!$A$2:$A$35</c:f>
            </c:strRef>
          </c:cat>
          <c:val>
            <c:numRef>
              <c:f>'Publisher diversification over '!$K$2:$K$35</c:f>
              <c:numCache/>
            </c:numRef>
          </c:val>
        </c:ser>
        <c:ser>
          <c:idx val="10"/>
          <c:order val="10"/>
          <c:tx>
            <c:strRef>
              <c:f>'Publisher diversification over '!$L$1</c:f>
            </c:strRef>
          </c:tx>
          <c:spPr>
            <a:solidFill>
              <a:srgbClr val="85C1C1">
                <a:alpha val="30000"/>
              </a:srgbClr>
            </a:solidFill>
            <a:ln cmpd="sng">
              <a:solidFill>
                <a:srgbClr val="85C1C1"/>
              </a:solidFill>
            </a:ln>
          </c:spPr>
          <c:cat>
            <c:strRef>
              <c:f>'Publisher diversification over '!$A$2:$A$35</c:f>
            </c:strRef>
          </c:cat>
          <c:val>
            <c:numRef>
              <c:f>'Publisher diversification over '!$L$2:$L$35</c:f>
              <c:numCache/>
            </c:numRef>
          </c:val>
        </c:ser>
        <c:ser>
          <c:idx val="11"/>
          <c:order val="11"/>
          <c:tx>
            <c:strRef>
              <c:f>'Publisher diversification over '!$M$1</c:f>
            </c:strRef>
          </c:tx>
          <c:spPr>
            <a:solidFill>
              <a:srgbClr val="B9DBD7">
                <a:alpha val="30000"/>
              </a:srgbClr>
            </a:solidFill>
            <a:ln cmpd="sng">
              <a:solidFill>
                <a:srgbClr val="B9DBD7"/>
              </a:solidFill>
            </a:ln>
          </c:spPr>
          <c:cat>
            <c:strRef>
              <c:f>'Publisher diversification over '!$A$2:$A$35</c:f>
            </c:strRef>
          </c:cat>
          <c:val>
            <c:numRef>
              <c:f>'Publisher diversification over '!$M$2:$M$35</c:f>
              <c:numCache/>
            </c:numRef>
          </c:val>
        </c:ser>
        <c:ser>
          <c:idx val="12"/>
          <c:order val="12"/>
          <c:tx>
            <c:strRef>
              <c:f>'Publisher diversification over '!$N$1</c:f>
            </c:strRef>
          </c:tx>
          <c:spPr>
            <a:solidFill>
              <a:srgbClr val="E06666">
                <a:alpha val="30000"/>
              </a:srgbClr>
            </a:solidFill>
            <a:ln cmpd="sng">
              <a:solidFill>
                <a:srgbClr val="E06666">
                  <a:alpha val="100000"/>
                </a:srgbClr>
              </a:solidFill>
            </a:ln>
          </c:spPr>
          <c:cat>
            <c:strRef>
              <c:f>'Publisher diversification over '!$A$2:$A$35</c:f>
            </c:strRef>
          </c:cat>
          <c:val>
            <c:numRef>
              <c:f>'Publisher diversification over '!$N$2:$N$35</c:f>
              <c:numCache/>
            </c:numRef>
          </c:val>
        </c:ser>
        <c:ser>
          <c:idx val="13"/>
          <c:order val="13"/>
          <c:tx>
            <c:strRef>
              <c:f>'Publisher diversification over '!$O$1</c:f>
            </c:strRef>
          </c:tx>
          <c:spPr>
            <a:solidFill>
              <a:srgbClr val="DDB3A9">
                <a:alpha val="30000"/>
              </a:srgbClr>
            </a:solidFill>
            <a:ln cmpd="sng">
              <a:solidFill>
                <a:srgbClr val="DDB3A9"/>
              </a:solidFill>
            </a:ln>
          </c:spPr>
          <c:cat>
            <c:strRef>
              <c:f>'Publisher diversification over '!$A$2:$A$35</c:f>
            </c:strRef>
          </c:cat>
          <c:val>
            <c:numRef>
              <c:f>'Publisher diversification over '!$O$2:$O$35</c:f>
              <c:numCache/>
            </c:numRef>
          </c:val>
        </c:ser>
        <c:ser>
          <c:idx val="14"/>
          <c:order val="14"/>
          <c:tx>
            <c:strRef>
              <c:f>'Publisher diversification over '!$P$1</c:f>
            </c:strRef>
          </c:tx>
          <c:spPr>
            <a:solidFill>
              <a:srgbClr val="99B5BA">
                <a:alpha val="30000"/>
              </a:srgbClr>
            </a:solidFill>
            <a:ln cmpd="sng">
              <a:solidFill>
                <a:srgbClr val="99B5BA"/>
              </a:solidFill>
            </a:ln>
          </c:spPr>
          <c:cat>
            <c:strRef>
              <c:f>'Publisher diversification over '!$A$2:$A$35</c:f>
            </c:strRef>
          </c:cat>
          <c:val>
            <c:numRef>
              <c:f>'Publisher diversification over '!$P$2:$P$35</c:f>
              <c:numCache/>
            </c:numRef>
          </c:val>
        </c:ser>
        <c:ser>
          <c:idx val="15"/>
          <c:order val="15"/>
          <c:tx>
            <c:strRef>
              <c:f>'Publisher diversification over '!$Q$1</c:f>
            </c:strRef>
          </c:tx>
          <c:spPr>
            <a:solidFill>
              <a:srgbClr val="B5CBCB">
                <a:alpha val="30000"/>
              </a:srgbClr>
            </a:solidFill>
            <a:ln cmpd="sng">
              <a:solidFill>
                <a:srgbClr val="B5CBCB"/>
              </a:solidFill>
            </a:ln>
          </c:spPr>
          <c:cat>
            <c:strRef>
              <c:f>'Publisher diversification over '!$A$2:$A$35</c:f>
            </c:strRef>
          </c:cat>
          <c:val>
            <c:numRef>
              <c:f>'Publisher diversification over '!$Q$2:$Q$35</c:f>
              <c:numCache/>
            </c:numRef>
          </c:val>
        </c:ser>
        <c:axId val="1195051885"/>
        <c:axId val="505802683"/>
      </c:areaChart>
      <c:catAx>
        <c:axId val="11950518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1A3438"/>
                    </a:solidFill>
                    <a:latin typeface="+mn-lt"/>
                  </a:defRPr>
                </a:pPr>
                <a:r>
                  <a:rPr b="0" sz="1600">
                    <a:solidFill>
                      <a:srgbClr val="1A3438"/>
                    </a:solidFill>
                    <a:latin typeface="+mn-lt"/>
                  </a:rPr>
                  <a:t>Translation 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600">
                <a:solidFill>
                  <a:srgbClr val="1A3438"/>
                </a:solidFill>
                <a:latin typeface="+mn-lt"/>
              </a:defRPr>
            </a:pPr>
          </a:p>
        </c:txPr>
        <c:crossAx val="505802683"/>
      </c:catAx>
      <c:valAx>
        <c:axId val="505802683"/>
        <c:scaling>
          <c:orientation val="minMax"/>
          <c:max val="12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1A3438"/>
                    </a:solidFill>
                    <a:latin typeface="+mn-lt"/>
                  </a:defRPr>
                </a:pPr>
                <a:r>
                  <a:rPr b="0" sz="1600">
                    <a:solidFill>
                      <a:srgbClr val="1A3438"/>
                    </a:solidFill>
                    <a:latin typeface="+mn-lt"/>
                  </a:rPr>
                  <a:t>Number of translations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600">
                <a:solidFill>
                  <a:srgbClr val="1A3438"/>
                </a:solidFill>
                <a:latin typeface="+mn-lt"/>
              </a:defRPr>
            </a:pPr>
          </a:p>
        </c:txPr>
        <c:crossAx val="1195051885"/>
        <c:majorUnit val="1.0"/>
      </c:valAx>
    </c:plotArea>
    <c:legend>
      <c:legendPos val="tr"/>
      <c:overlay val="1"/>
      <c:txPr>
        <a:bodyPr/>
        <a:lstStyle/>
        <a:p>
          <a:pPr lvl="0">
            <a:defRPr b="0" sz="1600">
              <a:solidFill>
                <a:srgbClr val="31484C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'Subsidised or not'!$B$1</c:f>
            </c:strRef>
          </c:tx>
          <c:dPt>
            <c:idx val="0"/>
            <c:spPr>
              <a:solidFill>
                <a:srgbClr val="C9DAF8"/>
              </a:solidFill>
              <a:ln cmpd="sng" w="9525">
                <a:solidFill>
                  <a:srgbClr val="1155CC"/>
                </a:solidFill>
              </a:ln>
            </c:spPr>
          </c:dPt>
          <c:dPt>
            <c:idx val="1"/>
            <c:spPr>
              <a:solidFill>
                <a:srgbClr val="0B5394"/>
              </a:solidFill>
              <a:ln cmpd="sng" w="9525">
                <a:solidFill>
                  <a:srgbClr val="1155CC"/>
                </a:solidFill>
              </a:ln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'Subsidised or not'!$A$2:$A$3</c:f>
            </c:strRef>
          </c:cat>
          <c:val>
            <c:numRef>
              <c:f>'Subsidised or not'!$B$2:$B$3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sz="1500">
              <a:solidFill>
                <a:srgbClr val="31484C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'Subsidies source all time'!$B$1</c:f>
            </c:strRef>
          </c:tx>
          <c:dPt>
            <c:idx val="0"/>
            <c:spPr>
              <a:solidFill>
                <a:srgbClr val="351C75"/>
              </a:solidFill>
              <a:ln cmpd="sng" w="9525">
                <a:solidFill>
                  <a:srgbClr val="B4A7D6"/>
                </a:solidFill>
              </a:ln>
            </c:spPr>
          </c:dPt>
          <c:dPt>
            <c:idx val="1"/>
            <c:spPr>
              <a:solidFill>
                <a:srgbClr val="AB4028"/>
              </a:solidFill>
              <a:ln cmpd="sng" w="9525">
                <a:solidFill>
                  <a:srgbClr val="B4A7D6"/>
                </a:solidFill>
              </a:ln>
            </c:spPr>
          </c:dPt>
          <c:dPt>
            <c:idx val="2"/>
            <c:spPr>
              <a:solidFill>
                <a:srgbClr val="004552"/>
              </a:solidFill>
              <a:ln cmpd="sng" w="9525">
                <a:solidFill>
                  <a:srgbClr val="B4A7D6"/>
                </a:solidFill>
              </a:ln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'Subsidies source all time'!$A$2:$A$4</c:f>
            </c:strRef>
          </c:cat>
          <c:val>
            <c:numRef>
              <c:f>'Subsidies source all time'!$B$2:$B$4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t"/>
      <c:overlay val="0"/>
      <c:txPr>
        <a:bodyPr/>
        <a:lstStyle/>
        <a:p>
          <a:pPr lvl="0">
            <a:defRPr b="0">
              <a:solidFill>
                <a:srgbClr val="31484C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'Mediating languages'!$B$1</c:f>
            </c:strRef>
          </c:tx>
          <c:spPr>
            <a:solidFill>
              <a:srgbClr val="E06666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800">
                    <a:solidFill>
                      <a:srgbClr val="FFFFFF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'Mediating languages'!$A$2:$A$50</c:f>
            </c:strRef>
          </c:cat>
          <c:val>
            <c:numRef>
              <c:f>'Mediating languages'!$B$2:$B$50</c:f>
              <c:numCache/>
            </c:numRef>
          </c:val>
        </c:ser>
        <c:axId val="915913361"/>
        <c:axId val="1855929791"/>
      </c:barChart>
      <c:catAx>
        <c:axId val="9159133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1A3438"/>
                    </a:solidFill>
                    <a:latin typeface="+mn-lt"/>
                  </a:defRPr>
                </a:pPr>
                <a:r>
                  <a:rPr b="0" sz="1800">
                    <a:solidFill>
                      <a:srgbClr val="1A3438"/>
                    </a:solidFill>
                    <a:latin typeface="+mn-lt"/>
                  </a:rPr>
                  <a:t>Language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600">
                <a:solidFill>
                  <a:srgbClr val="1A3438"/>
                </a:solidFill>
                <a:latin typeface="+mn-lt"/>
              </a:defRPr>
            </a:pPr>
          </a:p>
        </c:txPr>
        <c:crossAx val="1855929791"/>
      </c:catAx>
      <c:valAx>
        <c:axId val="1855929791"/>
        <c:scaling>
          <c:orientation val="minMax"/>
          <c:max val="7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1A3438"/>
                    </a:solidFill>
                    <a:latin typeface="+mn-lt"/>
                  </a:defRPr>
                </a:pPr>
                <a:r>
                  <a:rPr b="0" sz="1800">
                    <a:solidFill>
                      <a:srgbClr val="1A3438"/>
                    </a:solidFill>
                    <a:latin typeface="+mn-lt"/>
                  </a:rPr>
                  <a:t>Number of previous translations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400">
                <a:solidFill>
                  <a:srgbClr val="1A3438"/>
                </a:solidFill>
                <a:latin typeface="+mn-lt"/>
              </a:defRPr>
            </a:pPr>
          </a:p>
        </c:txPr>
        <c:crossAx val="915913361"/>
        <c:majorUnit val="10.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31484C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'Genre distribution'!$B$1</c:f>
            </c:strRef>
          </c:tx>
          <c:dPt>
            <c:idx val="0"/>
            <c:spPr>
              <a:solidFill>
                <a:srgbClr val="0000FF"/>
              </a:solidFill>
              <a:ln cmpd="sng" w="9525">
                <a:solidFill>
                  <a:srgbClr val="1155CC"/>
                </a:solidFill>
              </a:ln>
            </c:spPr>
          </c:dPt>
          <c:dPt>
            <c:idx val="1"/>
            <c:spPr>
              <a:solidFill>
                <a:srgbClr val="A64D79"/>
              </a:solidFill>
              <a:ln cmpd="sng" w="9525">
                <a:solidFill>
                  <a:srgbClr val="1155CC"/>
                </a:solidFill>
              </a:ln>
            </c:spPr>
          </c:dPt>
          <c:dPt>
            <c:idx val="2"/>
            <c:spPr>
              <a:solidFill>
                <a:srgbClr val="FFD966"/>
              </a:solidFill>
              <a:ln cmpd="sng" w="9525">
                <a:solidFill>
                  <a:srgbClr val="1155CC"/>
                </a:solidFill>
              </a:ln>
            </c:spPr>
          </c:dPt>
          <c:dPt>
            <c:idx val="3"/>
            <c:spPr>
              <a:solidFill>
                <a:srgbClr val="93C47D"/>
              </a:solidFill>
              <a:ln cmpd="sng" w="9525">
                <a:solidFill>
                  <a:srgbClr val="1155CC"/>
                </a:solidFill>
              </a:ln>
            </c:spPr>
          </c:dPt>
          <c:dPt>
            <c:idx val="4"/>
            <c:spPr>
              <a:solidFill>
                <a:srgbClr val="F6B26B"/>
              </a:solidFill>
              <a:ln cmpd="sng" w="9525">
                <a:solidFill>
                  <a:srgbClr val="1155CC"/>
                </a:solidFill>
              </a:ln>
            </c:spPr>
          </c:dPt>
          <c:dPt>
            <c:idx val="5"/>
            <c:spPr>
              <a:solidFill>
                <a:srgbClr val="EA9999"/>
              </a:solidFill>
              <a:ln cmpd="sng" w="9525">
                <a:solidFill>
                  <a:srgbClr val="1155CC"/>
                </a:solidFill>
              </a:ln>
            </c:spPr>
          </c:dPt>
          <c:dPt>
            <c:idx val="6"/>
          </c:dPt>
          <c:dPt>
            <c:idx val="7"/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'Genre distribution'!$A$2:$A$9</c:f>
            </c:strRef>
          </c:cat>
          <c:val>
            <c:numRef>
              <c:f>'Genre distribution'!$B$2:$B$9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sz="1800">
              <a:solidFill>
                <a:srgbClr val="31484C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strRef>
              <c:f>'Count of translations over time'!$C$1:$C$2</c:f>
            </c:strRef>
          </c:tx>
          <c:spPr>
            <a:solidFill>
              <a:srgbClr val="3C78D8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'Count of translations over time'!$A$3:$A$34</c:f>
            </c:strRef>
          </c:cat>
          <c:val>
            <c:numRef>
              <c:f>'Count of translations over time'!$C$3:$C$34</c:f>
              <c:numCache/>
            </c:numRef>
          </c:val>
        </c:ser>
        <c:ser>
          <c:idx val="1"/>
          <c:order val="1"/>
          <c:tx>
            <c:strRef>
              <c:f>'Count of translations over time'!$D$1:$D$2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'Count of translations over time'!$A$3:$A$34</c:f>
            </c:strRef>
          </c:cat>
          <c:val>
            <c:numRef>
              <c:f>'Count of translations over time'!$D$3:$D$34</c:f>
              <c:numCache/>
            </c:numRef>
          </c:val>
        </c:ser>
        <c:ser>
          <c:idx val="2"/>
          <c:order val="2"/>
          <c:tx>
            <c:strRef>
              <c:f>'Count of translations over time'!$E$1:$E$2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'Count of translations over time'!$A$3:$A$34</c:f>
            </c:strRef>
          </c:cat>
          <c:val>
            <c:numRef>
              <c:f>'Count of translations over time'!$E$3:$E$34</c:f>
              <c:numCache/>
            </c:numRef>
          </c:val>
        </c:ser>
        <c:ser>
          <c:idx val="3"/>
          <c:order val="3"/>
          <c:tx>
            <c:strRef>
              <c:f>'Count of translations over time'!$F$1:$F$2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'Count of translations over time'!$A$3:$A$34</c:f>
            </c:strRef>
          </c:cat>
          <c:val>
            <c:numRef>
              <c:f>'Count of translations over time'!$F$3:$F$34</c:f>
              <c:numCache/>
            </c:numRef>
          </c:val>
        </c:ser>
        <c:ser>
          <c:idx val="4"/>
          <c:order val="4"/>
          <c:tx>
            <c:strRef>
              <c:f>'Count of translations over time'!$G$1:$G$2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dPt>
            <c:idx val="26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'Count of translations over time'!$A$3:$A$34</c:f>
            </c:strRef>
          </c:cat>
          <c:val>
            <c:numRef>
              <c:f>'Count of translations over time'!$G$3:$G$34</c:f>
              <c:numCache/>
            </c:numRef>
          </c:val>
        </c:ser>
        <c:ser>
          <c:idx val="5"/>
          <c:order val="5"/>
          <c:tx>
            <c:strRef>
              <c:f>'Count of translations over time'!$H$1:$H$2</c:f>
            </c:strRef>
          </c:tx>
          <c:cat>
            <c:strRef>
              <c:f>'Count of translations over time'!$A$3:$A$34</c:f>
            </c:strRef>
          </c:cat>
          <c:val>
            <c:numRef>
              <c:f>'Count of translations over time'!$H$3:$H$34</c:f>
              <c:numCache/>
            </c:numRef>
          </c:val>
        </c:ser>
        <c:overlap val="100"/>
        <c:axId val="1717777832"/>
        <c:axId val="1959827756"/>
      </c:barChart>
      <c:catAx>
        <c:axId val="1717777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1A3438"/>
                    </a:solidFill>
                    <a:latin typeface="+mn-lt"/>
                  </a:defRPr>
                </a:pPr>
                <a:r>
                  <a:rPr b="0" sz="1600">
                    <a:solidFill>
                      <a:srgbClr val="1A3438"/>
                    </a:solidFill>
                    <a:latin typeface="+mn-lt"/>
                  </a:rPr>
                  <a:t>Translation 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800">
                <a:solidFill>
                  <a:srgbClr val="1A3438"/>
                </a:solidFill>
                <a:latin typeface="+mn-lt"/>
              </a:defRPr>
            </a:pPr>
          </a:p>
        </c:txPr>
        <c:crossAx val="1959827756"/>
      </c:catAx>
      <c:valAx>
        <c:axId val="1959827756"/>
        <c:scaling>
          <c:orientation val="minMax"/>
          <c:max val="12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500">
                    <a:solidFill>
                      <a:srgbClr val="1A3438"/>
                    </a:solidFill>
                    <a:latin typeface="+mn-lt"/>
                  </a:defRPr>
                </a:pPr>
                <a:r>
                  <a:rPr b="0" sz="1500">
                    <a:solidFill>
                      <a:srgbClr val="1A3438"/>
                    </a:solidFill>
                    <a:latin typeface="+mn-lt"/>
                  </a:rPr>
                  <a:t>Number of translations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800">
                <a:solidFill>
                  <a:srgbClr val="1A3438"/>
                </a:solidFill>
                <a:latin typeface="+mn-lt"/>
              </a:defRPr>
            </a:pPr>
          </a:p>
        </c:txPr>
        <c:crossAx val="1717777832"/>
      </c:valAx>
    </c:plotArea>
    <c:legend>
      <c:legendPos val="t"/>
      <c:overlay val="0"/>
      <c:txPr>
        <a:bodyPr/>
        <a:lstStyle/>
        <a:p>
          <a:pPr lvl="0">
            <a:defRPr b="0" sz="2000">
              <a:solidFill>
                <a:srgbClr val="31484C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839194"/>
                </a:solidFill>
                <a:latin typeface="+mn-lt"/>
              </a:defRPr>
            </a:pPr>
            <a:r>
              <a:rPr b="0">
                <a:solidFill>
                  <a:srgbClr val="839194"/>
                </a:solidFill>
                <a:latin typeface="+mn-lt"/>
              </a:rPr>
              <a:t>Count of book translations from Romanian to Dutch, by top translators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'Count of translations, by trans'!$D$1</c:f>
            </c:strRef>
          </c:tx>
          <c:dPt>
            <c:idx val="0"/>
            <c:spPr>
              <a:solidFill>
                <a:srgbClr val="D5A6BD"/>
              </a:solidFill>
              <a:ln cmpd="sng" w="9525">
                <a:solidFill>
                  <a:srgbClr val="C27BA0"/>
                </a:solidFill>
              </a:ln>
            </c:spPr>
          </c:dPt>
          <c:dPt>
            <c:idx val="1"/>
            <c:spPr>
              <a:solidFill>
                <a:srgbClr val="B4A7D6"/>
              </a:solidFill>
              <a:ln cmpd="sng" w="9525">
                <a:solidFill>
                  <a:srgbClr val="C27BA0"/>
                </a:solidFill>
              </a:ln>
            </c:spPr>
          </c:dPt>
          <c:dPt>
            <c:idx val="2"/>
            <c:spPr>
              <a:solidFill>
                <a:srgbClr val="9FC5E8"/>
              </a:solidFill>
              <a:ln cmpd="sng" w="9525">
                <a:solidFill>
                  <a:srgbClr val="C27BA0"/>
                </a:solidFill>
              </a:ln>
            </c:spPr>
          </c:dPt>
          <c:dPt>
            <c:idx val="3"/>
            <c:spPr>
              <a:solidFill>
                <a:srgbClr val="D9EAD3"/>
              </a:solidFill>
              <a:ln cmpd="sng" w="9525">
                <a:solidFill>
                  <a:srgbClr val="C27BA0"/>
                </a:solidFill>
              </a:ln>
            </c:spPr>
          </c:dPt>
          <c:dPt>
            <c:idx val="4"/>
            <c:spPr>
              <a:solidFill>
                <a:srgbClr val="FCE5CD"/>
              </a:solidFill>
              <a:ln cmpd="sng" w="9525">
                <a:solidFill>
                  <a:srgbClr val="C27BA0"/>
                </a:solidFill>
              </a:ln>
            </c:spPr>
          </c:dPt>
          <c:dPt>
            <c:idx val="5"/>
            <c:spPr>
              <a:solidFill>
                <a:srgbClr val="E6B8AF"/>
              </a:solidFill>
              <a:ln cmpd="sng" w="9525">
                <a:solidFill>
                  <a:srgbClr val="C27BA0"/>
                </a:solidFill>
              </a:ln>
            </c:spPr>
          </c:dPt>
          <c:dPt>
            <c:idx val="6"/>
            <c:spPr>
              <a:solidFill>
                <a:srgbClr val="4D4DFF"/>
              </a:solidFill>
              <a:ln cmpd="sng" w="9525">
                <a:solidFill>
                  <a:srgbClr val="C27BA0"/>
                </a:solidFill>
              </a:ln>
            </c:spPr>
          </c:dPt>
          <c:dPt>
            <c:idx val="7"/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'Count of translations, by trans'!$C$2:$C$9</c:f>
            </c:strRef>
          </c:cat>
          <c:val>
            <c:numRef>
              <c:f>'Count of translations, by trans'!$D$2:$D$9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31484C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781050</xdr:colOff>
      <xdr:row>2</xdr:row>
      <xdr:rowOff>104775</xdr:rowOff>
    </xdr:from>
    <xdr:ext cx="11877675" cy="73533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219075</xdr:colOff>
      <xdr:row>6</xdr:row>
      <xdr:rowOff>123825</xdr:rowOff>
    </xdr:from>
    <xdr:ext cx="11506200" cy="67341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523875</xdr:colOff>
      <xdr:row>39</xdr:row>
      <xdr:rowOff>76200</xdr:rowOff>
    </xdr:from>
    <xdr:ext cx="12858750" cy="79438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447675</xdr:colOff>
      <xdr:row>3</xdr:row>
      <xdr:rowOff>38100</xdr:rowOff>
    </xdr:from>
    <xdr:ext cx="7038975" cy="50958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</xdr:colOff>
      <xdr:row>5</xdr:row>
      <xdr:rowOff>161925</xdr:rowOff>
    </xdr:from>
    <xdr:ext cx="5305425" cy="55530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9525</xdr:colOff>
      <xdr:row>7</xdr:row>
      <xdr:rowOff>47625</xdr:rowOff>
    </xdr:from>
    <xdr:ext cx="14258925" cy="881062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390525</xdr:colOff>
      <xdr:row>6</xdr:row>
      <xdr:rowOff>38100</xdr:rowOff>
    </xdr:from>
    <xdr:ext cx="8772525" cy="5810250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171450</xdr:colOff>
      <xdr:row>9</xdr:row>
      <xdr:rowOff>123825</xdr:rowOff>
    </xdr:from>
    <xdr:ext cx="11296650" cy="698182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904875</xdr:colOff>
      <xdr:row>4</xdr:row>
      <xdr:rowOff>114300</xdr:rowOff>
    </xdr:from>
    <xdr:ext cx="10267950" cy="63531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5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C1000" sheet="Translated and Subsidised books"/>
  </cacheSource>
  <cacheFields>
    <cacheField name="trnsl_year" numFmtId="0">
      <sharedItems containsString="0" containsBlank="1" containsNumber="1" containsInteger="1"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m/>
      </sharedItems>
    </cacheField>
    <cacheField name="number_of_trnsl" numFmtId="0">
      <sharedItems containsString="0" containsBlank="1" containsNumber="1" containsInteger="1">
        <n v="1.0"/>
        <n v="3.0"/>
        <n v="4.0"/>
        <n v="2.0"/>
        <n v="0.0"/>
        <n v="7.0"/>
        <n v="5.0"/>
        <n v="6.0"/>
        <n v="11.0"/>
        <n v="10.0"/>
        <n v="9.0"/>
        <m/>
      </sharedItems>
    </cacheField>
    <cacheField name="number_of_subsidies" numFmtId="0">
      <sharedItems containsString="0" containsBlank="1" containsNumber="1" containsInteger="1">
        <n v="0.0"/>
        <n v="1.0"/>
        <n v="2.0"/>
        <n v="5.0"/>
        <n v="3.0"/>
        <n v="8.0"/>
        <n v="4.0"/>
        <n v="6.0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L1:S999" sheet="Sheet1 with prior (mediating) t"/>
  </cacheSource>
  <cacheFields>
    <cacheField name="trnsl_year" numFmtId="0">
      <sharedItems containsString="0" containsBlank="1" containsNumber="1" containsInteger="1">
        <n v="2005.0"/>
        <n v="2015.0"/>
        <n v="2018.0"/>
        <n v="2019.0"/>
        <n v="2020.0"/>
        <n v="2021.0"/>
        <n v="2022.0"/>
        <n v="2023.0"/>
        <n v="2008.0"/>
        <n v="2011.0"/>
        <n v="1993.0"/>
        <n v="1998.0"/>
        <n v="2002.0"/>
        <n v="2013.0"/>
        <n v="1992.0"/>
        <n v="1995.0"/>
        <n v="2006.0"/>
        <n v="2012.0"/>
        <n v="2014.0"/>
        <n v="2016.0"/>
        <n v="2017.0"/>
        <n v="1990.0"/>
        <n v="1994.0"/>
        <n v="2003.0"/>
        <n v="1991.0"/>
        <n v="1996.0"/>
        <n v="1997.0"/>
        <n v="2000.0"/>
        <n v="2004.0"/>
        <n v="2007.0"/>
        <n v="2010.0"/>
        <m/>
      </sharedItems>
    </cacheField>
    <cacheField name="genre" numFmtId="0">
      <sharedItems containsBlank="1">
        <s v="Children's"/>
        <s v="Egodocument"/>
        <s v="Nonfiction"/>
        <s v="Poetry"/>
        <s v="Prose"/>
        <m/>
      </sharedItems>
    </cacheField>
    <cacheField name="auth_gender" numFmtId="0">
      <sharedItems containsBlank="1">
        <s v="Male"/>
        <s v="Female"/>
        <s v="Mixed"/>
        <m/>
      </sharedItems>
    </cacheField>
    <cacheField name="trnsl_gender" numFmtId="0">
      <sharedItems containsBlank="1">
        <s v="Male"/>
        <s v="Female"/>
        <s v="Mixed"/>
        <s v="Male (Multiple)"/>
        <m/>
      </sharedItems>
    </cacheField>
    <cacheField name="funding" numFmtId="0">
      <sharedItems containsBlank="1">
        <m/>
        <s v="Nederlands Letterenfonds"/>
        <s v="Literatuur Vlaanderen"/>
        <s v="Literair Productiefonds"/>
        <s v="Vlaams Fonds voor de Letteren"/>
        <s v="Ministerie van de Vlaamse gemeenschap"/>
        <s v="Creative Europe"/>
      </sharedItems>
    </cacheField>
    <cacheField name="institutional funding?" numFmtId="0">
      <sharedItems containsBlank="1">
        <s v="No"/>
        <s v="Yes"/>
        <m/>
      </sharedItems>
    </cacheField>
    <cacheField name="translations" numFmtId="0">
      <sharedItems containsBlank="1">
        <s v="English, Italian, Turkish"/>
        <s v="Bulgarian, German, English, Italian, Polish"/>
        <s v="Italian, Greek, German, French, English, Czech, Portuguese, Norwegian"/>
        <s v="Arabic, Bulgarian, Catalan, Chinese, Danish, German, English, Estonian, French, Greek, Hungarian, Indonesian, Italian, Japanese, Korean, Norwegian, Polish, Portuguese, Russian, Slovenian, Spanish, Czech, Turkish"/>
        <s v="Vietnamese"/>
        <m/>
        <s v="Afrikaans, Chinese, Danish, German, English, French, Italian, Norwegian, Portuguese, Swedish"/>
        <s v="Afrikaans, Chinese, Danish, German, English, Italian, Korean, Portuguese, Spanish, Turkish, Swedish"/>
        <s v="German, English, French, Portuguese, Spanish"/>
        <s v="Afrikaans, Chinese, Danish, German, English, Estonian, French, Georgian, Hindi, Hungarian, Italian, Korean, Latvian, Norwegian, Portuguese, Slovenian, Spanish"/>
        <s v="Afrikaans, Chinese, Danish, German, French, Georgian, Italian, Norwegian, Portuguese, Slovenian, Spanish"/>
        <s v="Afrikaans, Azeri, Bulgarian, Chinese, Danish, German, English, French, Greek, Hungarian, Icelandic, Indonesian, Italian, Japanese, Korean, Croatian, Lithuanian, Norwegian, Polish, Russian, Slovenian, Spanish, Czech, Turkish, Swedish"/>
        <s v="Chinese, Danish, German"/>
        <s v="Italian, French, Polish, German"/>
        <s v="German, English, Hungarian, Japanese, Polish, Spanish"/>
        <s v="Albanian, Catalan, Danish, German, English, Italian, Latvian, Polish, Russian, Slovenian"/>
        <s v="Danish, German, English, Estonian, Finnish, French, Italian, Croatian, Norwegian, Portuguese, Spanish, Swedish"/>
        <s v="Afrikaans, Albanian, Arabic, Basque, Bulgarian, Catalan, Chinese, Danish, German, English, Estonian, Finnish, French, Frisian, Hebrew, Greek, Hindi, Hungarian, Icelandic, Italian, Japanese, Korean, Macedonian, Latvian, Norwegian, Papiamento, Persian, Poli"/>
        <s v="Bulgarian, Catalan, Chinese, Danish, German, English, Finnish, French, Hungarian, Italian, Lithuanian, Norwegian, Polish, Portuguese, Spanish, Czech, Swedish"/>
        <s v="Danish, German, English, Finnish, French, Hebrew, Hungarian, Italian, Japanese, Norwegian, Ukrainian, Polish, Portuguese, Slovenian, Czech, Swedish"/>
        <s v="English, Finnish, French, Portuguese, Spanish"/>
        <s v="German, English, Finnish, Hungarian, Italian, Macedonian, Slovenian, Spanish, Czech, Romanian"/>
        <s v="German, English, Finnish, French, Hebrew, Hungarian, Italian, Japanese, Croatian, Lithuanian, Portuguese, Romanian"/>
        <s v="German, English, Polish, Spanish, Turkish"/>
        <s v="French"/>
        <s v="German"/>
        <s v="Bulgarian, Chinese, German, English, Estonian, Finnish, French, Greek, Hebrew, Hungarian, Italian, Japenese, Croatian, Lithuanian, Norwegian, Polish, Portuguese, Romanian, Russian, Serbo-Croatian, Slovenian, Spanish, Czech, Turkish, Swedish"/>
        <s v="Croatian, Spanish"/>
        <s v="French, Spanish"/>
        <s v="English, French, Italian"/>
        <s v="Polish"/>
        <s v="n/a"/>
        <s v="Swedish, Finnish, Norwegian, Danish"/>
        <s v="German, Italian, French, English, Swedish, Greek"/>
        <s v="Bulgarian, German, English, French, Irish, Italian, Russian, Serbo-Croatian"/>
        <s v="English, Spanish, French, German, Danish, Greek"/>
        <s v="Arabic, Danish, German, English, French, Italian, Norwegian, Polish, Romanian, Slovenian, Spanish, Czech"/>
        <s v="Amharic, Arabic, Danish, German, English, French, Italian, Polish, Portuguese, Romanian, Slovenian, Spanish, Czech"/>
        <s v="English, German, French, Polish, Spanish"/>
        <s v="English, Spanish"/>
        <s v="Danish, German, English, French, Greek, Hungarian, Spanish, Swedish"/>
        <s v="English, Hungarian, Swedish"/>
        <s v="German, French, Spanish"/>
        <s v="Afrikaans, German, English, French"/>
        <s v="Danish, German, English, French, Hebrew, Norwegian, Swedish"/>
        <s v="German, English, French, Italian, Polish, Russian, Serbo-Croatian, Slovak, Spanish, Czech, Swedish"/>
        <s v="Danish, German, English, Estonian, French, Hungarian, Italian, Japanese, Croatian, Portuguese, Spanish, Czech, Swedish"/>
        <s v="Danish, German, English, French, Italian, Spanish"/>
        <s v="Danish, German, English, French, Italian, Korean, Russian, Spanish, Swedish"/>
        <s v="Danish, Finnish, Norwegian, Swedish"/>
        <s v="Danish, German, English, French, Serbo-Croatian, Swedish"/>
        <s v="German, Italian, Spanish"/>
        <s v="German, English, French, Hungarian, Italian, Polish, Serbo-Croatian, Turkish, Welsh"/>
        <s v="Danish, German, English, French, Hebrew, Japanese, Norwegian, Turkish, Swedish"/>
        <s v="Albanian, Danish, German, English, French, Hungarian, Italian, Japanese, Norwegian, Polish, Portuguese, Spanish, Swedish"/>
        <s v="Danish, German, English, French, Italian, Japanese, Lithuanian, Portuguese, Spanish, Turkish, Swedish"/>
        <s v="Danish, German, French, Italian, Turkish"/>
        <s v="Catalan, German, English, French, Greek, Italian, Korean, Norwegian, Russian, Spanish"/>
        <s v="Arabic, Chinese, Danish, German, English, French, Georgian, Italian, Japanese, Norwegian, Portuguese, Slovenian, Slovak, Czech, Turkish, Swedish"/>
        <s v="Bulgarian, Danish, German, English, Estonian, French, Greek, Hebrew, Hungarian, Italian, Norwegian, Ukrainian, Russian, Spanish, Czech, Turkish, Swedish"/>
        <s v="Danish, German, Estonian, Hungarian, Portuguese, Slovenian, Spanish, Turkish"/>
        <s v="Danish, German, English, French, Greek, Hungarian, Italian, Norwegian, Portuguese, Serbian, Spanish"/>
        <s v="Finnish, Indonesian, Portuguese, Croatian, Italian, Hungarian, Hebrew, Spanish, Japanese, French "/>
        <s v="Afrikaans, Arabic, Bulgarian, Catalan, Chinese, Danish, German, English, Finnish, French. Galician, Greek, Hebrew, Hungarian, Icelandic, Italian, Japanese, Korean, Croatian, Norwegian, Polish, Portuguese, Russian, Spanish, Czech, Turkish, Swedish"/>
        <s v="Catalan, Danish, German, English, French, Hebrew, Italian, Korean, Croatian, Polish, Portuguese, Russian, Serbian, Slovak, Spanish, Czech, Turkish, Swedish"/>
        <s v="Chinese, Danish, German, English, French, Greek, Hungarian, Italian, Norwegian, Ukrainian, Portuguese, Russian, Slovenian"/>
        <s v="Bulgarian, Chinese, Danish, German, French, Hebrew, Italian"/>
        <s v="Danish, German, English, French, Italian, Czech, Spanish, Slovenian, Portuguese, Polish"/>
        <s v="Danish, German, Finnish, Italian, Norwegian, Czech, Swedish"/>
        <s v="German, English, French"/>
        <s v="Bulgarian, Catalan, Chinese, Danish, German, English, Finnish, French, Greek, Hungarian, Icelandic, Italian, Croatian, Lithuanian, Norwegian, Polish, Portuguese, Serbian, Slovenian, Slovak, Spanish, Czech, Swedish"/>
        <s v="German, English, French, Estonian, French, Italian, Polish, Romanian, Russian, Serbo-Croatian, Spanish, Czech, Swedish"/>
        <s v="Bulgarian, German, English, French, Hebrew, Hungarian, Italian, Lithuanian, Norwegian, Polish, Slovak, Spanish, Czech"/>
        <s v="German, English, Italian, Macedonian"/>
        <s v="Afrikaans, Arabic, Bosnian, Catalan, Chinese, Danish, German, English, Estonian, Finnish, French, Frisian, Hebrew, Hungarian, Indonesian, Italian, Japanese, Korean, Lithuanian, Polish, Portuguese, Serbo-Croatian, Slovak, Spanish, Czech, Turkish, Swedish"/>
        <s v="Albanian, Bulgarian, German, English, Hungarian, Italian, Croatian, Macedonian, Serbian, Turkish"/>
        <s v="Arabic, Bosnian, German, English, French, Italian, Russian, Serbian, Spanish, Vietnamese"/>
        <s v="Arabic, German, French, Lithuanian, Czech"/>
        <s v="Bulgarian, German, English, Finnish, French, Frisian, Greek, Italian, Japanese, Korean, Croatian, Lithuanian, Polish, Portuguese, Slovenian, Slovak, Spanish, Turkish, Swedish"/>
        <s v="Bulgarian, German, English, Finnish, French, Hungarian, Italian, Croatian, Lithuanian, Macedonian, Norwegian, Polish, Portuguese, Russian, Serbian, Spanish, Czech, Turkish"/>
        <s v="Danish, German, English, French, Italian, Polish, Slovak, Turkish, Swedish"/>
        <s v="German, Hungarian, Norwegian, Polish, Czech "/>
      </sharedItems>
    </cacheField>
    <cacheField name="number-of-translations">
      <sharedItems containsBlank="1" containsMixedTypes="1" containsNumber="1" containsInteger="1">
        <n v="3.0"/>
        <n v="5.0"/>
        <n v="8.0"/>
        <n v="23.0"/>
        <n v="1.0"/>
        <n v="0.0"/>
        <n v="10.0"/>
        <n v="11.0"/>
        <n v="17.0"/>
        <n v="25.0"/>
        <n v="4.0"/>
        <n v="6.0"/>
        <n v="12.0"/>
        <n v="40.0"/>
        <n v="16.0"/>
        <n v="2.0"/>
        <s v="n/a"/>
        <n v="13.0"/>
        <n v="7.0"/>
        <n v="9.0"/>
        <n v="26.0"/>
        <n v="18.0"/>
        <n v="27.0"/>
        <n v="19.0"/>
        <m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M1:M999" sheet="Sheet1 without prior (mediating"/>
  </cacheSource>
  <cacheFields>
    <cacheField name="genre" numFmtId="0">
      <sharedItems containsBlank="1">
        <s v="Children's"/>
        <s v="Egodocument"/>
        <s v="Nonfiction"/>
        <s v="Poetry"/>
        <s v="Prose"/>
        <m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L1:M999" sheet="Sheet1 without prior (mediating"/>
  </cacheSource>
  <cacheFields>
    <cacheField name="trnsl_year" numFmtId="0">
      <sharedItems containsString="0" containsBlank="1" containsNumber="1" containsInteger="1">
        <n v="2005.0"/>
        <n v="2015.0"/>
        <n v="2018.0"/>
        <n v="2019.0"/>
        <n v="2020.0"/>
        <n v="2021.0"/>
        <n v="2022.0"/>
        <n v="2023.0"/>
        <n v="2008.0"/>
        <n v="2011.0"/>
        <n v="1993.0"/>
        <n v="1998.0"/>
        <n v="2002.0"/>
        <n v="2013.0"/>
        <n v="1992.0"/>
        <n v="1995.0"/>
        <n v="2006.0"/>
        <n v="2012.0"/>
        <n v="2014.0"/>
        <n v="2016.0"/>
        <n v="2017.0"/>
        <n v="1990.0"/>
        <n v="1991.0"/>
        <n v="1994.0"/>
        <n v="1996.0"/>
        <n v="1997.0"/>
        <n v="2000.0"/>
        <n v="2003.0"/>
        <n v="2004.0"/>
        <n v="2007.0"/>
        <n v="2010.0"/>
        <m/>
      </sharedItems>
    </cacheField>
    <cacheField name="genre" numFmtId="0">
      <sharedItems containsBlank="1">
        <s v="Children's"/>
        <s v="Egodocument"/>
        <s v="Nonfiction"/>
        <s v="Poetry"/>
        <s v="Prose"/>
        <m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1000" sheet="Count of translations, by trans"/>
  </cacheSource>
  <cacheFields>
    <cacheField name="trnsl_fullname" numFmtId="0">
      <sharedItems containsBlank="1">
        <s v="Alexa Stoicescu"/>
        <s v="Others"/>
        <s v="Doina Ioanid"/>
        <s v="Gheorghe Nicolaescu"/>
        <s v="H.R. Radian"/>
        <s v="Irina Vasilachi-Anton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Translated and Subsidised books" cacheId="0" dataCaption="" compact="0" compactData="0">
  <location ref="E1:G37" firstHeaderRow="0" firstDataRow="2" firstDataCol="0"/>
  <pivotFields>
    <pivotField name="trnsl_year" axis="axisRow" compact="0" outline="0" multipleItemSelectionAllowed="1" showAll="0" sortType="ascending">
      <items>
        <item x="3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number_of_trnsl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number_of_subsidi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>
    <field x="0"/>
  </rowFields>
  <colFields>
    <field x="-2"/>
  </colFields>
  <dataFields>
    <dataField name="Total book translations" fld="1" baseField="0"/>
    <dataField name="Subsidised translations" fld="2" baseField="0"/>
  </dataFields>
</pivotTableDefinition>
</file>

<file path=xl/pivotTables/pivotTable2.xml><?xml version="1.0" encoding="utf-8"?>
<pivotTableDefinition xmlns="http://schemas.openxmlformats.org/spreadsheetml/2006/main" name="Translations preceding NL-RO tr" cacheId="1" dataCaption="" compact="0" compactData="0">
  <location ref="A1:B34" firstHeaderRow="0" firstDataRow="1" firstDataCol="0"/>
  <pivotFields>
    <pivotField name="Translation year" axis="axisRow" compact="0" outline="0" multipleItemSelectionAllowed="1" showAll="0" sortType="ascending">
      <items>
        <item x="31"/>
        <item x="21"/>
        <item x="24"/>
        <item x="14"/>
        <item x="10"/>
        <item x="22"/>
        <item x="15"/>
        <item x="25"/>
        <item x="26"/>
        <item x="11"/>
        <item x="27"/>
        <item x="12"/>
        <item x="23"/>
        <item x="28"/>
        <item x="0"/>
        <item x="16"/>
        <item x="29"/>
        <item x="8"/>
        <item x="30"/>
        <item x="9"/>
        <item x="17"/>
        <item x="13"/>
        <item x="18"/>
        <item x="1"/>
        <item x="19"/>
        <item x="20"/>
        <item x="2"/>
        <item x="3"/>
        <item x="4"/>
        <item x="5"/>
        <item x="6"/>
        <item x="7"/>
        <item t="default"/>
      </items>
    </pivotField>
    <pivotField name="genr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uth_gender" compact="0" outline="0" multipleItemSelectionAllowed="1" showAll="0">
      <items>
        <item x="0"/>
        <item x="1"/>
        <item x="2"/>
        <item x="3"/>
        <item t="default"/>
      </items>
    </pivotField>
    <pivotField name="trnsl_gender" compact="0" outline="0" multipleItemSelectionAllowed="1" showAll="0">
      <items>
        <item x="0"/>
        <item x="1"/>
        <item x="2"/>
        <item x="3"/>
        <item x="4"/>
        <item t="default"/>
      </items>
    </pivotField>
    <pivotField name="funding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stitutional funding?" compact="0" outline="0" multipleItemSelectionAllowed="1" showAll="0">
      <items>
        <item x="0"/>
        <item x="1"/>
        <item x="2"/>
        <item t="default"/>
      </items>
    </pivotField>
    <pivotField name="translatio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t="default"/>
      </items>
    </pivotField>
    <pivotField name="number-of-translation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</pivotFields>
  <rowFields>
    <field x="0"/>
  </rowFields>
  <dataFields>
    <dataField name="Total previous translations" fld="7" baseField="0"/>
  </dataFields>
</pivotTableDefinition>
</file>

<file path=xl/pivotTables/pivotTable3.xml><?xml version="1.0" encoding="utf-8"?>
<pivotTableDefinition xmlns="http://schemas.openxmlformats.org/spreadsheetml/2006/main" name="Genre distribution" cacheId="2" dataCaption="" rowGrandTotals="0" compact="0" compactData="0">
  <location ref="A1:B7" firstHeaderRow="0" firstDataRow="1" firstDataCol="0"/>
  <pivotFields>
    <pivotField name="genre" axis="axisRow" dataField="1" compact="0" outline="0" multipleItemSelectionAllowed="1" showAll="0" sortType="ascending">
      <items>
        <item x="0"/>
        <item x="1"/>
        <item x="2"/>
        <item x="3"/>
        <item x="4"/>
        <item x="5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</pivotFields>
  <rowFields>
    <field x="0"/>
  </rowFields>
  <dataFields>
    <dataField name="COUNTA of genre" fld="0" subtotal="count" baseField="0"/>
  </dataFields>
</pivotTableDefinition>
</file>

<file path=xl/pivotTables/pivotTable4.xml><?xml version="1.0" encoding="utf-8"?>
<pivotTableDefinition xmlns="http://schemas.openxmlformats.org/spreadsheetml/2006/main" name="Count of translations over time" cacheId="3" dataCaption="" colGrandTotals="0" compact="0" compactData="0">
  <location ref="A1:G35" firstHeaderRow="0" firstDataRow="1" firstDataCol="1"/>
  <pivotFields>
    <pivotField name="trnsl_year" axis="axisRow" compact="0" outline="0" multipleItemSelectionAllowed="1" showAll="0" sortType="ascending">
      <items>
        <item x="31"/>
        <item x="21"/>
        <item x="22"/>
        <item x="14"/>
        <item x="10"/>
        <item x="23"/>
        <item x="15"/>
        <item x="24"/>
        <item x="25"/>
        <item x="11"/>
        <item x="26"/>
        <item x="12"/>
        <item x="27"/>
        <item x="28"/>
        <item x="0"/>
        <item x="16"/>
        <item x="29"/>
        <item x="8"/>
        <item x="30"/>
        <item x="9"/>
        <item x="17"/>
        <item x="13"/>
        <item x="18"/>
        <item x="1"/>
        <item x="19"/>
        <item x="20"/>
        <item x="2"/>
        <item x="3"/>
        <item x="4"/>
        <item x="5"/>
        <item x="6"/>
        <item x="7"/>
        <item t="default"/>
      </items>
    </pivotField>
    <pivotField name="genre" axis="axisCol" dataField="1" compact="0" outline="0" multipleItemSelectionAllowed="1" showAll="0" sortType="ascending">
      <items>
        <item x="5"/>
        <item x="0"/>
        <item x="1"/>
        <item x="2"/>
        <item x="3"/>
        <item x="4"/>
        <item t="default"/>
      </items>
    </pivotField>
  </pivotFields>
  <rowFields>
    <field x="0"/>
  </rowFields>
  <colFields>
    <field x="1"/>
  </colFields>
  <dataFields>
    <dataField name="COUNTA of genre" fld="1" subtotal="count" baseField="0"/>
  </dataFields>
</pivotTableDefinition>
</file>

<file path=xl/pivotTables/pivotTable5.xml><?xml version="1.0" encoding="utf-8"?>
<pivotTableDefinition xmlns="http://schemas.openxmlformats.org/spreadsheetml/2006/main" name="Count of translations, by trans" cacheId="4" dataCaption="" rowGrandTotals="0" compact="0" compactData="0">
  <location ref="C1:D8" firstHeaderRow="0" firstDataRow="1" firstDataCol="0"/>
  <pivotFields>
    <pivotField name="trnsl_fullname" axis="axisRow" dataField="1" compact="0" outline="0" multipleItemSelectionAllowed="1" showAll="0" sortType="descending">
      <items>
        <item x="0"/>
        <item x="1"/>
        <item x="2"/>
        <item x="3"/>
        <item x="4"/>
        <item x="5"/>
        <item x="6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</pivotFields>
  <rowFields>
    <field x="0"/>
  </rowFields>
  <dataFields>
    <dataField name="COUNTA of trnsl_fullname" fld="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3438"/>
      </a:dk1>
      <a:lt1>
        <a:srgbClr val="FFFFFF"/>
      </a:lt1>
      <a:dk2>
        <a:srgbClr val="1A3438"/>
      </a:dk2>
      <a:lt2>
        <a:srgbClr val="FFFFFF"/>
      </a:lt2>
      <a:accent1>
        <a:srgbClr val="0000FF"/>
      </a:accent1>
      <a:accent2>
        <a:srgbClr val="AB4028"/>
      </a:accent2>
      <a:accent3>
        <a:srgbClr val="004552"/>
      </a:accent3>
      <a:accent4>
        <a:srgbClr val="457D7C"/>
      </a:accent4>
      <a:accent5>
        <a:srgbClr val="50A6A6"/>
      </a:accent5>
      <a:accent6>
        <a:srgbClr val="9BCCC6"/>
      </a:accent6>
      <a:hlink>
        <a:srgbClr val="34A870"/>
      </a:hlink>
      <a:folHlink>
        <a:srgbClr val="34A870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0"/>
    <col customWidth="1" min="3" max="3" width="16.5"/>
    <col customWidth="1" min="4" max="4" width="10.5"/>
    <col customWidth="1" min="5" max="5" width="12.75"/>
    <col customWidth="1" min="6" max="6" width="17.88"/>
    <col customWidth="1" min="7" max="7" width="18.0"/>
    <col customWidth="1" min="8" max="8" width="24.75"/>
    <col customWidth="1" min="9" max="9" width="21.25"/>
    <col customWidth="1" min="10" max="10" width="22.0"/>
    <col customWidth="1" min="11" max="11" width="10.75"/>
    <col customWidth="1" min="12" max="12" width="15.75"/>
    <col customWidth="1" min="13" max="13" width="10.0"/>
    <col customWidth="1" min="14" max="14" width="14.13"/>
    <col customWidth="1" min="15" max="15" width="14.25"/>
    <col customWidth="1" min="16" max="16" width="42.88"/>
    <col customWidth="1" min="18" max="18" width="58.25"/>
    <col customWidth="1" min="19" max="19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5" t="s">
        <v>15</v>
      </c>
      <c r="Q1" s="6" t="s">
        <v>16</v>
      </c>
      <c r="R1" s="6" t="s">
        <v>17</v>
      </c>
      <c r="S1" s="6" t="s">
        <v>18</v>
      </c>
    </row>
    <row r="2">
      <c r="A2" s="6" t="s">
        <v>19</v>
      </c>
      <c r="B2" s="6" t="s">
        <v>20</v>
      </c>
      <c r="C2" s="6" t="s">
        <v>21</v>
      </c>
      <c r="D2" s="6" t="s">
        <v>22</v>
      </c>
      <c r="E2" s="6" t="s">
        <v>23</v>
      </c>
      <c r="F2" s="7" t="s">
        <v>24</v>
      </c>
      <c r="H2" s="6" t="s">
        <v>25</v>
      </c>
      <c r="I2" s="6" t="s">
        <v>26</v>
      </c>
      <c r="J2" s="6" t="s">
        <v>27</v>
      </c>
      <c r="K2" s="6">
        <v>1993.0</v>
      </c>
      <c r="L2" s="6">
        <v>2005.0</v>
      </c>
      <c r="M2" s="6" t="s">
        <v>28</v>
      </c>
      <c r="N2" s="6" t="s">
        <v>29</v>
      </c>
      <c r="O2" s="6" t="s">
        <v>29</v>
      </c>
      <c r="Q2" s="7" t="str">
        <f t="shared" ref="Q2:Q103" si="1">IF(ISBLANK(P2), "No", "Yes")
</f>
        <v>No</v>
      </c>
      <c r="R2" s="6" t="s">
        <v>30</v>
      </c>
      <c r="S2" s="7">
        <f>IFERROR(__xludf.DUMMYFUNCTION("IF(OR(R2 = ""n/a"", R2 = """"), 0, COUNTA(ARRAYFORMULA(TRIM(SPLIT(R2, "","")))))
"),3.0)</f>
        <v>3</v>
      </c>
      <c r="U2" s="7" t="str">
        <f>IFERROR(__xludf.DUMMYFUNCTION("ARRAYFORMULA(TRIM(FLATTEN(SPLIT(TEXTJOIN("","", TRUE, FILTER(R2:R999, R2:R999 &lt;&gt; """", R2:R999 &lt;&gt; ""n/a"")), "",""))))
"),"English")</f>
        <v>English</v>
      </c>
      <c r="V2" s="7" t="str">
        <f>IFERROR(__xludf.DUMMYFUNCTION("UNIQUE(U2:U999)
"),"English")</f>
        <v>English</v>
      </c>
      <c r="W2" s="7">
        <f t="array" ref="W2:W999">COUNTIF(U2:U999, V2:V999)
</f>
        <v>61</v>
      </c>
      <c r="X2" s="6">
        <v>72.0</v>
      </c>
      <c r="Y2" s="7">
        <f>AVERAGEIF(S2:S999, "&lt;&gt;n/a")
</f>
        <v>8.340206186</v>
      </c>
    </row>
    <row r="3">
      <c r="A3" s="6" t="s">
        <v>31</v>
      </c>
      <c r="B3" s="6" t="s">
        <v>32</v>
      </c>
      <c r="C3" s="6" t="s">
        <v>33</v>
      </c>
      <c r="D3" s="6" t="s">
        <v>34</v>
      </c>
      <c r="E3" s="6" t="s">
        <v>35</v>
      </c>
      <c r="F3" s="7" t="s">
        <v>36</v>
      </c>
      <c r="H3" s="6" t="s">
        <v>37</v>
      </c>
      <c r="I3" s="6" t="s">
        <v>26</v>
      </c>
      <c r="J3" s="6" t="s">
        <v>38</v>
      </c>
      <c r="K3" s="6">
        <v>2009.0</v>
      </c>
      <c r="L3" s="6">
        <v>2015.0</v>
      </c>
      <c r="M3" s="6" t="s">
        <v>28</v>
      </c>
      <c r="N3" s="6" t="s">
        <v>39</v>
      </c>
      <c r="O3" s="6" t="s">
        <v>39</v>
      </c>
      <c r="Q3" s="7" t="str">
        <f t="shared" si="1"/>
        <v>No</v>
      </c>
      <c r="R3" s="6" t="s">
        <v>40</v>
      </c>
      <c r="S3" s="7">
        <f>IFERROR(__xludf.DUMMYFUNCTION("IF(OR(R3 = ""n/a"", R3 = """"), 0, COUNTA(ARRAYFORMULA(TRIM(SPLIT(R3, "","")))))
"),5.0)</f>
        <v>5</v>
      </c>
      <c r="U3" s="7" t="str">
        <f>IFERROR(__xludf.DUMMYFUNCTION("""COMPUTED_VALUE"""),"Italian")</f>
        <v>Italian</v>
      </c>
      <c r="V3" s="7" t="str">
        <f>IFERROR(__xludf.DUMMYFUNCTION("""COMPUTED_VALUE"""),"Italian")</f>
        <v>Italian</v>
      </c>
      <c r="W3" s="7">
        <v>54.0</v>
      </c>
      <c r="X3" s="6">
        <v>63.0</v>
      </c>
    </row>
    <row r="4">
      <c r="A4" s="6" t="s">
        <v>41</v>
      </c>
      <c r="B4" s="6" t="s">
        <v>42</v>
      </c>
      <c r="C4" s="6" t="s">
        <v>43</v>
      </c>
      <c r="D4" s="6" t="s">
        <v>22</v>
      </c>
      <c r="E4" s="6" t="s">
        <v>23</v>
      </c>
      <c r="F4" s="7" t="s">
        <v>24</v>
      </c>
      <c r="G4" s="6" t="s">
        <v>44</v>
      </c>
      <c r="H4" s="6" t="s">
        <v>45</v>
      </c>
      <c r="I4" s="6" t="s">
        <v>26</v>
      </c>
      <c r="J4" s="6" t="s">
        <v>46</v>
      </c>
      <c r="K4" s="6">
        <v>2017.0</v>
      </c>
      <c r="L4" s="6">
        <v>2018.0</v>
      </c>
      <c r="M4" s="6" t="s">
        <v>28</v>
      </c>
      <c r="N4" s="6" t="s">
        <v>39</v>
      </c>
      <c r="O4" s="6" t="s">
        <v>29</v>
      </c>
      <c r="Q4" s="7" t="str">
        <f t="shared" si="1"/>
        <v>No</v>
      </c>
      <c r="R4" s="6" t="s">
        <v>47</v>
      </c>
      <c r="S4" s="7">
        <f>IFERROR(__xludf.DUMMYFUNCTION("IF(OR(R4 = ""n/a"", R4 = """"), 0, COUNTA(ARRAYFORMULA(TRIM(SPLIT(R4, "","")))))
"),8.0)</f>
        <v>8</v>
      </c>
      <c r="U4" s="7" t="str">
        <f>IFERROR(__xludf.DUMMYFUNCTION("""COMPUTED_VALUE"""),"Turkish")</f>
        <v>Turkish</v>
      </c>
      <c r="V4" s="7" t="str">
        <f>IFERROR(__xludf.DUMMYFUNCTION("""COMPUTED_VALUE"""),"Turkish")</f>
        <v>Turkish</v>
      </c>
      <c r="W4" s="7">
        <v>21.0</v>
      </c>
      <c r="X4" s="6">
        <v>61.0</v>
      </c>
    </row>
    <row r="5">
      <c r="A5" s="6" t="s">
        <v>48</v>
      </c>
      <c r="B5" s="6" t="s">
        <v>49</v>
      </c>
      <c r="C5" s="6" t="s">
        <v>50</v>
      </c>
      <c r="D5" s="6" t="s">
        <v>51</v>
      </c>
      <c r="E5" s="6" t="s">
        <v>52</v>
      </c>
      <c r="F5" s="7" t="s">
        <v>53</v>
      </c>
      <c r="H5" s="6" t="s">
        <v>54</v>
      </c>
      <c r="I5" s="6" t="s">
        <v>26</v>
      </c>
      <c r="J5" s="6" t="s">
        <v>27</v>
      </c>
      <c r="K5" s="6">
        <v>1962.0</v>
      </c>
      <c r="L5" s="6">
        <v>2019.0</v>
      </c>
      <c r="M5" s="6" t="s">
        <v>28</v>
      </c>
      <c r="N5" s="6" t="s">
        <v>39</v>
      </c>
      <c r="O5" s="6" t="s">
        <v>39</v>
      </c>
      <c r="Q5" s="7" t="str">
        <f t="shared" si="1"/>
        <v>No</v>
      </c>
      <c r="R5" s="6" t="s">
        <v>55</v>
      </c>
      <c r="S5" s="7">
        <f>IFERROR(__xludf.DUMMYFUNCTION("IF(OR(R5 = ""n/a"", R5 = """"), 0, COUNTA(ARRAYFORMULA(TRIM(SPLIT(R5, "","")))))
"),23.0)</f>
        <v>23</v>
      </c>
      <c r="U5" s="7" t="str">
        <f>IFERROR(__xludf.DUMMYFUNCTION("""COMPUTED_VALUE"""),"Bulgarian")</f>
        <v>Bulgarian</v>
      </c>
      <c r="V5" s="7" t="str">
        <f>IFERROR(__xludf.DUMMYFUNCTION("""COMPUTED_VALUE"""),"Bulgarian")</f>
        <v>Bulgarian</v>
      </c>
      <c r="W5" s="7">
        <v>15.0</v>
      </c>
      <c r="X5" s="6">
        <v>54.0</v>
      </c>
    </row>
    <row r="6">
      <c r="A6" s="6" t="s">
        <v>56</v>
      </c>
      <c r="B6" s="6" t="s">
        <v>57</v>
      </c>
      <c r="C6" s="6" t="s">
        <v>58</v>
      </c>
      <c r="D6" s="6" t="s">
        <v>59</v>
      </c>
      <c r="E6" s="6" t="s">
        <v>60</v>
      </c>
      <c r="F6" s="6" t="s">
        <v>61</v>
      </c>
      <c r="H6" s="6" t="s">
        <v>54</v>
      </c>
      <c r="I6" s="6" t="s">
        <v>26</v>
      </c>
      <c r="J6" s="6" t="s">
        <v>62</v>
      </c>
      <c r="K6" s="6">
        <v>2019.0</v>
      </c>
      <c r="L6" s="6">
        <v>2019.0</v>
      </c>
      <c r="M6" s="6" t="s">
        <v>28</v>
      </c>
      <c r="N6" s="6" t="s">
        <v>29</v>
      </c>
      <c r="O6" s="6" t="s">
        <v>39</v>
      </c>
      <c r="Q6" s="7" t="str">
        <f t="shared" si="1"/>
        <v>No</v>
      </c>
      <c r="R6" s="6" t="s">
        <v>63</v>
      </c>
      <c r="S6" s="7">
        <f>IFERROR(__xludf.DUMMYFUNCTION("IF(OR(R6 = ""n/a"", R6 = """"), 0, COUNTA(ARRAYFORMULA(TRIM(SPLIT(R6, "","")))))
"),1.0)</f>
        <v>1</v>
      </c>
      <c r="U6" s="7" t="str">
        <f>IFERROR(__xludf.DUMMYFUNCTION("""COMPUTED_VALUE"""),"German")</f>
        <v>German</v>
      </c>
      <c r="V6" s="7" t="str">
        <f>IFERROR(__xludf.DUMMYFUNCTION("""COMPUTED_VALUE"""),"German")</f>
        <v>German</v>
      </c>
      <c r="W6" s="7">
        <v>72.0</v>
      </c>
      <c r="X6" s="6">
        <v>48.0</v>
      </c>
    </row>
    <row r="7">
      <c r="A7" s="6" t="s">
        <v>64</v>
      </c>
      <c r="B7" s="6" t="s">
        <v>57</v>
      </c>
      <c r="C7" s="6" t="s">
        <v>58</v>
      </c>
      <c r="D7" s="6" t="s">
        <v>59</v>
      </c>
      <c r="E7" s="6" t="s">
        <v>60</v>
      </c>
      <c r="F7" s="6" t="s">
        <v>61</v>
      </c>
      <c r="H7" s="6" t="s">
        <v>54</v>
      </c>
      <c r="I7" s="6" t="s">
        <v>26</v>
      </c>
      <c r="J7" s="6" t="s">
        <v>62</v>
      </c>
      <c r="K7" s="6">
        <v>2019.0</v>
      </c>
      <c r="L7" s="6">
        <v>2019.0</v>
      </c>
      <c r="M7" s="6" t="s">
        <v>28</v>
      </c>
      <c r="N7" s="6" t="s">
        <v>29</v>
      </c>
      <c r="O7" s="6" t="s">
        <v>39</v>
      </c>
      <c r="Q7" s="7" t="str">
        <f t="shared" si="1"/>
        <v>No</v>
      </c>
      <c r="S7" s="7">
        <f>IFERROR(__xludf.DUMMYFUNCTION("IF(OR(R7 = ""n/a"", R7 = """"), 0, COUNTA(ARRAYFORMULA(TRIM(SPLIT(R7, "","")))))
"),0.0)</f>
        <v>0</v>
      </c>
      <c r="U7" s="7" t="str">
        <f>IFERROR(__xludf.DUMMYFUNCTION("""COMPUTED_VALUE"""),"English")</f>
        <v>English</v>
      </c>
      <c r="V7" s="7" t="str">
        <f>IFERROR(__xludf.DUMMYFUNCTION("""COMPUTED_VALUE"""),"Polish")</f>
        <v>Polish</v>
      </c>
      <c r="W7" s="7">
        <v>30.0</v>
      </c>
      <c r="X7" s="6">
        <v>41.0</v>
      </c>
    </row>
    <row r="8">
      <c r="A8" s="6" t="s">
        <v>65</v>
      </c>
      <c r="B8" s="6" t="s">
        <v>66</v>
      </c>
      <c r="C8" s="6" t="s">
        <v>67</v>
      </c>
      <c r="D8" s="6" t="s">
        <v>34</v>
      </c>
      <c r="E8" s="6" t="s">
        <v>35</v>
      </c>
      <c r="F8" s="7" t="s">
        <v>36</v>
      </c>
      <c r="H8" s="6" t="s">
        <v>68</v>
      </c>
      <c r="I8" s="6" t="s">
        <v>69</v>
      </c>
      <c r="J8" s="6" t="s">
        <v>70</v>
      </c>
      <c r="K8" s="6">
        <v>2010.0</v>
      </c>
      <c r="L8" s="6">
        <v>2020.0</v>
      </c>
      <c r="M8" s="6" t="s">
        <v>28</v>
      </c>
      <c r="N8" s="6" t="s">
        <v>39</v>
      </c>
      <c r="O8" s="6" t="s">
        <v>39</v>
      </c>
      <c r="Q8" s="7" t="str">
        <f t="shared" si="1"/>
        <v>No</v>
      </c>
      <c r="R8" s="6" t="s">
        <v>71</v>
      </c>
      <c r="S8" s="7">
        <f>IFERROR(__xludf.DUMMYFUNCTION("IF(OR(R8 = ""n/a"", R8 = """"), 0, COUNTA(ARRAYFORMULA(TRIM(SPLIT(R8, "","")))))
"),10.0)</f>
        <v>10</v>
      </c>
      <c r="U8" s="7" t="str">
        <f>IFERROR(__xludf.DUMMYFUNCTION("""COMPUTED_VALUE"""),"Italian")</f>
        <v>Italian</v>
      </c>
      <c r="V8" s="7" t="str">
        <f>IFERROR(__xludf.DUMMYFUNCTION("""COMPUTED_VALUE"""),"Greek")</f>
        <v>Greek</v>
      </c>
      <c r="W8" s="7">
        <v>15.0</v>
      </c>
      <c r="X8" s="6">
        <v>31.0</v>
      </c>
    </row>
    <row r="9">
      <c r="A9" s="6" t="s">
        <v>72</v>
      </c>
      <c r="B9" s="6" t="s">
        <v>73</v>
      </c>
      <c r="C9" s="6" t="s">
        <v>74</v>
      </c>
      <c r="D9" s="6" t="s">
        <v>34</v>
      </c>
      <c r="E9" s="6" t="s">
        <v>35</v>
      </c>
      <c r="F9" s="7" t="s">
        <v>36</v>
      </c>
      <c r="H9" s="6" t="s">
        <v>68</v>
      </c>
      <c r="I9" s="6" t="s">
        <v>69</v>
      </c>
      <c r="J9" s="6" t="s">
        <v>70</v>
      </c>
      <c r="K9" s="6">
        <v>2011.0</v>
      </c>
      <c r="L9" s="6">
        <v>2020.0</v>
      </c>
      <c r="M9" s="6" t="s">
        <v>28</v>
      </c>
      <c r="N9" s="6" t="s">
        <v>39</v>
      </c>
      <c r="O9" s="6" t="s">
        <v>39</v>
      </c>
      <c r="Q9" s="7" t="str">
        <f t="shared" si="1"/>
        <v>No</v>
      </c>
      <c r="R9" s="6" t="s">
        <v>75</v>
      </c>
      <c r="S9" s="7">
        <f>IFERROR(__xludf.DUMMYFUNCTION("IF(OR(R9 = ""n/a"", R9 = """"), 0, COUNTA(ARRAYFORMULA(TRIM(SPLIT(R9, "","")))))
"),11.0)</f>
        <v>11</v>
      </c>
      <c r="U9" s="7" t="str">
        <f>IFERROR(__xludf.DUMMYFUNCTION("""COMPUTED_VALUE"""),"Polish")</f>
        <v>Polish</v>
      </c>
      <c r="V9" s="7" t="str">
        <f>IFERROR(__xludf.DUMMYFUNCTION("""COMPUTED_VALUE"""),"French")</f>
        <v>French</v>
      </c>
      <c r="W9" s="7">
        <v>63.0</v>
      </c>
      <c r="X9" s="6">
        <v>30.0</v>
      </c>
    </row>
    <row r="10">
      <c r="A10" s="6" t="s">
        <v>76</v>
      </c>
      <c r="B10" s="6" t="s">
        <v>77</v>
      </c>
      <c r="C10" s="6" t="s">
        <v>78</v>
      </c>
      <c r="D10" s="6" t="s">
        <v>34</v>
      </c>
      <c r="E10" s="6" t="s">
        <v>35</v>
      </c>
      <c r="F10" s="7" t="s">
        <v>36</v>
      </c>
      <c r="H10" s="6" t="s">
        <v>68</v>
      </c>
      <c r="I10" s="6" t="s">
        <v>69</v>
      </c>
      <c r="J10" s="6" t="s">
        <v>70</v>
      </c>
      <c r="K10" s="6">
        <v>1999.0</v>
      </c>
      <c r="L10" s="6">
        <v>2020.0</v>
      </c>
      <c r="M10" s="6" t="s">
        <v>28</v>
      </c>
      <c r="N10" s="6" t="s">
        <v>39</v>
      </c>
      <c r="O10" s="6" t="s">
        <v>39</v>
      </c>
      <c r="Q10" s="7" t="str">
        <f t="shared" si="1"/>
        <v>No</v>
      </c>
      <c r="R10" s="6" t="s">
        <v>79</v>
      </c>
      <c r="S10" s="7">
        <f>IFERROR(__xludf.DUMMYFUNCTION("IF(OR(R10 = ""n/a"", R10 = """"), 0, COUNTA(ARRAYFORMULA(TRIM(SPLIT(R10, "","")))))
"),5.0)</f>
        <v>5</v>
      </c>
      <c r="U10" s="7" t="str">
        <f>IFERROR(__xludf.DUMMYFUNCTION("""COMPUTED_VALUE"""),"Italian")</f>
        <v>Italian</v>
      </c>
      <c r="V10" s="7" t="str">
        <f>IFERROR(__xludf.DUMMYFUNCTION("""COMPUTED_VALUE"""),"Czech")</f>
        <v>Czech</v>
      </c>
      <c r="W10" s="7">
        <v>26.0</v>
      </c>
      <c r="X10" s="6">
        <v>28.0</v>
      </c>
    </row>
    <row r="11">
      <c r="A11" s="6" t="s">
        <v>80</v>
      </c>
      <c r="B11" s="6" t="s">
        <v>81</v>
      </c>
      <c r="C11" s="6" t="s">
        <v>82</v>
      </c>
      <c r="D11" s="6" t="s">
        <v>83</v>
      </c>
      <c r="E11" s="6" t="s">
        <v>84</v>
      </c>
      <c r="F11" s="7" t="s">
        <v>85</v>
      </c>
      <c r="H11" s="6" t="s">
        <v>86</v>
      </c>
      <c r="I11" s="6" t="s">
        <v>26</v>
      </c>
      <c r="J11" s="6" t="s">
        <v>87</v>
      </c>
      <c r="K11" s="6">
        <v>2020.0</v>
      </c>
      <c r="L11" s="6">
        <v>2020.0</v>
      </c>
      <c r="M11" s="6" t="s">
        <v>28</v>
      </c>
      <c r="N11" s="6" t="s">
        <v>39</v>
      </c>
      <c r="O11" s="6" t="s">
        <v>39</v>
      </c>
      <c r="Q11" s="7" t="str">
        <f t="shared" si="1"/>
        <v>No</v>
      </c>
      <c r="S11" s="7">
        <f>IFERROR(__xludf.DUMMYFUNCTION("IF(OR(R11 = ""n/a"", R11 = """"), 0, COUNTA(ARRAYFORMULA(TRIM(SPLIT(R11, "","")))))
"),0.0)</f>
        <v>0</v>
      </c>
      <c r="U11" s="7" t="str">
        <f>IFERROR(__xludf.DUMMYFUNCTION("""COMPUTED_VALUE"""),"Greek")</f>
        <v>Greek</v>
      </c>
      <c r="V11" s="7" t="str">
        <f>IFERROR(__xludf.DUMMYFUNCTION("""COMPUTED_VALUE"""),"Portuguese")</f>
        <v>Portuguese</v>
      </c>
      <c r="W11" s="7">
        <v>31.0</v>
      </c>
      <c r="X11" s="6">
        <v>27.0</v>
      </c>
    </row>
    <row r="12">
      <c r="A12" s="6" t="s">
        <v>88</v>
      </c>
      <c r="B12" s="6" t="s">
        <v>89</v>
      </c>
      <c r="C12" s="6" t="s">
        <v>90</v>
      </c>
      <c r="D12" s="6" t="s">
        <v>34</v>
      </c>
      <c r="E12" s="6" t="s">
        <v>35</v>
      </c>
      <c r="F12" s="7" t="s">
        <v>36</v>
      </c>
      <c r="H12" s="6" t="s">
        <v>68</v>
      </c>
      <c r="I12" s="6" t="s">
        <v>69</v>
      </c>
      <c r="J12" s="6" t="s">
        <v>70</v>
      </c>
      <c r="K12" s="6">
        <v>2006.0</v>
      </c>
      <c r="L12" s="6">
        <v>2021.0</v>
      </c>
      <c r="M12" s="6" t="s">
        <v>28</v>
      </c>
      <c r="N12" s="6" t="s">
        <v>29</v>
      </c>
      <c r="O12" s="6" t="s">
        <v>39</v>
      </c>
      <c r="Q12" s="7" t="str">
        <f t="shared" si="1"/>
        <v>No</v>
      </c>
      <c r="R12" s="6" t="s">
        <v>91</v>
      </c>
      <c r="S12" s="7">
        <f>IFERROR(__xludf.DUMMYFUNCTION("IF(OR(R12 = ""n/a"", R12 = """"), 0, COUNTA(ARRAYFORMULA(TRIM(SPLIT(R12, "","")))))
"),17.0)</f>
        <v>17</v>
      </c>
      <c r="U12" s="7" t="str">
        <f>IFERROR(__xludf.DUMMYFUNCTION("""COMPUTED_VALUE"""),"German")</f>
        <v>German</v>
      </c>
      <c r="V12" s="7" t="str">
        <f>IFERROR(__xludf.DUMMYFUNCTION("""COMPUTED_VALUE"""),"Norwegian")</f>
        <v>Norwegian</v>
      </c>
      <c r="W12" s="7">
        <v>28.0</v>
      </c>
      <c r="X12" s="6">
        <v>26.0</v>
      </c>
    </row>
    <row r="13">
      <c r="A13" s="6" t="s">
        <v>92</v>
      </c>
      <c r="B13" s="6" t="s">
        <v>93</v>
      </c>
      <c r="C13" s="6" t="s">
        <v>94</v>
      </c>
      <c r="D13" s="6" t="s">
        <v>34</v>
      </c>
      <c r="E13" s="6" t="s">
        <v>35</v>
      </c>
      <c r="F13" s="7" t="s">
        <v>36</v>
      </c>
      <c r="H13" s="6" t="s">
        <v>68</v>
      </c>
      <c r="I13" s="6" t="s">
        <v>69</v>
      </c>
      <c r="J13" s="6" t="s">
        <v>70</v>
      </c>
      <c r="K13" s="6">
        <v>2007.0</v>
      </c>
      <c r="L13" s="6">
        <v>2021.0</v>
      </c>
      <c r="M13" s="6" t="s">
        <v>28</v>
      </c>
      <c r="N13" s="6" t="s">
        <v>29</v>
      </c>
      <c r="O13" s="6" t="s">
        <v>39</v>
      </c>
      <c r="Q13" s="7" t="str">
        <f t="shared" si="1"/>
        <v>No</v>
      </c>
      <c r="R13" s="6" t="s">
        <v>95</v>
      </c>
      <c r="S13" s="7">
        <f>IFERROR(__xludf.DUMMYFUNCTION("IF(OR(R13 = ""n/a"", R13 = """"), 0, COUNTA(ARRAYFORMULA(TRIM(SPLIT(R13, "","")))))
"),11.0)</f>
        <v>11</v>
      </c>
      <c r="U13" s="7" t="str">
        <f>IFERROR(__xludf.DUMMYFUNCTION("""COMPUTED_VALUE"""),"French")</f>
        <v>French</v>
      </c>
      <c r="V13" s="7" t="str">
        <f>IFERROR(__xludf.DUMMYFUNCTION("""COMPUTED_VALUE"""),"Arabic")</f>
        <v>Arabic</v>
      </c>
      <c r="W13" s="7">
        <v>10.0</v>
      </c>
      <c r="X13" s="6">
        <v>21.0</v>
      </c>
    </row>
    <row r="14">
      <c r="A14" s="6" t="s">
        <v>96</v>
      </c>
      <c r="B14" s="6" t="s">
        <v>97</v>
      </c>
      <c r="C14" s="6" t="s">
        <v>98</v>
      </c>
      <c r="D14" s="6" t="s">
        <v>83</v>
      </c>
      <c r="E14" s="6" t="s">
        <v>84</v>
      </c>
      <c r="F14" s="7" t="s">
        <v>85</v>
      </c>
      <c r="H14" s="6" t="s">
        <v>86</v>
      </c>
      <c r="I14" s="6" t="s">
        <v>26</v>
      </c>
      <c r="J14" s="6" t="s">
        <v>87</v>
      </c>
      <c r="K14" s="6">
        <v>2022.0</v>
      </c>
      <c r="L14" s="6">
        <v>2022.0</v>
      </c>
      <c r="M14" s="6" t="s">
        <v>28</v>
      </c>
      <c r="N14" s="6" t="s">
        <v>39</v>
      </c>
      <c r="O14" s="6" t="s">
        <v>39</v>
      </c>
      <c r="Q14" s="7" t="str">
        <f t="shared" si="1"/>
        <v>No</v>
      </c>
      <c r="S14" s="7">
        <f>IFERROR(__xludf.DUMMYFUNCTION("IF(OR(R14 = ""n/a"", R14 = """"), 0, COUNTA(ARRAYFORMULA(TRIM(SPLIT(R14, "","")))))
"),0.0)</f>
        <v>0</v>
      </c>
      <c r="U14" s="7" t="str">
        <f>IFERROR(__xludf.DUMMYFUNCTION("""COMPUTED_VALUE"""),"English")</f>
        <v>English</v>
      </c>
      <c r="V14" s="7" t="str">
        <f>IFERROR(__xludf.DUMMYFUNCTION("""COMPUTED_VALUE"""),"Catalan")</f>
        <v>Catalan</v>
      </c>
      <c r="W14" s="7">
        <v>9.0</v>
      </c>
      <c r="X14" s="6">
        <v>18.0</v>
      </c>
    </row>
    <row r="15">
      <c r="A15" s="6" t="s">
        <v>99</v>
      </c>
      <c r="B15" s="6" t="s">
        <v>100</v>
      </c>
      <c r="C15" s="6" t="s">
        <v>101</v>
      </c>
      <c r="D15" s="6" t="s">
        <v>102</v>
      </c>
      <c r="E15" s="6" t="s">
        <v>103</v>
      </c>
      <c r="F15" s="7" t="s">
        <v>104</v>
      </c>
      <c r="H15" s="6" t="s">
        <v>105</v>
      </c>
      <c r="I15" s="6" t="s">
        <v>26</v>
      </c>
      <c r="J15" s="6" t="s">
        <v>106</v>
      </c>
      <c r="K15" s="6">
        <v>1970.0</v>
      </c>
      <c r="L15" s="6">
        <v>2019.0</v>
      </c>
      <c r="M15" s="6" t="s">
        <v>28</v>
      </c>
      <c r="N15" s="6" t="s">
        <v>39</v>
      </c>
      <c r="O15" s="6" t="s">
        <v>39</v>
      </c>
      <c r="P15" s="6" t="s">
        <v>107</v>
      </c>
      <c r="Q15" s="7" t="str">
        <f t="shared" si="1"/>
        <v>Yes</v>
      </c>
      <c r="R15" s="6" t="s">
        <v>108</v>
      </c>
      <c r="S15" s="7">
        <f>IFERROR(__xludf.DUMMYFUNCTION("IF(OR(R15 = ""n/a"", R15 = """"), 0, COUNTA(ARRAYFORMULA(TRIM(SPLIT(R15, "","")))))
"),25.0)</f>
        <v>25</v>
      </c>
      <c r="U15" s="7" t="str">
        <f>IFERROR(__xludf.DUMMYFUNCTION("""COMPUTED_VALUE"""),"Czech")</f>
        <v>Czech</v>
      </c>
      <c r="V15" s="7" t="str">
        <f>IFERROR(__xludf.DUMMYFUNCTION("""COMPUTED_VALUE"""),"Chinese")</f>
        <v>Chinese</v>
      </c>
      <c r="W15" s="7">
        <v>16.0</v>
      </c>
      <c r="X15" s="6">
        <v>17.0</v>
      </c>
    </row>
    <row r="16">
      <c r="A16" s="6" t="s">
        <v>109</v>
      </c>
      <c r="B16" s="6" t="s">
        <v>77</v>
      </c>
      <c r="C16" s="6" t="s">
        <v>78</v>
      </c>
      <c r="D16" s="6" t="s">
        <v>34</v>
      </c>
      <c r="E16" s="6" t="s">
        <v>35</v>
      </c>
      <c r="F16" s="7" t="s">
        <v>36</v>
      </c>
      <c r="H16" s="6" t="s">
        <v>68</v>
      </c>
      <c r="I16" s="6" t="s">
        <v>69</v>
      </c>
      <c r="J16" s="6" t="s">
        <v>70</v>
      </c>
      <c r="K16" s="6">
        <v>2009.0</v>
      </c>
      <c r="L16" s="6">
        <v>2019.0</v>
      </c>
      <c r="M16" s="6" t="s">
        <v>28</v>
      </c>
      <c r="N16" s="6" t="s">
        <v>39</v>
      </c>
      <c r="O16" s="6" t="s">
        <v>39</v>
      </c>
      <c r="P16" s="6" t="s">
        <v>110</v>
      </c>
      <c r="Q16" s="7" t="str">
        <f t="shared" si="1"/>
        <v>Yes</v>
      </c>
      <c r="R16" s="6" t="s">
        <v>111</v>
      </c>
      <c r="S16" s="7">
        <f>IFERROR(__xludf.DUMMYFUNCTION("IF(OR(R16 = ""n/a"", R16 = """"), 0, COUNTA(ARRAYFORMULA(TRIM(SPLIT(R16, "","")))))
"),3.0)</f>
        <v>3</v>
      </c>
      <c r="U16" s="7" t="str">
        <f>IFERROR(__xludf.DUMMYFUNCTION("""COMPUTED_VALUE"""),"Portuguese")</f>
        <v>Portuguese</v>
      </c>
      <c r="V16" s="7" t="str">
        <f>IFERROR(__xludf.DUMMYFUNCTION("""COMPUTED_VALUE"""),"Danish")</f>
        <v>Danish</v>
      </c>
      <c r="W16" s="7">
        <v>41.0</v>
      </c>
      <c r="X16" s="6">
        <v>16.0</v>
      </c>
    </row>
    <row r="17">
      <c r="A17" s="6" t="s">
        <v>112</v>
      </c>
      <c r="B17" s="6" t="s">
        <v>113</v>
      </c>
      <c r="C17" s="6" t="s">
        <v>114</v>
      </c>
      <c r="D17" s="6" t="s">
        <v>34</v>
      </c>
      <c r="E17" s="6" t="s">
        <v>35</v>
      </c>
      <c r="F17" s="7" t="s">
        <v>36</v>
      </c>
      <c r="H17" s="6" t="s">
        <v>68</v>
      </c>
      <c r="I17" s="6" t="s">
        <v>69</v>
      </c>
      <c r="J17" s="6" t="s">
        <v>70</v>
      </c>
      <c r="K17" s="6">
        <v>2014.0</v>
      </c>
      <c r="L17" s="6">
        <v>2019.0</v>
      </c>
      <c r="M17" s="6" t="s">
        <v>28</v>
      </c>
      <c r="N17" s="6" t="s">
        <v>39</v>
      </c>
      <c r="O17" s="6" t="s">
        <v>39</v>
      </c>
      <c r="P17" s="6" t="s">
        <v>110</v>
      </c>
      <c r="Q17" s="7" t="str">
        <f t="shared" si="1"/>
        <v>Yes</v>
      </c>
      <c r="R17" s="6" t="s">
        <v>115</v>
      </c>
      <c r="S17" s="7">
        <f>IFERROR(__xludf.DUMMYFUNCTION("IF(OR(R17 = ""n/a"", R17 = """"), 0, COUNTA(ARRAYFORMULA(TRIM(SPLIT(R17, "","")))))
"),4.0)</f>
        <v>4</v>
      </c>
      <c r="U17" s="7" t="str">
        <f>IFERROR(__xludf.DUMMYFUNCTION("""COMPUTED_VALUE"""),"Norwegian")</f>
        <v>Norwegian</v>
      </c>
      <c r="V17" s="7" t="str">
        <f>IFERROR(__xludf.DUMMYFUNCTION("""COMPUTED_VALUE"""),"Estonian")</f>
        <v>Estonian</v>
      </c>
      <c r="W17" s="7">
        <v>10.0</v>
      </c>
      <c r="X17" s="6">
        <v>16.0</v>
      </c>
    </row>
    <row r="18">
      <c r="A18" s="6" t="s">
        <v>116</v>
      </c>
      <c r="B18" s="6" t="s">
        <v>49</v>
      </c>
      <c r="C18" s="6" t="s">
        <v>50</v>
      </c>
      <c r="D18" s="6" t="s">
        <v>51</v>
      </c>
      <c r="E18" s="6" t="s">
        <v>52</v>
      </c>
      <c r="F18" s="7" t="s">
        <v>53</v>
      </c>
      <c r="G18" s="6" t="s">
        <v>36</v>
      </c>
      <c r="H18" s="6" t="s">
        <v>54</v>
      </c>
      <c r="I18" s="6" t="s">
        <v>26</v>
      </c>
      <c r="J18" s="6" t="s">
        <v>27</v>
      </c>
      <c r="K18" s="6">
        <v>1965.0</v>
      </c>
      <c r="L18" s="6">
        <v>2020.0</v>
      </c>
      <c r="M18" s="6" t="s">
        <v>28</v>
      </c>
      <c r="N18" s="6" t="s">
        <v>39</v>
      </c>
      <c r="O18" s="6" t="s">
        <v>39</v>
      </c>
      <c r="P18" s="6" t="s">
        <v>107</v>
      </c>
      <c r="Q18" s="7" t="str">
        <f t="shared" si="1"/>
        <v>Yes</v>
      </c>
      <c r="R18" s="6" t="s">
        <v>117</v>
      </c>
      <c r="S18" s="7">
        <f>IFERROR(__xludf.DUMMYFUNCTION("IF(OR(R18 = ""n/a"", R18 = """"), 0, COUNTA(ARRAYFORMULA(TRIM(SPLIT(R18, "","")))))
"),6.0)</f>
        <v>6</v>
      </c>
      <c r="U18" s="7" t="str">
        <f>IFERROR(__xludf.DUMMYFUNCTION("""COMPUTED_VALUE"""),"Arabic")</f>
        <v>Arabic</v>
      </c>
      <c r="V18" s="7" t="str">
        <f>IFERROR(__xludf.DUMMYFUNCTION("""COMPUTED_VALUE"""),"Hungarian")</f>
        <v>Hungarian</v>
      </c>
      <c r="W18" s="7">
        <v>27.0</v>
      </c>
      <c r="X18" s="6">
        <v>15.0</v>
      </c>
    </row>
    <row r="19">
      <c r="A19" s="6" t="s">
        <v>118</v>
      </c>
      <c r="B19" s="6" t="s">
        <v>119</v>
      </c>
      <c r="C19" s="6" t="s">
        <v>120</v>
      </c>
      <c r="D19" s="6" t="s">
        <v>51</v>
      </c>
      <c r="E19" s="6" t="s">
        <v>52</v>
      </c>
      <c r="F19" s="7" t="s">
        <v>53</v>
      </c>
      <c r="H19" s="6" t="s">
        <v>121</v>
      </c>
      <c r="I19" s="6" t="s">
        <v>26</v>
      </c>
      <c r="J19" s="6" t="s">
        <v>106</v>
      </c>
      <c r="K19" s="6">
        <v>2017.0</v>
      </c>
      <c r="L19" s="6">
        <v>2021.0</v>
      </c>
      <c r="M19" s="6" t="s">
        <v>28</v>
      </c>
      <c r="N19" s="6" t="s">
        <v>39</v>
      </c>
      <c r="O19" s="6" t="s">
        <v>39</v>
      </c>
      <c r="P19" s="6" t="s">
        <v>107</v>
      </c>
      <c r="Q19" s="7" t="str">
        <f t="shared" si="1"/>
        <v>Yes</v>
      </c>
      <c r="R19" s="6" t="s">
        <v>122</v>
      </c>
      <c r="S19" s="7">
        <f>IFERROR(__xludf.DUMMYFUNCTION("IF(OR(R19 = ""n/a"", R19 = """"), 0, COUNTA(ARRAYFORMULA(TRIM(SPLIT(R19, "","")))))
"),10.0)</f>
        <v>10</v>
      </c>
      <c r="U19" s="7" t="str">
        <f>IFERROR(__xludf.DUMMYFUNCTION("""COMPUTED_VALUE"""),"Bulgarian")</f>
        <v>Bulgarian</v>
      </c>
      <c r="V19" s="7" t="str">
        <f>IFERROR(__xludf.DUMMYFUNCTION("""COMPUTED_VALUE"""),"Indonesian")</f>
        <v>Indonesian</v>
      </c>
      <c r="W19" s="7">
        <v>4.0</v>
      </c>
      <c r="X19" s="6">
        <v>15.0</v>
      </c>
    </row>
    <row r="20">
      <c r="A20" s="6" t="s">
        <v>123</v>
      </c>
      <c r="B20" s="6" t="s">
        <v>124</v>
      </c>
      <c r="C20" s="6" t="s">
        <v>125</v>
      </c>
      <c r="D20" s="6" t="s">
        <v>34</v>
      </c>
      <c r="E20" s="6" t="s">
        <v>35</v>
      </c>
      <c r="F20" s="7" t="s">
        <v>36</v>
      </c>
      <c r="H20" s="6" t="s">
        <v>126</v>
      </c>
      <c r="I20" s="6" t="s">
        <v>26</v>
      </c>
      <c r="J20" s="6" t="s">
        <v>127</v>
      </c>
      <c r="K20" s="6">
        <v>2021.0</v>
      </c>
      <c r="L20" s="6">
        <v>2023.0</v>
      </c>
      <c r="M20" s="6" t="s">
        <v>28</v>
      </c>
      <c r="N20" s="6" t="s">
        <v>39</v>
      </c>
      <c r="O20" s="6" t="s">
        <v>39</v>
      </c>
      <c r="P20" s="6" t="s">
        <v>107</v>
      </c>
      <c r="Q20" s="7" t="str">
        <f t="shared" si="1"/>
        <v>Yes</v>
      </c>
      <c r="S20" s="7">
        <f>IFERROR(__xludf.DUMMYFUNCTION("IF(OR(R20 = ""n/a"", R20 = """"), 0, COUNTA(ARRAYFORMULA(TRIM(SPLIT(R20, "","")))))
"),0.0)</f>
        <v>0</v>
      </c>
      <c r="U20" s="7" t="str">
        <f>IFERROR(__xludf.DUMMYFUNCTION("""COMPUTED_VALUE"""),"Catalan")</f>
        <v>Catalan</v>
      </c>
      <c r="V20" s="7" t="str">
        <f>IFERROR(__xludf.DUMMYFUNCTION("""COMPUTED_VALUE"""),"Japanese")</f>
        <v>Japanese</v>
      </c>
      <c r="W20" s="7">
        <v>15.0</v>
      </c>
      <c r="X20" s="6">
        <v>15.0</v>
      </c>
    </row>
    <row r="21">
      <c r="A21" s="6" t="s">
        <v>128</v>
      </c>
      <c r="B21" s="6" t="s">
        <v>129</v>
      </c>
      <c r="C21" s="6" t="s">
        <v>130</v>
      </c>
      <c r="D21" s="6" t="s">
        <v>131</v>
      </c>
      <c r="E21" s="6" t="s">
        <v>132</v>
      </c>
      <c r="F21" s="7" t="s">
        <v>133</v>
      </c>
      <c r="H21" s="6" t="s">
        <v>45</v>
      </c>
      <c r="I21" s="6" t="s">
        <v>26</v>
      </c>
      <c r="J21" s="6" t="s">
        <v>134</v>
      </c>
      <c r="K21" s="6">
        <v>2003.0</v>
      </c>
      <c r="L21" s="6">
        <v>2008.0</v>
      </c>
      <c r="M21" s="6" t="s">
        <v>135</v>
      </c>
      <c r="N21" s="6" t="s">
        <v>29</v>
      </c>
      <c r="O21" s="6" t="s">
        <v>29</v>
      </c>
      <c r="P21" s="6" t="s">
        <v>136</v>
      </c>
      <c r="Q21" s="7" t="str">
        <f t="shared" si="1"/>
        <v>Yes</v>
      </c>
      <c r="R21" s="6" t="s">
        <v>137</v>
      </c>
      <c r="S21" s="7">
        <f>IFERROR(__xludf.DUMMYFUNCTION("IF(OR(R21 = ""n/a"", R21 = """"), 0, COUNTA(ARRAYFORMULA(TRIM(SPLIT(R21, "","")))))
"),12.0)</f>
        <v>12</v>
      </c>
      <c r="U21" s="7" t="str">
        <f>IFERROR(__xludf.DUMMYFUNCTION("""COMPUTED_VALUE"""),"Chinese")</f>
        <v>Chinese</v>
      </c>
      <c r="V21" s="7" t="str">
        <f>IFERROR(__xludf.DUMMYFUNCTION("""COMPUTED_VALUE"""),"Korean")</f>
        <v>Korean</v>
      </c>
      <c r="W21" s="7">
        <v>11.0</v>
      </c>
      <c r="X21" s="6">
        <v>15.0</v>
      </c>
    </row>
    <row r="22">
      <c r="A22" s="6" t="s">
        <v>138</v>
      </c>
      <c r="B22" s="6" t="s">
        <v>42</v>
      </c>
      <c r="C22" s="6" t="s">
        <v>43</v>
      </c>
      <c r="D22" s="6" t="s">
        <v>22</v>
      </c>
      <c r="E22" s="6" t="s">
        <v>23</v>
      </c>
      <c r="F22" s="7" t="s">
        <v>24</v>
      </c>
      <c r="H22" s="6" t="s">
        <v>45</v>
      </c>
      <c r="I22" s="6" t="s">
        <v>26</v>
      </c>
      <c r="J22" s="6" t="s">
        <v>134</v>
      </c>
      <c r="K22" s="6">
        <v>1947.0</v>
      </c>
      <c r="L22" s="6">
        <v>2011.0</v>
      </c>
      <c r="M22" s="6" t="s">
        <v>135</v>
      </c>
      <c r="N22" s="6" t="s">
        <v>39</v>
      </c>
      <c r="O22" s="6" t="s">
        <v>29</v>
      </c>
      <c r="P22" s="6" t="s">
        <v>136</v>
      </c>
      <c r="Q22" s="7" t="str">
        <f t="shared" si="1"/>
        <v>Yes</v>
      </c>
      <c r="R22" s="6" t="s">
        <v>139</v>
      </c>
      <c r="S22" s="7">
        <f>IFERROR(__xludf.DUMMYFUNCTION("IF(OR(R22 = ""n/a"", R22 = """"), 0, COUNTA(ARRAYFORMULA(TRIM(SPLIT(R22, "","")))))
"),40.0)</f>
        <v>40</v>
      </c>
      <c r="U22" s="7" t="str">
        <f>IFERROR(__xludf.DUMMYFUNCTION("""COMPUTED_VALUE"""),"Danish")</f>
        <v>Danish</v>
      </c>
      <c r="V22" s="7" t="str">
        <f>IFERROR(__xludf.DUMMYFUNCTION("""COMPUTED_VALUE"""),"Russian")</f>
        <v>Russian</v>
      </c>
      <c r="W22" s="7">
        <v>16.0</v>
      </c>
      <c r="X22" s="6">
        <v>14.0</v>
      </c>
    </row>
    <row r="23">
      <c r="A23" s="6" t="s">
        <v>140</v>
      </c>
      <c r="B23" s="6" t="s">
        <v>141</v>
      </c>
      <c r="C23" s="6" t="s">
        <v>142</v>
      </c>
      <c r="D23" s="6" t="s">
        <v>34</v>
      </c>
      <c r="E23" s="6" t="s">
        <v>35</v>
      </c>
      <c r="F23" s="7" t="s">
        <v>36</v>
      </c>
      <c r="H23" s="6" t="s">
        <v>45</v>
      </c>
      <c r="I23" s="6" t="s">
        <v>26</v>
      </c>
      <c r="J23" s="6" t="s">
        <v>143</v>
      </c>
      <c r="K23" s="6">
        <v>1946.0</v>
      </c>
      <c r="L23" s="6">
        <v>2021.0</v>
      </c>
      <c r="M23" s="6" t="s">
        <v>135</v>
      </c>
      <c r="N23" s="6" t="s">
        <v>29</v>
      </c>
      <c r="O23" s="6" t="s">
        <v>39</v>
      </c>
      <c r="P23" s="6" t="s">
        <v>107</v>
      </c>
      <c r="Q23" s="7" t="str">
        <f t="shared" si="1"/>
        <v>Yes</v>
      </c>
      <c r="R23" s="6" t="s">
        <v>144</v>
      </c>
      <c r="S23" s="7">
        <f>IFERROR(__xludf.DUMMYFUNCTION("IF(OR(R23 = ""n/a"", R23 = """"), 0, COUNTA(ARRAYFORMULA(TRIM(SPLIT(R23, "","")))))
"),17.0)</f>
        <v>17</v>
      </c>
      <c r="U23" s="7" t="str">
        <f>IFERROR(__xludf.DUMMYFUNCTION("""COMPUTED_VALUE"""),"German")</f>
        <v>German</v>
      </c>
      <c r="V23" s="7" t="str">
        <f>IFERROR(__xludf.DUMMYFUNCTION("""COMPUTED_VALUE"""),"Slovenian")</f>
        <v>Slovenian</v>
      </c>
      <c r="W23" s="7">
        <v>18.0</v>
      </c>
      <c r="X23" s="6">
        <v>13.0</v>
      </c>
    </row>
    <row r="24">
      <c r="A24" s="6" t="s">
        <v>145</v>
      </c>
      <c r="B24" s="6" t="s">
        <v>146</v>
      </c>
      <c r="C24" s="6" t="s">
        <v>147</v>
      </c>
      <c r="D24" s="6" t="s">
        <v>22</v>
      </c>
      <c r="E24" s="6" t="s">
        <v>23</v>
      </c>
      <c r="F24" s="7" t="s">
        <v>24</v>
      </c>
      <c r="H24" s="6" t="s">
        <v>45</v>
      </c>
      <c r="I24" s="6" t="s">
        <v>26</v>
      </c>
      <c r="J24" s="6" t="s">
        <v>148</v>
      </c>
      <c r="K24" s="6">
        <v>1981.0</v>
      </c>
      <c r="L24" s="6">
        <v>2021.0</v>
      </c>
      <c r="M24" s="6" t="s">
        <v>135</v>
      </c>
      <c r="N24" s="6" t="s">
        <v>39</v>
      </c>
      <c r="O24" s="6" t="s">
        <v>29</v>
      </c>
      <c r="P24" s="6" t="s">
        <v>107</v>
      </c>
      <c r="Q24" s="7" t="str">
        <f t="shared" si="1"/>
        <v>Yes</v>
      </c>
      <c r="R24" s="6" t="s">
        <v>149</v>
      </c>
      <c r="S24" s="7">
        <f>IFERROR(__xludf.DUMMYFUNCTION("IF(OR(R24 = ""n/a"", R24 = """"), 0, COUNTA(ARRAYFORMULA(TRIM(SPLIT(R24, "","")))))
"),16.0)</f>
        <v>16</v>
      </c>
      <c r="U24" s="7" t="str">
        <f>IFERROR(__xludf.DUMMYFUNCTION("""COMPUTED_VALUE"""),"English")</f>
        <v>English</v>
      </c>
      <c r="V24" s="7" t="str">
        <f>IFERROR(__xludf.DUMMYFUNCTION("""COMPUTED_VALUE"""),"Spanish")</f>
        <v>Spanish</v>
      </c>
      <c r="W24" s="7">
        <v>48.0</v>
      </c>
      <c r="X24" s="6">
        <v>11.0</v>
      </c>
    </row>
    <row r="25">
      <c r="A25" s="6" t="s">
        <v>150</v>
      </c>
      <c r="B25" s="6" t="s">
        <v>151</v>
      </c>
      <c r="C25" s="6" t="s">
        <v>152</v>
      </c>
      <c r="D25" s="6" t="s">
        <v>153</v>
      </c>
      <c r="E25" s="6" t="s">
        <v>154</v>
      </c>
      <c r="F25" s="7" t="s">
        <v>155</v>
      </c>
      <c r="H25" s="6" t="s">
        <v>156</v>
      </c>
      <c r="I25" s="6" t="s">
        <v>157</v>
      </c>
      <c r="J25" s="6" t="s">
        <v>158</v>
      </c>
      <c r="K25" s="6">
        <v>2019.0</v>
      </c>
      <c r="L25" s="6">
        <v>2022.0</v>
      </c>
      <c r="M25" s="6" t="s">
        <v>135</v>
      </c>
      <c r="N25" s="6" t="s">
        <v>39</v>
      </c>
      <c r="O25" s="6" t="s">
        <v>39</v>
      </c>
      <c r="P25" s="6" t="s">
        <v>107</v>
      </c>
      <c r="Q25" s="7" t="str">
        <f t="shared" si="1"/>
        <v>Yes</v>
      </c>
      <c r="S25" s="7">
        <f>IFERROR(__xludf.DUMMYFUNCTION("IF(OR(R25 = ""n/a"", R25 = """"), 0, COUNTA(ARRAYFORMULA(TRIM(SPLIT(R25, "","")))))
"),0.0)</f>
        <v>0</v>
      </c>
      <c r="U25" s="7" t="str">
        <f>IFERROR(__xludf.DUMMYFUNCTION("""COMPUTED_VALUE"""),"Estonian")</f>
        <v>Estonian</v>
      </c>
      <c r="V25" s="7" t="str">
        <f>IFERROR(__xludf.DUMMYFUNCTION("""COMPUTED_VALUE"""),"Vietnamese")</f>
        <v>Vietnamese</v>
      </c>
      <c r="W25" s="7">
        <v>3.0</v>
      </c>
      <c r="X25" s="6">
        <v>11.0</v>
      </c>
    </row>
    <row r="26">
      <c r="A26" s="6" t="s">
        <v>159</v>
      </c>
      <c r="B26" s="6" t="s">
        <v>160</v>
      </c>
      <c r="C26" s="6" t="s">
        <v>161</v>
      </c>
      <c r="D26" s="6" t="s">
        <v>162</v>
      </c>
      <c r="E26" s="6" t="s">
        <v>163</v>
      </c>
      <c r="F26" s="7" t="s">
        <v>164</v>
      </c>
      <c r="H26" s="6" t="s">
        <v>165</v>
      </c>
      <c r="I26" s="6" t="s">
        <v>26</v>
      </c>
      <c r="J26" s="6" t="s">
        <v>166</v>
      </c>
      <c r="K26" s="6">
        <v>1919.0</v>
      </c>
      <c r="L26" s="6">
        <v>1993.0</v>
      </c>
      <c r="M26" s="6" t="s">
        <v>167</v>
      </c>
      <c r="N26" s="6" t="s">
        <v>29</v>
      </c>
      <c r="O26" s="6" t="s">
        <v>29</v>
      </c>
      <c r="Q26" s="7" t="str">
        <f t="shared" si="1"/>
        <v>No</v>
      </c>
      <c r="R26" s="6" t="s">
        <v>168</v>
      </c>
      <c r="S26" s="7">
        <f>IFERROR(__xludf.DUMMYFUNCTION("IF(OR(R26 = ""n/a"", R26 = """"), 0, COUNTA(ARRAYFORMULA(TRIM(SPLIT(R26, "","")))))
"),5.0)</f>
        <v>5</v>
      </c>
      <c r="U26" s="7" t="str">
        <f>IFERROR(__xludf.DUMMYFUNCTION("""COMPUTED_VALUE"""),"French")</f>
        <v>French</v>
      </c>
      <c r="V26" s="7" t="str">
        <f>IFERROR(__xludf.DUMMYFUNCTION("""COMPUTED_VALUE"""),"Afrikaans")</f>
        <v>Afrikaans</v>
      </c>
      <c r="W26" s="7">
        <v>9.0</v>
      </c>
      <c r="X26" s="6">
        <v>10.0</v>
      </c>
    </row>
    <row r="27">
      <c r="A27" s="6" t="s">
        <v>169</v>
      </c>
      <c r="B27" s="6" t="s">
        <v>160</v>
      </c>
      <c r="C27" s="6" t="s">
        <v>161</v>
      </c>
      <c r="D27" s="6" t="s">
        <v>162</v>
      </c>
      <c r="E27" s="6" t="s">
        <v>163</v>
      </c>
      <c r="F27" s="7" t="s">
        <v>164</v>
      </c>
      <c r="H27" s="6" t="s">
        <v>45</v>
      </c>
      <c r="I27" s="6" t="s">
        <v>26</v>
      </c>
      <c r="J27" s="6" t="s">
        <v>166</v>
      </c>
      <c r="K27" s="6">
        <v>1938.0</v>
      </c>
      <c r="L27" s="6">
        <v>1998.0</v>
      </c>
      <c r="M27" s="6" t="s">
        <v>167</v>
      </c>
      <c r="N27" s="6" t="s">
        <v>29</v>
      </c>
      <c r="O27" s="6" t="s">
        <v>29</v>
      </c>
      <c r="Q27" s="7" t="str">
        <f t="shared" si="1"/>
        <v>No</v>
      </c>
      <c r="R27" s="6" t="s">
        <v>170</v>
      </c>
      <c r="S27" s="7">
        <f>IFERROR(__xludf.DUMMYFUNCTION("IF(OR(R27 = ""n/a"", R27 = """"), 0, COUNTA(ARRAYFORMULA(TRIM(SPLIT(R27, "","")))))
"),10.0)</f>
        <v>10</v>
      </c>
      <c r="U27" s="7" t="str">
        <f>IFERROR(__xludf.DUMMYFUNCTION("""COMPUTED_VALUE"""),"Greek")</f>
        <v>Greek</v>
      </c>
      <c r="V27" s="7" t="str">
        <f>IFERROR(__xludf.DUMMYFUNCTION("""COMPUTED_VALUE"""),"Swedish")</f>
        <v>Swedish</v>
      </c>
      <c r="W27" s="7">
        <v>31.0</v>
      </c>
      <c r="X27" s="6">
        <v>10.0</v>
      </c>
    </row>
    <row r="28">
      <c r="A28" s="6" t="s">
        <v>159</v>
      </c>
      <c r="B28" s="6" t="s">
        <v>160</v>
      </c>
      <c r="C28" s="6" t="s">
        <v>161</v>
      </c>
      <c r="D28" s="6" t="s">
        <v>162</v>
      </c>
      <c r="E28" s="6" t="s">
        <v>163</v>
      </c>
      <c r="F28" s="7" t="s">
        <v>164</v>
      </c>
      <c r="H28" s="6" t="s">
        <v>45</v>
      </c>
      <c r="I28" s="6" t="s">
        <v>26</v>
      </c>
      <c r="J28" s="6" t="s">
        <v>166</v>
      </c>
      <c r="K28" s="6">
        <v>1919.0</v>
      </c>
      <c r="L28" s="6">
        <v>2002.0</v>
      </c>
      <c r="M28" s="6" t="s">
        <v>167</v>
      </c>
      <c r="N28" s="6" t="s">
        <v>29</v>
      </c>
      <c r="O28" s="6" t="s">
        <v>29</v>
      </c>
      <c r="Q28" s="7" t="str">
        <f t="shared" si="1"/>
        <v>No</v>
      </c>
      <c r="R28" s="6" t="s">
        <v>171</v>
      </c>
      <c r="S28" s="7">
        <f>IFERROR(__xludf.DUMMYFUNCTION("IF(OR(R28 = ""n/a"", R28 = """"), 0, COUNTA(ARRAYFORMULA(TRIM(SPLIT(R28, "","")))))
"),12.0)</f>
        <v>12</v>
      </c>
      <c r="U28" s="7" t="str">
        <f>IFERROR(__xludf.DUMMYFUNCTION("""COMPUTED_VALUE"""),"Hungarian")</f>
        <v>Hungarian</v>
      </c>
      <c r="V28" s="7" t="str">
        <f>IFERROR(__xludf.DUMMYFUNCTION("""COMPUTED_VALUE"""),"Georgian")</f>
        <v>Georgian</v>
      </c>
      <c r="W28" s="7">
        <v>3.0</v>
      </c>
      <c r="X28" s="6">
        <v>9.0</v>
      </c>
    </row>
    <row r="29">
      <c r="A29" s="6" t="s">
        <v>172</v>
      </c>
      <c r="B29" s="6" t="s">
        <v>173</v>
      </c>
      <c r="C29" s="6" t="s">
        <v>174</v>
      </c>
      <c r="D29" s="6" t="s">
        <v>175</v>
      </c>
      <c r="E29" s="6" t="s">
        <v>176</v>
      </c>
      <c r="F29" s="7" t="s">
        <v>177</v>
      </c>
      <c r="H29" s="6" t="s">
        <v>178</v>
      </c>
      <c r="I29" s="6" t="s">
        <v>26</v>
      </c>
      <c r="J29" s="6" t="s">
        <v>106</v>
      </c>
      <c r="K29" s="6">
        <v>1999.0</v>
      </c>
      <c r="L29" s="6">
        <v>2005.0</v>
      </c>
      <c r="M29" s="6" t="s">
        <v>167</v>
      </c>
      <c r="N29" s="6" t="s">
        <v>29</v>
      </c>
      <c r="O29" s="6" t="s">
        <v>39</v>
      </c>
      <c r="Q29" s="7" t="str">
        <f t="shared" si="1"/>
        <v>No</v>
      </c>
      <c r="R29" s="6" t="s">
        <v>179</v>
      </c>
      <c r="S29" s="7">
        <f>IFERROR(__xludf.DUMMYFUNCTION("IF(OR(R29 = ""n/a"", R29 = """"), 0, COUNTA(ARRAYFORMULA(TRIM(SPLIT(R29, "","")))))
"),5.0)</f>
        <v>5</v>
      </c>
      <c r="U29" s="7" t="str">
        <f>IFERROR(__xludf.DUMMYFUNCTION("""COMPUTED_VALUE"""),"Indonesian")</f>
        <v>Indonesian</v>
      </c>
      <c r="V29" s="7" t="str">
        <f>IFERROR(__xludf.DUMMYFUNCTION("""COMPUTED_VALUE"""),"Hindi")</f>
        <v>Hindi</v>
      </c>
      <c r="W29" s="7">
        <v>2.0</v>
      </c>
      <c r="X29" s="6">
        <v>9.0</v>
      </c>
    </row>
    <row r="30">
      <c r="A30" s="6" t="s">
        <v>180</v>
      </c>
      <c r="B30" s="6" t="s">
        <v>181</v>
      </c>
      <c r="C30" s="6" t="s">
        <v>182</v>
      </c>
      <c r="D30" s="6" t="s">
        <v>183</v>
      </c>
      <c r="E30" s="6" t="s">
        <v>184</v>
      </c>
      <c r="F30" s="7" t="s">
        <v>185</v>
      </c>
      <c r="G30" s="6" t="s">
        <v>186</v>
      </c>
      <c r="H30" s="6" t="s">
        <v>187</v>
      </c>
      <c r="I30" s="6" t="s">
        <v>26</v>
      </c>
      <c r="J30" s="6" t="s">
        <v>188</v>
      </c>
      <c r="K30" s="6">
        <v>2019.0</v>
      </c>
      <c r="L30" s="6">
        <v>2020.0</v>
      </c>
      <c r="M30" s="6" t="s">
        <v>167</v>
      </c>
      <c r="N30" s="6" t="s">
        <v>29</v>
      </c>
      <c r="O30" s="6" t="s">
        <v>189</v>
      </c>
      <c r="Q30" s="7" t="str">
        <f t="shared" si="1"/>
        <v>No</v>
      </c>
      <c r="R30" s="6" t="s">
        <v>190</v>
      </c>
      <c r="S30" s="7">
        <f>IFERROR(__xludf.DUMMYFUNCTION("IF(OR(R30 = ""n/a"", R30 = """"), 0, COUNTA(ARRAYFORMULA(TRIM(SPLIT(R30, "","")))))
"),1.0)</f>
        <v>1</v>
      </c>
      <c r="U30" s="7" t="str">
        <f>IFERROR(__xludf.DUMMYFUNCTION("""COMPUTED_VALUE"""),"Italian")</f>
        <v>Italian</v>
      </c>
      <c r="V30" s="7" t="str">
        <f>IFERROR(__xludf.DUMMYFUNCTION("""COMPUTED_VALUE"""),"Latvian")</f>
        <v>Latvian</v>
      </c>
      <c r="W30" s="7">
        <v>3.0</v>
      </c>
      <c r="X30" s="6">
        <v>9.0</v>
      </c>
    </row>
    <row r="31">
      <c r="A31" s="6" t="s">
        <v>191</v>
      </c>
      <c r="B31" s="6" t="s">
        <v>192</v>
      </c>
      <c r="C31" s="6" t="s">
        <v>193</v>
      </c>
      <c r="D31" s="6" t="s">
        <v>183</v>
      </c>
      <c r="E31" s="6" t="s">
        <v>184</v>
      </c>
      <c r="F31" s="6" t="s">
        <v>185</v>
      </c>
      <c r="G31" s="6"/>
      <c r="H31" s="6" t="s">
        <v>187</v>
      </c>
      <c r="I31" s="6" t="s">
        <v>26</v>
      </c>
      <c r="J31" s="6" t="s">
        <v>194</v>
      </c>
      <c r="K31" s="6">
        <v>2018.0</v>
      </c>
      <c r="L31" s="6">
        <v>2020.0</v>
      </c>
      <c r="M31" s="6" t="s">
        <v>167</v>
      </c>
      <c r="N31" s="6" t="s">
        <v>29</v>
      </c>
      <c r="O31" s="6" t="s">
        <v>29</v>
      </c>
      <c r="Q31" s="7" t="str">
        <f t="shared" si="1"/>
        <v>No</v>
      </c>
      <c r="R31" s="6" t="s">
        <v>195</v>
      </c>
      <c r="S31" s="7">
        <f>IFERROR(__xludf.DUMMYFUNCTION("IF(OR(R31 = ""n/a"", R31 = """"), 0, COUNTA(ARRAYFORMULA(TRIM(SPLIT(R31, "","")))))
"),1.0)</f>
        <v>1</v>
      </c>
      <c r="U31" s="7" t="str">
        <f>IFERROR(__xludf.DUMMYFUNCTION("""COMPUTED_VALUE"""),"Japanese")</f>
        <v>Japanese</v>
      </c>
      <c r="V31" s="7" t="str">
        <f>IFERROR(__xludf.DUMMYFUNCTION("""COMPUTED_VALUE"""),"Azeri")</f>
        <v>Azeri</v>
      </c>
      <c r="W31" s="7">
        <v>1.0</v>
      </c>
      <c r="X31" s="6">
        <v>8.0</v>
      </c>
    </row>
    <row r="32">
      <c r="A32" s="6" t="s">
        <v>159</v>
      </c>
      <c r="B32" s="6" t="s">
        <v>160</v>
      </c>
      <c r="C32" s="6" t="s">
        <v>161</v>
      </c>
      <c r="D32" s="6" t="s">
        <v>162</v>
      </c>
      <c r="E32" s="6" t="s">
        <v>163</v>
      </c>
      <c r="F32" s="7" t="s">
        <v>164</v>
      </c>
      <c r="H32" s="6" t="s">
        <v>121</v>
      </c>
      <c r="I32" s="6" t="s">
        <v>26</v>
      </c>
      <c r="J32" s="6" t="s">
        <v>166</v>
      </c>
      <c r="K32" s="6">
        <v>1949.0</v>
      </c>
      <c r="L32" s="6">
        <v>2021.0</v>
      </c>
      <c r="M32" s="6" t="s">
        <v>167</v>
      </c>
      <c r="N32" s="6" t="s">
        <v>29</v>
      </c>
      <c r="O32" s="6" t="s">
        <v>29</v>
      </c>
      <c r="Q32" s="7" t="str">
        <f t="shared" si="1"/>
        <v>No</v>
      </c>
      <c r="R32" s="6" t="s">
        <v>196</v>
      </c>
      <c r="S32" s="7">
        <f>IFERROR(__xludf.DUMMYFUNCTION("IF(OR(R32 = ""n/a"", R32 = """"), 0, COUNTA(ARRAYFORMULA(TRIM(SPLIT(R32, "","")))))
"),25.0)</f>
        <v>25</v>
      </c>
      <c r="U32" s="7" t="str">
        <f>IFERROR(__xludf.DUMMYFUNCTION("""COMPUTED_VALUE"""),"Korean")</f>
        <v>Korean</v>
      </c>
      <c r="V32" s="7" t="str">
        <f>IFERROR(__xludf.DUMMYFUNCTION("""COMPUTED_VALUE"""),"Icelandic")</f>
        <v>Icelandic</v>
      </c>
      <c r="W32" s="7">
        <v>4.0</v>
      </c>
      <c r="X32" s="6">
        <v>7.0</v>
      </c>
    </row>
    <row r="33">
      <c r="A33" s="6" t="s">
        <v>197</v>
      </c>
      <c r="B33" s="6" t="s">
        <v>198</v>
      </c>
      <c r="C33" s="6" t="s">
        <v>199</v>
      </c>
      <c r="D33" s="6" t="s">
        <v>22</v>
      </c>
      <c r="E33" s="6" t="s">
        <v>23</v>
      </c>
      <c r="F33" s="7" t="s">
        <v>24</v>
      </c>
      <c r="H33" s="6" t="s">
        <v>200</v>
      </c>
      <c r="I33" s="6" t="s">
        <v>26</v>
      </c>
      <c r="J33" s="6" t="s">
        <v>201</v>
      </c>
      <c r="K33" s="6">
        <v>2008.0</v>
      </c>
      <c r="L33" s="6">
        <v>2008.0</v>
      </c>
      <c r="M33" s="6" t="s">
        <v>167</v>
      </c>
      <c r="N33" s="6" t="s">
        <v>29</v>
      </c>
      <c r="O33" s="6" t="s">
        <v>29</v>
      </c>
      <c r="P33" s="6" t="s">
        <v>136</v>
      </c>
      <c r="Q33" s="7" t="str">
        <f t="shared" si="1"/>
        <v>Yes</v>
      </c>
      <c r="R33" s="8" t="s">
        <v>202</v>
      </c>
      <c r="S33" s="7">
        <f>IFERROR(__xludf.DUMMYFUNCTION("IF(OR(R33 = ""n/a"", R33 = """"), 0, COUNTA(ARRAYFORMULA(TRIM(SPLIT(R33, "","")))))
"),2.0)</f>
        <v>2</v>
      </c>
      <c r="U33" s="7" t="str">
        <f>IFERROR(__xludf.DUMMYFUNCTION("""COMPUTED_VALUE"""),"Norwegian")</f>
        <v>Norwegian</v>
      </c>
      <c r="V33" s="7" t="str">
        <f>IFERROR(__xludf.DUMMYFUNCTION("""COMPUTED_VALUE"""),"Croatian")</f>
        <v>Croatian</v>
      </c>
      <c r="W33" s="7">
        <v>13.0</v>
      </c>
      <c r="X33" s="6">
        <v>7.0</v>
      </c>
    </row>
    <row r="34">
      <c r="A34" s="6" t="s">
        <v>203</v>
      </c>
      <c r="B34" s="6" t="s">
        <v>204</v>
      </c>
      <c r="C34" s="6" t="s">
        <v>205</v>
      </c>
      <c r="D34" s="6" t="s">
        <v>34</v>
      </c>
      <c r="E34" s="6" t="s">
        <v>35</v>
      </c>
      <c r="F34" s="7" t="s">
        <v>36</v>
      </c>
      <c r="H34" s="6" t="s">
        <v>206</v>
      </c>
      <c r="I34" s="6" t="s">
        <v>26</v>
      </c>
      <c r="J34" s="6" t="s">
        <v>201</v>
      </c>
      <c r="K34" s="6">
        <v>2009.0</v>
      </c>
      <c r="L34" s="6">
        <v>2013.0</v>
      </c>
      <c r="M34" s="6" t="s">
        <v>167</v>
      </c>
      <c r="N34" s="6" t="s">
        <v>29</v>
      </c>
      <c r="O34" s="6" t="s">
        <v>39</v>
      </c>
      <c r="P34" s="6" t="s">
        <v>107</v>
      </c>
      <c r="Q34" s="7" t="str">
        <f t="shared" si="1"/>
        <v>Yes</v>
      </c>
      <c r="S34" s="7">
        <f>IFERROR(__xludf.DUMMYFUNCTION("IF(OR(R34 = ""n/a"", R34 = """"), 0, COUNTA(ARRAYFORMULA(TRIM(SPLIT(R34, "","")))))
"),0.0)</f>
        <v>0</v>
      </c>
      <c r="U34" s="7" t="str">
        <f>IFERROR(__xludf.DUMMYFUNCTION("""COMPUTED_VALUE"""),"Polish")</f>
        <v>Polish</v>
      </c>
      <c r="V34" s="7" t="str">
        <f>IFERROR(__xludf.DUMMYFUNCTION("""COMPUTED_VALUE"""),"Lithuanian")</f>
        <v>Lithuanian</v>
      </c>
      <c r="W34" s="7">
        <v>11.0</v>
      </c>
      <c r="X34" s="6">
        <v>5.0</v>
      </c>
    </row>
    <row r="35">
      <c r="A35" s="6" t="s">
        <v>207</v>
      </c>
      <c r="B35" s="6" t="s">
        <v>208</v>
      </c>
      <c r="C35" s="6" t="s">
        <v>209</v>
      </c>
      <c r="D35" s="6" t="s">
        <v>210</v>
      </c>
      <c r="E35" s="6" t="s">
        <v>211</v>
      </c>
      <c r="F35" s="7" t="s">
        <v>212</v>
      </c>
      <c r="H35" s="6" t="s">
        <v>213</v>
      </c>
      <c r="I35" s="6" t="s">
        <v>26</v>
      </c>
      <c r="J35" s="6" t="s">
        <v>214</v>
      </c>
      <c r="L35" s="6">
        <v>1992.0</v>
      </c>
      <c r="M35" s="6" t="s">
        <v>215</v>
      </c>
      <c r="N35" s="6" t="s">
        <v>29</v>
      </c>
      <c r="O35" s="6" t="s">
        <v>39</v>
      </c>
      <c r="Q35" s="7" t="str">
        <f t="shared" si="1"/>
        <v>No</v>
      </c>
      <c r="R35" s="8" t="s">
        <v>216</v>
      </c>
      <c r="S35" s="7">
        <f>IFERROR(__xludf.DUMMYFUNCTION("IF(OR(R35 = ""n/a"", R35 = """"), 0, COUNTA(ARRAYFORMULA(TRIM(SPLIT(R35, "","")))))
"),2.0)</f>
        <v>2</v>
      </c>
      <c r="U35" s="7" t="str">
        <f>IFERROR(__xludf.DUMMYFUNCTION("""COMPUTED_VALUE"""),"Portuguese")</f>
        <v>Portuguese</v>
      </c>
      <c r="V35" s="7" t="str">
        <f>IFERROR(__xludf.DUMMYFUNCTION("""COMPUTED_VALUE"""),"Albanian")</f>
        <v>Albanian</v>
      </c>
      <c r="W35" s="7">
        <v>4.0</v>
      </c>
      <c r="X35" s="6">
        <v>4.0</v>
      </c>
    </row>
    <row r="36">
      <c r="A36" s="6" t="s">
        <v>217</v>
      </c>
      <c r="B36" s="6" t="s">
        <v>218</v>
      </c>
      <c r="C36" s="6" t="s">
        <v>219</v>
      </c>
      <c r="D36" s="6" t="s">
        <v>210</v>
      </c>
      <c r="E36" s="6" t="s">
        <v>211</v>
      </c>
      <c r="F36" s="7" t="s">
        <v>212</v>
      </c>
      <c r="H36" s="6" t="s">
        <v>213</v>
      </c>
      <c r="I36" s="6" t="s">
        <v>26</v>
      </c>
      <c r="J36" s="6" t="s">
        <v>220</v>
      </c>
      <c r="K36" s="6">
        <v>1993.0</v>
      </c>
      <c r="L36" s="6">
        <v>1995.0</v>
      </c>
      <c r="M36" s="6" t="s">
        <v>215</v>
      </c>
      <c r="N36" s="6" t="s">
        <v>29</v>
      </c>
      <c r="O36" s="6" t="s">
        <v>39</v>
      </c>
      <c r="Q36" s="7" t="str">
        <f t="shared" si="1"/>
        <v>No</v>
      </c>
      <c r="R36" s="8" t="s">
        <v>221</v>
      </c>
      <c r="S36" s="7">
        <f>IFERROR(__xludf.DUMMYFUNCTION("IF(OR(R36 = ""n/a"", R36 = """"), 0, COUNTA(ARRAYFORMULA(TRIM(SPLIT(R36, "","")))))
"),3.0)</f>
        <v>3</v>
      </c>
      <c r="U36" s="7" t="str">
        <f>IFERROR(__xludf.DUMMYFUNCTION("""COMPUTED_VALUE"""),"Russian")</f>
        <v>Russian</v>
      </c>
      <c r="V36" s="7" t="str">
        <f>IFERROR(__xludf.DUMMYFUNCTION("""COMPUTED_VALUE"""),"Finnish")</f>
        <v>Finnish</v>
      </c>
      <c r="W36" s="7">
        <v>17.0</v>
      </c>
      <c r="X36" s="6">
        <v>4.0</v>
      </c>
    </row>
    <row r="37">
      <c r="A37" s="6" t="s">
        <v>222</v>
      </c>
      <c r="B37" s="6" t="s">
        <v>223</v>
      </c>
      <c r="C37" s="6" t="s">
        <v>224</v>
      </c>
      <c r="D37" s="6" t="s">
        <v>210</v>
      </c>
      <c r="E37" s="6" t="s">
        <v>211</v>
      </c>
      <c r="F37" s="7" t="s">
        <v>212</v>
      </c>
      <c r="H37" s="6" t="s">
        <v>225</v>
      </c>
      <c r="I37" s="6" t="s">
        <v>226</v>
      </c>
      <c r="J37" s="6" t="s">
        <v>214</v>
      </c>
      <c r="L37" s="6">
        <v>1995.0</v>
      </c>
      <c r="M37" s="6" t="s">
        <v>215</v>
      </c>
      <c r="N37" s="6" t="s">
        <v>39</v>
      </c>
      <c r="O37" s="6" t="s">
        <v>39</v>
      </c>
      <c r="Q37" s="7" t="str">
        <f t="shared" si="1"/>
        <v>No</v>
      </c>
      <c r="R37" s="8" t="s">
        <v>227</v>
      </c>
      <c r="S37" s="7">
        <f>IFERROR(__xludf.DUMMYFUNCTION("IF(OR(R37 = ""n/a"", R37 = """"), 0, COUNTA(ARRAYFORMULA(TRIM(SPLIT(R37, "","")))))
"),1.0)</f>
        <v>1</v>
      </c>
      <c r="U37" s="7" t="str">
        <f>IFERROR(__xludf.DUMMYFUNCTION("""COMPUTED_VALUE"""),"Slovenian")</f>
        <v>Slovenian</v>
      </c>
      <c r="V37" s="7" t="str">
        <f>IFERROR(__xludf.DUMMYFUNCTION("""COMPUTED_VALUE"""),"Basque")</f>
        <v>Basque</v>
      </c>
      <c r="W37" s="7">
        <v>1.0</v>
      </c>
      <c r="X37" s="6">
        <v>4.0</v>
      </c>
    </row>
    <row r="38">
      <c r="A38" s="6" t="s">
        <v>228</v>
      </c>
      <c r="B38" s="6" t="s">
        <v>229</v>
      </c>
      <c r="C38" s="6" t="s">
        <v>230</v>
      </c>
      <c r="D38" s="6" t="s">
        <v>231</v>
      </c>
      <c r="E38" s="6" t="s">
        <v>232</v>
      </c>
      <c r="F38" s="7" t="s">
        <v>233</v>
      </c>
      <c r="H38" s="6" t="s">
        <v>234</v>
      </c>
      <c r="I38" s="6" t="s">
        <v>235</v>
      </c>
      <c r="J38" s="6" t="s">
        <v>214</v>
      </c>
      <c r="L38" s="6">
        <v>2006.0</v>
      </c>
      <c r="M38" s="6" t="s">
        <v>215</v>
      </c>
      <c r="N38" s="6" t="s">
        <v>189</v>
      </c>
      <c r="O38" s="6" t="s">
        <v>39</v>
      </c>
      <c r="Q38" s="7" t="str">
        <f t="shared" si="1"/>
        <v>No</v>
      </c>
      <c r="R38" s="6" t="s">
        <v>236</v>
      </c>
      <c r="S38" s="6" t="s">
        <v>236</v>
      </c>
      <c r="U38" s="7" t="str">
        <f>IFERROR(__xludf.DUMMYFUNCTION("""COMPUTED_VALUE"""),"Spanish")</f>
        <v>Spanish</v>
      </c>
      <c r="V38" s="7" t="str">
        <f>IFERROR(__xludf.DUMMYFUNCTION("""COMPUTED_VALUE"""),"Frisian")</f>
        <v>Frisian</v>
      </c>
      <c r="W38" s="7">
        <v>3.0</v>
      </c>
      <c r="X38" s="6">
        <v>4.0</v>
      </c>
    </row>
    <row r="39">
      <c r="A39" s="6" t="s">
        <v>237</v>
      </c>
      <c r="B39" s="6" t="s">
        <v>238</v>
      </c>
      <c r="C39" s="6" t="s">
        <v>239</v>
      </c>
      <c r="D39" s="6" t="s">
        <v>240</v>
      </c>
      <c r="E39" s="6" t="s">
        <v>241</v>
      </c>
      <c r="F39" s="7" t="s">
        <v>242</v>
      </c>
      <c r="G39" s="6" t="s">
        <v>243</v>
      </c>
      <c r="H39" s="6" t="s">
        <v>244</v>
      </c>
      <c r="I39" s="6" t="s">
        <v>245</v>
      </c>
      <c r="J39" s="6" t="s">
        <v>246</v>
      </c>
      <c r="K39" s="6">
        <v>2010.0</v>
      </c>
      <c r="L39" s="6">
        <v>2011.0</v>
      </c>
      <c r="M39" s="6" t="s">
        <v>215</v>
      </c>
      <c r="N39" s="6" t="s">
        <v>29</v>
      </c>
      <c r="O39" s="6" t="s">
        <v>247</v>
      </c>
      <c r="Q39" s="7" t="str">
        <f t="shared" si="1"/>
        <v>No</v>
      </c>
      <c r="R39" s="6" t="s">
        <v>248</v>
      </c>
      <c r="S39" s="7">
        <f>IFERROR(__xludf.DUMMYFUNCTION("IF(OR(R39 = ""n/a"", R39 = """"), 0, COUNTA(ARRAYFORMULA(TRIM(SPLIT(R39, "","")))))
"),4.0)</f>
        <v>4</v>
      </c>
      <c r="U39" s="7" t="str">
        <f>IFERROR(__xludf.DUMMYFUNCTION("""COMPUTED_VALUE"""),"Czech")</f>
        <v>Czech</v>
      </c>
      <c r="V39" s="7" t="str">
        <f>IFERROR(__xludf.DUMMYFUNCTION("""COMPUTED_VALUE"""),"Hebrew")</f>
        <v>Hebrew</v>
      </c>
      <c r="W39" s="7">
        <v>14.0</v>
      </c>
      <c r="X39" s="6">
        <v>3.0</v>
      </c>
    </row>
    <row r="40">
      <c r="A40" s="6" t="s">
        <v>249</v>
      </c>
      <c r="B40" s="6" t="s">
        <v>250</v>
      </c>
      <c r="C40" s="6" t="s">
        <v>251</v>
      </c>
      <c r="D40" s="6" t="s">
        <v>252</v>
      </c>
      <c r="E40" s="6" t="s">
        <v>253</v>
      </c>
      <c r="F40" s="7" t="s">
        <v>254</v>
      </c>
      <c r="G40" s="6" t="s">
        <v>243</v>
      </c>
      <c r="H40" s="6" t="s">
        <v>255</v>
      </c>
      <c r="I40" s="6" t="s">
        <v>26</v>
      </c>
      <c r="J40" s="6" t="s">
        <v>256</v>
      </c>
      <c r="K40" s="6">
        <v>2011.0</v>
      </c>
      <c r="L40" s="6">
        <v>2012.0</v>
      </c>
      <c r="M40" s="6" t="s">
        <v>215</v>
      </c>
      <c r="N40" s="6" t="s">
        <v>29</v>
      </c>
      <c r="O40" s="6" t="s">
        <v>189</v>
      </c>
      <c r="P40" s="6" t="s">
        <v>257</v>
      </c>
      <c r="Q40" s="7" t="str">
        <f t="shared" si="1"/>
        <v>Yes</v>
      </c>
      <c r="R40" s="6" t="s">
        <v>258</v>
      </c>
      <c r="S40" s="7">
        <f>IFERROR(__xludf.DUMMYFUNCTION("IF(OR(R40 = ""n/a"", R40 = """"), 0, COUNTA(ARRAYFORMULA(TRIM(SPLIT(R40, "","")))))
"),6.0)</f>
        <v>6</v>
      </c>
      <c r="U40" s="7" t="str">
        <f>IFERROR(__xludf.DUMMYFUNCTION("""COMPUTED_VALUE"""),"Turkish")</f>
        <v>Turkish</v>
      </c>
      <c r="V40" s="7" t="str">
        <f>IFERROR(__xludf.DUMMYFUNCTION("""COMPUTED_VALUE"""),"Macedonian")</f>
        <v>Macedonian</v>
      </c>
      <c r="W40" s="7">
        <v>5.0</v>
      </c>
      <c r="X40" s="6">
        <v>3.0</v>
      </c>
    </row>
    <row r="41">
      <c r="A41" s="6" t="s">
        <v>259</v>
      </c>
      <c r="B41" s="6" t="s">
        <v>260</v>
      </c>
      <c r="C41" s="6" t="s">
        <v>261</v>
      </c>
      <c r="D41" s="6" t="s">
        <v>262</v>
      </c>
      <c r="E41" s="6" t="s">
        <v>263</v>
      </c>
      <c r="F41" s="7" t="s">
        <v>264</v>
      </c>
      <c r="H41" s="6" t="s">
        <v>265</v>
      </c>
      <c r="I41" s="6" t="s">
        <v>266</v>
      </c>
      <c r="J41" s="6" t="s">
        <v>267</v>
      </c>
      <c r="K41" s="6">
        <v>2013.0</v>
      </c>
      <c r="L41" s="6">
        <v>2014.0</v>
      </c>
      <c r="M41" s="6" t="s">
        <v>215</v>
      </c>
      <c r="N41" s="6" t="s">
        <v>29</v>
      </c>
      <c r="O41" s="6" t="s">
        <v>29</v>
      </c>
      <c r="P41" s="6" t="s">
        <v>257</v>
      </c>
      <c r="Q41" s="7" t="str">
        <f t="shared" si="1"/>
        <v>Yes</v>
      </c>
      <c r="R41" s="6" t="s">
        <v>268</v>
      </c>
      <c r="S41" s="7">
        <f>IFERROR(__xludf.DUMMYFUNCTION("IF(OR(R41 = ""n/a"", R41 = """"), 0, COUNTA(ARRAYFORMULA(TRIM(SPLIT(R41, "","")))))
"),8.0)</f>
        <v>8</v>
      </c>
      <c r="U41" s="7" t="str">
        <f>IFERROR(__xludf.DUMMYFUNCTION("""COMPUTED_VALUE"""),"Vietnamese")</f>
        <v>Vietnamese</v>
      </c>
      <c r="V41" s="7" t="str">
        <f>IFERROR(__xludf.DUMMYFUNCTION("""COMPUTED_VALUE"""),"Papiamento")</f>
        <v>Papiamento</v>
      </c>
      <c r="W41" s="7">
        <v>1.0</v>
      </c>
      <c r="X41" s="6">
        <v>3.0</v>
      </c>
    </row>
    <row r="42">
      <c r="A42" s="6" t="s">
        <v>269</v>
      </c>
      <c r="B42" s="6" t="s">
        <v>229</v>
      </c>
      <c r="C42" s="6" t="s">
        <v>230</v>
      </c>
      <c r="D42" s="6" t="s">
        <v>270</v>
      </c>
      <c r="E42" s="6" t="s">
        <v>271</v>
      </c>
      <c r="F42" s="7" t="s">
        <v>272</v>
      </c>
      <c r="G42" s="6" t="s">
        <v>243</v>
      </c>
      <c r="H42" s="6" t="s">
        <v>273</v>
      </c>
      <c r="I42" s="6" t="s">
        <v>274</v>
      </c>
      <c r="J42" s="6" t="s">
        <v>214</v>
      </c>
      <c r="L42" s="6">
        <v>2014.0</v>
      </c>
      <c r="M42" s="6" t="s">
        <v>215</v>
      </c>
      <c r="N42" s="6" t="s">
        <v>189</v>
      </c>
      <c r="O42" s="6" t="s">
        <v>189</v>
      </c>
      <c r="P42" s="6" t="s">
        <v>257</v>
      </c>
      <c r="Q42" s="7" t="str">
        <f t="shared" si="1"/>
        <v>Yes</v>
      </c>
      <c r="R42" s="6" t="s">
        <v>236</v>
      </c>
      <c r="S42" s="6" t="s">
        <v>236</v>
      </c>
      <c r="U42" s="7" t="str">
        <f>IFERROR(__xludf.DUMMYFUNCTION("""COMPUTED_VALUE"""),"Afrikaans")</f>
        <v>Afrikaans</v>
      </c>
      <c r="V42" s="7" t="str">
        <f>IFERROR(__xludf.DUMMYFUNCTION("""COMPUTED_VALUE"""),"Persian")</f>
        <v>Persian</v>
      </c>
      <c r="W42" s="7">
        <v>1.0</v>
      </c>
      <c r="X42" s="6">
        <v>3.0</v>
      </c>
    </row>
    <row r="43">
      <c r="A43" s="6" t="s">
        <v>275</v>
      </c>
      <c r="B43" s="6" t="s">
        <v>229</v>
      </c>
      <c r="C43" s="6" t="s">
        <v>230</v>
      </c>
      <c r="D43" s="6" t="s">
        <v>270</v>
      </c>
      <c r="E43" s="6" t="s">
        <v>271</v>
      </c>
      <c r="F43" s="7" t="s">
        <v>272</v>
      </c>
      <c r="G43" s="6" t="s">
        <v>243</v>
      </c>
      <c r="H43" s="6" t="s">
        <v>276</v>
      </c>
      <c r="I43" s="6" t="s">
        <v>277</v>
      </c>
      <c r="J43" s="6" t="s">
        <v>214</v>
      </c>
      <c r="L43" s="6">
        <v>2016.0</v>
      </c>
      <c r="M43" s="6" t="s">
        <v>215</v>
      </c>
      <c r="N43" s="6" t="s">
        <v>189</v>
      </c>
      <c r="O43" s="6" t="s">
        <v>189</v>
      </c>
      <c r="P43" s="6" t="s">
        <v>257</v>
      </c>
      <c r="Q43" s="7" t="str">
        <f t="shared" si="1"/>
        <v>Yes</v>
      </c>
      <c r="R43" s="6" t="s">
        <v>236</v>
      </c>
      <c r="S43" s="6" t="s">
        <v>236</v>
      </c>
      <c r="U43" s="7" t="str">
        <f>IFERROR(__xludf.DUMMYFUNCTION("""COMPUTED_VALUE"""),"Chinese")</f>
        <v>Chinese</v>
      </c>
      <c r="V43" s="7" t="str">
        <f>IFERROR(__xludf.DUMMYFUNCTION("""COMPUTED_VALUE"""),"Serbian")</f>
        <v>Serbian</v>
      </c>
      <c r="W43" s="7">
        <v>7.0</v>
      </c>
      <c r="X43" s="6">
        <v>3.0</v>
      </c>
    </row>
    <row r="44">
      <c r="A44" s="6" t="s">
        <v>278</v>
      </c>
      <c r="B44" s="6" t="s">
        <v>250</v>
      </c>
      <c r="C44" s="6" t="s">
        <v>251</v>
      </c>
      <c r="D44" s="6" t="s">
        <v>240</v>
      </c>
      <c r="E44" s="6" t="s">
        <v>241</v>
      </c>
      <c r="F44" s="7" t="s">
        <v>242</v>
      </c>
      <c r="G44" s="6" t="s">
        <v>243</v>
      </c>
      <c r="H44" s="6" t="s">
        <v>273</v>
      </c>
      <c r="I44" s="6" t="s">
        <v>274</v>
      </c>
      <c r="J44" s="6" t="s">
        <v>279</v>
      </c>
      <c r="K44" s="6">
        <v>2013.0</v>
      </c>
      <c r="L44" s="6">
        <v>2017.0</v>
      </c>
      <c r="M44" s="6" t="s">
        <v>215</v>
      </c>
      <c r="N44" s="6" t="s">
        <v>29</v>
      </c>
      <c r="O44" s="6" t="s">
        <v>247</v>
      </c>
      <c r="P44" s="6" t="s">
        <v>257</v>
      </c>
      <c r="Q44" s="7" t="str">
        <f t="shared" si="1"/>
        <v>Yes</v>
      </c>
      <c r="R44" s="6" t="s">
        <v>280</v>
      </c>
      <c r="S44" s="7">
        <f>IFERROR(__xludf.DUMMYFUNCTION("IF(OR(R44 = ""n/a"", R44 = """"), 0, COUNTA(ARRAYFORMULA(TRIM(SPLIT(R44, "","")))))
"),6.0)</f>
        <v>6</v>
      </c>
      <c r="U44" s="7" t="str">
        <f>IFERROR(__xludf.DUMMYFUNCTION("""COMPUTED_VALUE"""),"Danish")</f>
        <v>Danish</v>
      </c>
      <c r="V44" s="7" t="str">
        <f>IFERROR(__xludf.DUMMYFUNCTION("""COMPUTED_VALUE"""),"Serbo-Croatian")</f>
        <v>Serbo-Croatian</v>
      </c>
      <c r="W44" s="7">
        <v>8.0</v>
      </c>
      <c r="X44" s="6">
        <v>2.0</v>
      </c>
    </row>
    <row r="45">
      <c r="A45" s="6" t="s">
        <v>281</v>
      </c>
      <c r="B45" s="6" t="s">
        <v>282</v>
      </c>
      <c r="C45" s="6" t="s">
        <v>283</v>
      </c>
      <c r="D45" s="6" t="s">
        <v>270</v>
      </c>
      <c r="E45" s="6" t="s">
        <v>271</v>
      </c>
      <c r="F45" s="7" t="s">
        <v>272</v>
      </c>
      <c r="G45" s="6" t="s">
        <v>243</v>
      </c>
      <c r="H45" s="6" t="s">
        <v>273</v>
      </c>
      <c r="I45" s="6" t="s">
        <v>274</v>
      </c>
      <c r="J45" s="6" t="s">
        <v>284</v>
      </c>
      <c r="K45" s="6">
        <v>1918.0</v>
      </c>
      <c r="L45" s="6">
        <v>2018.0</v>
      </c>
      <c r="M45" s="6" t="s">
        <v>215</v>
      </c>
      <c r="N45" s="6" t="s">
        <v>29</v>
      </c>
      <c r="O45" s="6" t="s">
        <v>189</v>
      </c>
      <c r="P45" s="6" t="s">
        <v>257</v>
      </c>
      <c r="Q45" s="7" t="str">
        <f t="shared" si="1"/>
        <v>Yes</v>
      </c>
      <c r="R45" s="6" t="s">
        <v>285</v>
      </c>
      <c r="S45" s="7">
        <f>IFERROR(__xludf.DUMMYFUNCTION("IF(OR(R45 = ""n/a"", R45 = """"), 0, COUNTA(ARRAYFORMULA(TRIM(SPLIT(R45, "","")))))
"),12.0)</f>
        <v>12</v>
      </c>
      <c r="U45" s="7" t="str">
        <f>IFERROR(__xludf.DUMMYFUNCTION("""COMPUTED_VALUE"""),"German")</f>
        <v>German</v>
      </c>
      <c r="V45" s="7" t="str">
        <f>IFERROR(__xludf.DUMMYFUNCTION("""COMPUTED_VALUE"""),"Slovak")</f>
        <v>Slovak</v>
      </c>
      <c r="W45" s="7">
        <v>9.0</v>
      </c>
      <c r="X45" s="6">
        <v>2.0</v>
      </c>
    </row>
    <row r="46">
      <c r="A46" s="6" t="s">
        <v>286</v>
      </c>
      <c r="B46" s="6" t="s">
        <v>287</v>
      </c>
      <c r="C46" s="6" t="s">
        <v>288</v>
      </c>
      <c r="D46" s="6" t="s">
        <v>270</v>
      </c>
      <c r="E46" s="6" t="s">
        <v>271</v>
      </c>
      <c r="F46" s="7" t="s">
        <v>272</v>
      </c>
      <c r="G46" s="6" t="s">
        <v>243</v>
      </c>
      <c r="H46" s="6" t="s">
        <v>276</v>
      </c>
      <c r="I46" s="6" t="s">
        <v>277</v>
      </c>
      <c r="J46" s="6" t="s">
        <v>289</v>
      </c>
      <c r="K46" s="6">
        <v>2016.0</v>
      </c>
      <c r="L46" s="6">
        <v>2018.0</v>
      </c>
      <c r="M46" s="6" t="s">
        <v>215</v>
      </c>
      <c r="N46" s="6" t="s">
        <v>29</v>
      </c>
      <c r="O46" s="6" t="s">
        <v>189</v>
      </c>
      <c r="P46" s="6" t="s">
        <v>257</v>
      </c>
      <c r="Q46" s="7" t="str">
        <f t="shared" si="1"/>
        <v>Yes</v>
      </c>
      <c r="R46" s="6" t="s">
        <v>190</v>
      </c>
      <c r="S46" s="7">
        <f>IFERROR(__xludf.DUMMYFUNCTION("IF(OR(R46 = ""n/a"", R46 = """"), 0, COUNTA(ARRAYFORMULA(TRIM(SPLIT(R46, "","")))))
"),1.0)</f>
        <v>1</v>
      </c>
      <c r="U46" s="7" t="str">
        <f>IFERROR(__xludf.DUMMYFUNCTION("""COMPUTED_VALUE"""),"English")</f>
        <v>English</v>
      </c>
      <c r="V46" s="7" t="str">
        <f>IFERROR(__xludf.DUMMYFUNCTION("""COMPUTED_VALUE"""),"Ukrainian")</f>
        <v>Ukrainian</v>
      </c>
      <c r="W46" s="7">
        <v>3.0</v>
      </c>
      <c r="X46" s="6">
        <v>2.0</v>
      </c>
    </row>
    <row r="47">
      <c r="A47" s="6" t="s">
        <v>290</v>
      </c>
      <c r="B47" s="6" t="s">
        <v>229</v>
      </c>
      <c r="C47" s="6" t="s">
        <v>230</v>
      </c>
      <c r="D47" s="6" t="s">
        <v>270</v>
      </c>
      <c r="E47" s="6" t="s">
        <v>271</v>
      </c>
      <c r="F47" s="7" t="s">
        <v>272</v>
      </c>
      <c r="G47" s="6" t="s">
        <v>243</v>
      </c>
      <c r="H47" s="6" t="s">
        <v>276</v>
      </c>
      <c r="I47" s="6" t="s">
        <v>277</v>
      </c>
      <c r="J47" s="6" t="s">
        <v>214</v>
      </c>
      <c r="L47" s="6">
        <v>2018.0</v>
      </c>
      <c r="M47" s="6" t="s">
        <v>215</v>
      </c>
      <c r="N47" s="6" t="s">
        <v>189</v>
      </c>
      <c r="O47" s="6" t="s">
        <v>189</v>
      </c>
      <c r="P47" s="6" t="s">
        <v>107</v>
      </c>
      <c r="Q47" s="7" t="str">
        <f t="shared" si="1"/>
        <v>Yes</v>
      </c>
      <c r="R47" s="6" t="s">
        <v>236</v>
      </c>
      <c r="S47" s="6" t="s">
        <v>236</v>
      </c>
      <c r="U47" s="7" t="str">
        <f>IFERROR(__xludf.DUMMYFUNCTION("""COMPUTED_VALUE"""),"French")</f>
        <v>French</v>
      </c>
      <c r="V47" s="7" t="str">
        <f>IFERROR(__xludf.DUMMYFUNCTION("""COMPUTED_VALUE"""),"Romanian")</f>
        <v>Romanian</v>
      </c>
      <c r="W47" s="7">
        <v>7.0</v>
      </c>
      <c r="X47" s="6">
        <v>2.0</v>
      </c>
    </row>
    <row r="48">
      <c r="A48" s="6" t="s">
        <v>291</v>
      </c>
      <c r="B48" s="6" t="s">
        <v>282</v>
      </c>
      <c r="C48" s="6" t="s">
        <v>283</v>
      </c>
      <c r="D48" s="6" t="s">
        <v>34</v>
      </c>
      <c r="E48" s="6" t="s">
        <v>35</v>
      </c>
      <c r="F48" s="7" t="s">
        <v>36</v>
      </c>
      <c r="H48" s="6" t="s">
        <v>292</v>
      </c>
      <c r="I48" s="6" t="s">
        <v>26</v>
      </c>
      <c r="J48" s="6" t="s">
        <v>293</v>
      </c>
      <c r="K48" s="6">
        <v>1921.0</v>
      </c>
      <c r="L48" s="6">
        <v>2019.0</v>
      </c>
      <c r="M48" s="6" t="s">
        <v>215</v>
      </c>
      <c r="N48" s="6" t="s">
        <v>29</v>
      </c>
      <c r="O48" s="6" t="s">
        <v>39</v>
      </c>
      <c r="P48" s="6" t="s">
        <v>110</v>
      </c>
      <c r="Q48" s="7" t="str">
        <f t="shared" si="1"/>
        <v>Yes</v>
      </c>
      <c r="R48" s="6" t="s">
        <v>294</v>
      </c>
      <c r="S48" s="7">
        <f>IFERROR(__xludf.DUMMYFUNCTION("IF(OR(R48 = ""n/a"", R48 = """"), 0, COUNTA(ARRAYFORMULA(TRIM(SPLIT(R48, "","")))))
"),13.0)</f>
        <v>13</v>
      </c>
      <c r="U48" s="7" t="str">
        <f>IFERROR(__xludf.DUMMYFUNCTION("""COMPUTED_VALUE"""),"Italian")</f>
        <v>Italian</v>
      </c>
      <c r="V48" s="7" t="str">
        <f>IFERROR(__xludf.DUMMYFUNCTION("""COMPUTED_VALUE"""),"Japenese")</f>
        <v>Japenese</v>
      </c>
      <c r="W48" s="7">
        <v>1.0</v>
      </c>
      <c r="X48" s="6">
        <v>1.0</v>
      </c>
    </row>
    <row r="49">
      <c r="A49" s="6" t="s">
        <v>295</v>
      </c>
      <c r="B49" s="6" t="s">
        <v>229</v>
      </c>
      <c r="C49" s="6" t="s">
        <v>230</v>
      </c>
      <c r="D49" s="6" t="s">
        <v>270</v>
      </c>
      <c r="E49" s="6" t="s">
        <v>271</v>
      </c>
      <c r="F49" s="7" t="s">
        <v>272</v>
      </c>
      <c r="G49" s="6" t="s">
        <v>243</v>
      </c>
      <c r="H49" s="6" t="s">
        <v>273</v>
      </c>
      <c r="I49" s="6" t="s">
        <v>274</v>
      </c>
      <c r="J49" s="6" t="s">
        <v>214</v>
      </c>
      <c r="L49" s="6">
        <v>2019.0</v>
      </c>
      <c r="M49" s="6" t="s">
        <v>215</v>
      </c>
      <c r="N49" s="6" t="s">
        <v>189</v>
      </c>
      <c r="O49" s="6" t="s">
        <v>189</v>
      </c>
      <c r="P49" s="6" t="s">
        <v>107</v>
      </c>
      <c r="Q49" s="7" t="str">
        <f t="shared" si="1"/>
        <v>Yes</v>
      </c>
      <c r="R49" s="6" t="s">
        <v>236</v>
      </c>
      <c r="S49" s="6" t="s">
        <v>236</v>
      </c>
      <c r="U49" s="7" t="str">
        <f>IFERROR(__xludf.DUMMYFUNCTION("""COMPUTED_VALUE"""),"Norwegian")</f>
        <v>Norwegian</v>
      </c>
      <c r="V49" s="7" t="str">
        <f>IFERROR(__xludf.DUMMYFUNCTION("""COMPUTED_VALUE"""),"Irish")</f>
        <v>Irish</v>
      </c>
      <c r="W49" s="7">
        <v>1.0</v>
      </c>
      <c r="X49" s="6">
        <v>1.0</v>
      </c>
    </row>
    <row r="50">
      <c r="A50" s="6" t="s">
        <v>296</v>
      </c>
      <c r="B50" s="6" t="s">
        <v>297</v>
      </c>
      <c r="C50" s="6" t="s">
        <v>298</v>
      </c>
      <c r="D50" s="6" t="s">
        <v>270</v>
      </c>
      <c r="E50" s="6" t="s">
        <v>271</v>
      </c>
      <c r="F50" s="7" t="s">
        <v>272</v>
      </c>
      <c r="G50" s="6" t="s">
        <v>243</v>
      </c>
      <c r="H50" s="6" t="s">
        <v>299</v>
      </c>
      <c r="I50" s="6" t="s">
        <v>26</v>
      </c>
      <c r="J50" s="6" t="s">
        <v>214</v>
      </c>
      <c r="L50" s="6">
        <v>2020.0</v>
      </c>
      <c r="M50" s="6" t="s">
        <v>215</v>
      </c>
      <c r="N50" s="6" t="s">
        <v>29</v>
      </c>
      <c r="O50" s="6" t="s">
        <v>189</v>
      </c>
      <c r="P50" s="6" t="s">
        <v>107</v>
      </c>
      <c r="Q50" s="7" t="str">
        <f t="shared" si="1"/>
        <v>Yes</v>
      </c>
      <c r="R50" s="9" t="s">
        <v>300</v>
      </c>
      <c r="S50" s="7">
        <f>IFERROR(__xludf.DUMMYFUNCTION("IF(OR(R50 = ""n/a"", R50 = """"), 0, COUNTA(ARRAYFORMULA(TRIM(SPLIT(R50, "","")))))
"),5.0)</f>
        <v>5</v>
      </c>
      <c r="U50" s="7" t="str">
        <f>IFERROR(__xludf.DUMMYFUNCTION("""COMPUTED_VALUE"""),"Portuguese")</f>
        <v>Portuguese</v>
      </c>
      <c r="V50" s="7" t="str">
        <f>IFERROR(__xludf.DUMMYFUNCTION("""COMPUTED_VALUE"""),"Amharic")</f>
        <v>Amharic</v>
      </c>
      <c r="W50" s="7">
        <v>2.0</v>
      </c>
      <c r="X50" s="6">
        <v>1.0</v>
      </c>
    </row>
    <row r="51">
      <c r="A51" s="6" t="s">
        <v>301</v>
      </c>
      <c r="B51" s="6" t="s">
        <v>302</v>
      </c>
      <c r="C51" s="6" t="s">
        <v>303</v>
      </c>
      <c r="D51" s="6" t="s">
        <v>34</v>
      </c>
      <c r="E51" s="6" t="s">
        <v>35</v>
      </c>
      <c r="F51" s="7" t="s">
        <v>36</v>
      </c>
      <c r="H51" s="6" t="s">
        <v>292</v>
      </c>
      <c r="I51" s="6" t="s">
        <v>26</v>
      </c>
      <c r="J51" s="6" t="s">
        <v>304</v>
      </c>
      <c r="K51" s="6">
        <v>2016.0</v>
      </c>
      <c r="L51" s="6">
        <v>2022.0</v>
      </c>
      <c r="M51" s="6" t="s">
        <v>215</v>
      </c>
      <c r="N51" s="6" t="s">
        <v>39</v>
      </c>
      <c r="O51" s="6" t="s">
        <v>39</v>
      </c>
      <c r="P51" s="6" t="s">
        <v>107</v>
      </c>
      <c r="Q51" s="7" t="str">
        <f t="shared" si="1"/>
        <v>Yes</v>
      </c>
      <c r="R51" s="6" t="s">
        <v>305</v>
      </c>
      <c r="S51" s="7">
        <f>IFERROR(__xludf.DUMMYFUNCTION("IF(OR(R51 = ""n/a"", R51 = """"), 0, COUNTA(ARRAYFORMULA(TRIM(SPLIT(R51, "","")))))
"),2.0)</f>
        <v>2</v>
      </c>
      <c r="U51" s="7" t="str">
        <f>IFERROR(__xludf.DUMMYFUNCTION("""COMPUTED_VALUE"""),"Swedish")</f>
        <v>Swedish</v>
      </c>
      <c r="V51" s="7" t="str">
        <f>IFERROR(__xludf.DUMMYFUNCTION("""COMPUTED_VALUE"""),"Welsh")</f>
        <v>Welsh</v>
      </c>
      <c r="W51" s="7">
        <v>1.0</v>
      </c>
      <c r="X51" s="6">
        <v>1.0</v>
      </c>
    </row>
    <row r="52">
      <c r="A52" s="6" t="s">
        <v>306</v>
      </c>
      <c r="B52" s="6" t="s">
        <v>307</v>
      </c>
      <c r="C52" s="6" t="s">
        <v>308</v>
      </c>
      <c r="D52" s="6" t="s">
        <v>309</v>
      </c>
      <c r="E52" s="6" t="s">
        <v>310</v>
      </c>
      <c r="F52" s="7" t="s">
        <v>311</v>
      </c>
      <c r="H52" s="6" t="s">
        <v>126</v>
      </c>
      <c r="I52" s="6" t="s">
        <v>26</v>
      </c>
      <c r="J52" s="6" t="s">
        <v>214</v>
      </c>
      <c r="L52" s="6">
        <v>1990.0</v>
      </c>
      <c r="M52" s="6" t="s">
        <v>312</v>
      </c>
      <c r="N52" s="6" t="s">
        <v>29</v>
      </c>
      <c r="O52" s="6" t="s">
        <v>29</v>
      </c>
      <c r="Q52" s="7" t="str">
        <f t="shared" si="1"/>
        <v>No</v>
      </c>
      <c r="R52" s="6" t="s">
        <v>313</v>
      </c>
      <c r="S52" s="7">
        <f>IFERROR(__xludf.DUMMYFUNCTION("IF(OR(R52 = ""n/a"", R52 = """"), 0, COUNTA(ARRAYFORMULA(TRIM(SPLIT(R52, "","")))))
"),8.0)</f>
        <v>8</v>
      </c>
      <c r="U52" s="7" t="str">
        <f>IFERROR(__xludf.DUMMYFUNCTION("""COMPUTED_VALUE"""),"Afrikaans")</f>
        <v>Afrikaans</v>
      </c>
      <c r="V52" s="7" t="str">
        <f>IFERROR(__xludf.DUMMYFUNCTION("""COMPUTED_VALUE"""),"French. Galician")</f>
        <v>French. Galician</v>
      </c>
      <c r="W52" s="7">
        <v>1.0</v>
      </c>
      <c r="X52" s="6">
        <v>1.0</v>
      </c>
    </row>
    <row r="53">
      <c r="A53" s="6" t="s">
        <v>314</v>
      </c>
      <c r="B53" s="6" t="s">
        <v>315</v>
      </c>
      <c r="C53" s="6" t="s">
        <v>316</v>
      </c>
      <c r="D53" s="6" t="s">
        <v>162</v>
      </c>
      <c r="E53" s="6" t="s">
        <v>163</v>
      </c>
      <c r="F53" s="7" t="s">
        <v>164</v>
      </c>
      <c r="H53" s="6" t="s">
        <v>317</v>
      </c>
      <c r="J53" s="6" t="s">
        <v>318</v>
      </c>
      <c r="K53" s="6">
        <v>1920.0</v>
      </c>
      <c r="L53" s="6">
        <v>1992.0</v>
      </c>
      <c r="M53" s="6" t="s">
        <v>312</v>
      </c>
      <c r="N53" s="6" t="s">
        <v>29</v>
      </c>
      <c r="O53" s="6" t="s">
        <v>29</v>
      </c>
      <c r="Q53" s="7" t="str">
        <f t="shared" si="1"/>
        <v>No</v>
      </c>
      <c r="R53" s="6" t="s">
        <v>195</v>
      </c>
      <c r="S53" s="7">
        <f>IFERROR(__xludf.DUMMYFUNCTION("IF(OR(R53 = ""n/a"", R53 = """"), 0, COUNTA(ARRAYFORMULA(TRIM(SPLIT(R53, "","")))))
"),1.0)</f>
        <v>1</v>
      </c>
      <c r="U53" s="7" t="str">
        <f>IFERROR(__xludf.DUMMYFUNCTION("""COMPUTED_VALUE"""),"Chinese")</f>
        <v>Chinese</v>
      </c>
      <c r="V53" s="7" t="str">
        <f>IFERROR(__xludf.DUMMYFUNCTION("""COMPUTED_VALUE"""),"Bosnian")</f>
        <v>Bosnian</v>
      </c>
      <c r="W53" s="7">
        <v>2.0</v>
      </c>
      <c r="X53" s="6">
        <v>1.0</v>
      </c>
    </row>
    <row r="54">
      <c r="A54" s="6" t="s">
        <v>319</v>
      </c>
      <c r="B54" s="6" t="s">
        <v>320</v>
      </c>
      <c r="C54" s="6" t="s">
        <v>321</v>
      </c>
      <c r="D54" s="6" t="s">
        <v>322</v>
      </c>
      <c r="E54" s="6" t="s">
        <v>323</v>
      </c>
      <c r="F54" s="7" t="s">
        <v>324</v>
      </c>
      <c r="H54" s="6" t="s">
        <v>126</v>
      </c>
      <c r="I54" s="6" t="s">
        <v>26</v>
      </c>
      <c r="J54" s="6" t="s">
        <v>325</v>
      </c>
      <c r="K54" s="6">
        <v>1966.0</v>
      </c>
      <c r="L54" s="6">
        <v>1993.0</v>
      </c>
      <c r="M54" s="6" t="s">
        <v>312</v>
      </c>
      <c r="N54" s="6" t="s">
        <v>39</v>
      </c>
      <c r="O54" s="6" t="s">
        <v>39</v>
      </c>
      <c r="Q54" s="7" t="str">
        <f t="shared" si="1"/>
        <v>No</v>
      </c>
      <c r="R54" s="6" t="s">
        <v>326</v>
      </c>
      <c r="S54" s="7">
        <f>IFERROR(__xludf.DUMMYFUNCTION("IF(OR(R54 = ""n/a"", R54 = """"), 0, COUNTA(ARRAYFORMULA(TRIM(SPLIT(R54, "","")))))
"),3.0)</f>
        <v>3</v>
      </c>
      <c r="U54" s="7" t="str">
        <f>IFERROR(__xludf.DUMMYFUNCTION("""COMPUTED_VALUE"""),"Danish")</f>
        <v>Danish</v>
      </c>
      <c r="V54" s="7"/>
      <c r="W54" s="7">
        <v>0.0</v>
      </c>
      <c r="X54" s="6">
        <v>1.0</v>
      </c>
    </row>
    <row r="55">
      <c r="A55" s="6" t="s">
        <v>327</v>
      </c>
      <c r="B55" s="6" t="s">
        <v>307</v>
      </c>
      <c r="C55" s="6" t="s">
        <v>308</v>
      </c>
      <c r="D55" s="6" t="s">
        <v>22</v>
      </c>
      <c r="E55" s="6" t="s">
        <v>23</v>
      </c>
      <c r="F55" s="7" t="s">
        <v>24</v>
      </c>
      <c r="H55" s="6" t="s">
        <v>126</v>
      </c>
      <c r="I55" s="6" t="s">
        <v>26</v>
      </c>
      <c r="J55" s="6" t="s">
        <v>328</v>
      </c>
      <c r="K55" s="6">
        <v>1991.0</v>
      </c>
      <c r="L55" s="6">
        <v>1993.0</v>
      </c>
      <c r="M55" s="6" t="s">
        <v>312</v>
      </c>
      <c r="N55" s="6" t="s">
        <v>29</v>
      </c>
      <c r="O55" s="6" t="s">
        <v>29</v>
      </c>
      <c r="Q55" s="7" t="str">
        <f t="shared" si="1"/>
        <v>No</v>
      </c>
      <c r="R55" s="6" t="s">
        <v>329</v>
      </c>
      <c r="S55" s="7">
        <f>IFERROR(__xludf.DUMMYFUNCTION("IF(OR(R55 = ""n/a"", R55 = """"), 0, COUNTA(ARRAYFORMULA(TRIM(SPLIT(R55, "","")))))
"),3.0)</f>
        <v>3</v>
      </c>
      <c r="U55" s="7" t="str">
        <f>IFERROR(__xludf.DUMMYFUNCTION("""COMPUTED_VALUE"""),"German")</f>
        <v>German</v>
      </c>
      <c r="W55" s="7">
        <v>0.0</v>
      </c>
      <c r="X55" s="6">
        <v>1.0</v>
      </c>
    </row>
    <row r="56">
      <c r="A56" s="6" t="s">
        <v>330</v>
      </c>
      <c r="B56" s="6" t="s">
        <v>331</v>
      </c>
      <c r="C56" s="6" t="s">
        <v>332</v>
      </c>
      <c r="D56" s="6" t="s">
        <v>333</v>
      </c>
      <c r="E56" s="6" t="s">
        <v>334</v>
      </c>
      <c r="F56" s="7" t="s">
        <v>335</v>
      </c>
      <c r="H56" s="6" t="s">
        <v>336</v>
      </c>
      <c r="I56" s="6" t="s">
        <v>26</v>
      </c>
      <c r="J56" s="6" t="s">
        <v>337</v>
      </c>
      <c r="K56" s="6">
        <v>1975.0</v>
      </c>
      <c r="L56" s="6">
        <v>1994.0</v>
      </c>
      <c r="M56" s="6" t="s">
        <v>312</v>
      </c>
      <c r="N56" s="6" t="s">
        <v>29</v>
      </c>
      <c r="O56" s="6" t="s">
        <v>39</v>
      </c>
      <c r="Q56" s="7" t="str">
        <f t="shared" si="1"/>
        <v>No</v>
      </c>
      <c r="R56" s="6" t="s">
        <v>338</v>
      </c>
      <c r="S56" s="7">
        <f>IFERROR(__xludf.DUMMYFUNCTION("IF(OR(R56 = ""n/a"", R56 = """"), 0, COUNTA(ARRAYFORMULA(TRIM(SPLIT(R56, "","")))))
"),4.0)</f>
        <v>4</v>
      </c>
      <c r="U56" s="7" t="str">
        <f>IFERROR(__xludf.DUMMYFUNCTION("""COMPUTED_VALUE"""),"English")</f>
        <v>English</v>
      </c>
      <c r="W56" s="7">
        <v>0.0</v>
      </c>
    </row>
    <row r="57">
      <c r="A57" s="6" t="s">
        <v>339</v>
      </c>
      <c r="B57" s="6" t="s">
        <v>331</v>
      </c>
      <c r="C57" s="6" t="s">
        <v>332</v>
      </c>
      <c r="D57" s="6" t="s">
        <v>333</v>
      </c>
      <c r="E57" s="6" t="s">
        <v>334</v>
      </c>
      <c r="F57" s="7" t="s">
        <v>335</v>
      </c>
      <c r="H57" s="6" t="s">
        <v>336</v>
      </c>
      <c r="I57" s="6" t="s">
        <v>26</v>
      </c>
      <c r="J57" s="6" t="s">
        <v>337</v>
      </c>
      <c r="K57" s="6">
        <v>1975.0</v>
      </c>
      <c r="L57" s="6">
        <v>1994.0</v>
      </c>
      <c r="M57" s="6" t="s">
        <v>312</v>
      </c>
      <c r="N57" s="6" t="s">
        <v>29</v>
      </c>
      <c r="O57" s="6" t="s">
        <v>39</v>
      </c>
      <c r="Q57" s="7" t="str">
        <f t="shared" si="1"/>
        <v>No</v>
      </c>
      <c r="R57" s="6" t="s">
        <v>340</v>
      </c>
      <c r="S57" s="7">
        <f>IFERROR(__xludf.DUMMYFUNCTION("IF(OR(R57 = ""n/a"", R57 = """"), 0, COUNTA(ARRAYFORMULA(TRIM(SPLIT(R57, "","")))))
"),7.0)</f>
        <v>7</v>
      </c>
      <c r="U57" s="7" t="str">
        <f>IFERROR(__xludf.DUMMYFUNCTION("""COMPUTED_VALUE"""),"Italian")</f>
        <v>Italian</v>
      </c>
      <c r="W57" s="7">
        <v>0.0</v>
      </c>
    </row>
    <row r="58">
      <c r="A58" s="6" t="s">
        <v>341</v>
      </c>
      <c r="B58" s="6" t="s">
        <v>342</v>
      </c>
      <c r="C58" s="6" t="s">
        <v>343</v>
      </c>
      <c r="D58" s="6" t="s">
        <v>344</v>
      </c>
      <c r="E58" s="6" t="s">
        <v>345</v>
      </c>
      <c r="F58" s="7" t="s">
        <v>346</v>
      </c>
      <c r="H58" s="6" t="s">
        <v>45</v>
      </c>
      <c r="I58" s="6" t="s">
        <v>26</v>
      </c>
      <c r="J58" s="6" t="s">
        <v>256</v>
      </c>
      <c r="K58" s="6">
        <v>1964.0</v>
      </c>
      <c r="L58" s="6">
        <v>2003.0</v>
      </c>
      <c r="M58" s="6" t="s">
        <v>312</v>
      </c>
      <c r="N58" s="6" t="s">
        <v>29</v>
      </c>
      <c r="O58" s="6" t="s">
        <v>29</v>
      </c>
      <c r="Q58" s="7" t="str">
        <f t="shared" si="1"/>
        <v>No</v>
      </c>
      <c r="R58" s="10" t="s">
        <v>347</v>
      </c>
      <c r="S58" s="7">
        <f>IFERROR(__xludf.DUMMYFUNCTION("IF(OR(R58 = ""n/a"", R58 = """"), 0, COUNTA(ARRAYFORMULA(TRIM(SPLIT(R58, "","")))))
"),11.0)</f>
        <v>11</v>
      </c>
      <c r="U58" s="7" t="str">
        <f>IFERROR(__xludf.DUMMYFUNCTION("""COMPUTED_VALUE"""),"Korean")</f>
        <v>Korean</v>
      </c>
      <c r="W58" s="7">
        <v>0.0</v>
      </c>
    </row>
    <row r="59">
      <c r="A59" s="6" t="s">
        <v>348</v>
      </c>
      <c r="B59" s="6" t="s">
        <v>349</v>
      </c>
      <c r="C59" s="6" t="s">
        <v>350</v>
      </c>
      <c r="D59" s="6" t="s">
        <v>351</v>
      </c>
      <c r="E59" s="6" t="s">
        <v>352</v>
      </c>
      <c r="F59" s="7" t="s">
        <v>353</v>
      </c>
      <c r="H59" s="6" t="s">
        <v>45</v>
      </c>
      <c r="I59" s="6" t="s">
        <v>26</v>
      </c>
      <c r="J59" s="6" t="s">
        <v>354</v>
      </c>
      <c r="K59" s="6">
        <v>1994.0</v>
      </c>
      <c r="L59" s="6">
        <v>2008.0</v>
      </c>
      <c r="M59" s="6" t="s">
        <v>312</v>
      </c>
      <c r="N59" s="6" t="s">
        <v>29</v>
      </c>
      <c r="O59" s="6" t="s">
        <v>39</v>
      </c>
      <c r="Q59" s="7" t="str">
        <f t="shared" si="1"/>
        <v>No</v>
      </c>
      <c r="R59" s="6" t="s">
        <v>355</v>
      </c>
      <c r="S59" s="7">
        <f>IFERROR(__xludf.DUMMYFUNCTION("IF(OR(R59 = ""n/a"", R59 = """"), 0, COUNTA(ARRAYFORMULA(TRIM(SPLIT(R59, "","")))))
"),13.0)</f>
        <v>13</v>
      </c>
      <c r="U59" s="7" t="str">
        <f>IFERROR(__xludf.DUMMYFUNCTION("""COMPUTED_VALUE"""),"Portuguese")</f>
        <v>Portuguese</v>
      </c>
      <c r="W59" s="7">
        <v>0.0</v>
      </c>
    </row>
    <row r="60">
      <c r="A60" s="6" t="s">
        <v>356</v>
      </c>
      <c r="B60" s="6" t="s">
        <v>357</v>
      </c>
      <c r="C60" s="6" t="s">
        <v>358</v>
      </c>
      <c r="D60" s="6" t="s">
        <v>359</v>
      </c>
      <c r="E60" s="6" t="s">
        <v>360</v>
      </c>
      <c r="F60" s="7" t="s">
        <v>361</v>
      </c>
      <c r="H60" s="6" t="s">
        <v>362</v>
      </c>
      <c r="I60" s="6" t="s">
        <v>266</v>
      </c>
      <c r="J60" s="6" t="s">
        <v>363</v>
      </c>
      <c r="K60" s="6">
        <v>1998.0</v>
      </c>
      <c r="L60" s="6">
        <v>2008.0</v>
      </c>
      <c r="M60" s="6" t="s">
        <v>312</v>
      </c>
      <c r="N60" s="6" t="s">
        <v>29</v>
      </c>
      <c r="O60" s="6" t="s">
        <v>39</v>
      </c>
      <c r="Q60" s="7" t="str">
        <f t="shared" si="1"/>
        <v>No</v>
      </c>
      <c r="R60" s="6" t="s">
        <v>364</v>
      </c>
      <c r="S60" s="7">
        <f>IFERROR(__xludf.DUMMYFUNCTION("IF(OR(R60 = ""n/a"", R60 = """"), 0, COUNTA(ARRAYFORMULA(TRIM(SPLIT(R60, "","")))))
"),6.0)</f>
        <v>6</v>
      </c>
      <c r="U60" s="7" t="str">
        <f>IFERROR(__xludf.DUMMYFUNCTION("""COMPUTED_VALUE"""),"Spanish")</f>
        <v>Spanish</v>
      </c>
      <c r="W60" s="7">
        <v>0.0</v>
      </c>
    </row>
    <row r="61">
      <c r="A61" s="6" t="s">
        <v>365</v>
      </c>
      <c r="B61" s="6" t="s">
        <v>307</v>
      </c>
      <c r="C61" s="6" t="s">
        <v>308</v>
      </c>
      <c r="D61" s="6" t="s">
        <v>366</v>
      </c>
      <c r="E61" s="6" t="s">
        <v>367</v>
      </c>
      <c r="F61" s="7" t="s">
        <v>368</v>
      </c>
      <c r="H61" s="6" t="s">
        <v>126</v>
      </c>
      <c r="I61" s="6" t="s">
        <v>26</v>
      </c>
      <c r="J61" s="6" t="s">
        <v>106</v>
      </c>
      <c r="K61" s="6">
        <v>1955.0</v>
      </c>
      <c r="L61" s="6">
        <v>2013.0</v>
      </c>
      <c r="M61" s="6" t="s">
        <v>312</v>
      </c>
      <c r="N61" s="6" t="s">
        <v>29</v>
      </c>
      <c r="O61" s="6" t="s">
        <v>39</v>
      </c>
      <c r="Q61" s="7" t="str">
        <f t="shared" si="1"/>
        <v>No</v>
      </c>
      <c r="R61" s="6" t="s">
        <v>369</v>
      </c>
      <c r="S61" s="7">
        <f>IFERROR(__xludf.DUMMYFUNCTION("IF(OR(R61 = ""n/a"", R61 = """"), 0, COUNTA(ARRAYFORMULA(TRIM(SPLIT(R61, "","")))))
"),9.0)</f>
        <v>9</v>
      </c>
      <c r="U61" s="7" t="str">
        <f>IFERROR(__xludf.DUMMYFUNCTION("""COMPUTED_VALUE"""),"Turkish")</f>
        <v>Turkish</v>
      </c>
      <c r="W61" s="7">
        <v>0.0</v>
      </c>
    </row>
    <row r="62">
      <c r="A62" s="6" t="s">
        <v>370</v>
      </c>
      <c r="B62" s="6" t="s">
        <v>371</v>
      </c>
      <c r="C62" s="6" t="s">
        <v>372</v>
      </c>
      <c r="D62" s="6" t="s">
        <v>162</v>
      </c>
      <c r="E62" s="6" t="s">
        <v>163</v>
      </c>
      <c r="F62" s="7" t="s">
        <v>164</v>
      </c>
      <c r="H62" s="6" t="s">
        <v>126</v>
      </c>
      <c r="I62" s="6" t="s">
        <v>26</v>
      </c>
      <c r="J62" s="6" t="s">
        <v>256</v>
      </c>
      <c r="K62" s="6">
        <v>1985.0</v>
      </c>
      <c r="L62" s="6">
        <v>1991.0</v>
      </c>
      <c r="M62" s="6" t="s">
        <v>312</v>
      </c>
      <c r="N62" s="6" t="s">
        <v>29</v>
      </c>
      <c r="O62" s="6" t="s">
        <v>29</v>
      </c>
      <c r="P62" s="6" t="s">
        <v>136</v>
      </c>
      <c r="Q62" s="7" t="str">
        <f t="shared" si="1"/>
        <v>Yes</v>
      </c>
      <c r="R62" s="6" t="s">
        <v>373</v>
      </c>
      <c r="S62" s="7">
        <f>IFERROR(__xludf.DUMMYFUNCTION("IF(OR(R62 = ""n/a"", R62 = """"), 0, COUNTA(ARRAYFORMULA(TRIM(SPLIT(R62, "","")))))
"),4.0)</f>
        <v>4</v>
      </c>
      <c r="U62" s="7" t="str">
        <f>IFERROR(__xludf.DUMMYFUNCTION("""COMPUTED_VALUE"""),"Swedish")</f>
        <v>Swedish</v>
      </c>
      <c r="W62" s="7">
        <v>0.0</v>
      </c>
    </row>
    <row r="63">
      <c r="A63" s="6" t="s">
        <v>374</v>
      </c>
      <c r="B63" s="6" t="s">
        <v>51</v>
      </c>
      <c r="C63" s="6" t="s">
        <v>375</v>
      </c>
      <c r="D63" s="6" t="s">
        <v>376</v>
      </c>
      <c r="E63" s="6" t="s">
        <v>377</v>
      </c>
      <c r="F63" s="7" t="s">
        <v>378</v>
      </c>
      <c r="H63" s="6" t="s">
        <v>379</v>
      </c>
      <c r="I63" s="6" t="s">
        <v>245</v>
      </c>
      <c r="J63" s="6" t="s">
        <v>380</v>
      </c>
      <c r="K63" s="6">
        <v>1987.0</v>
      </c>
      <c r="L63" s="6">
        <v>1992.0</v>
      </c>
      <c r="M63" s="6" t="s">
        <v>312</v>
      </c>
      <c r="N63" s="6" t="s">
        <v>39</v>
      </c>
      <c r="O63" s="6" t="s">
        <v>39</v>
      </c>
      <c r="P63" s="6" t="s">
        <v>381</v>
      </c>
      <c r="Q63" s="7" t="str">
        <f t="shared" si="1"/>
        <v>Yes</v>
      </c>
      <c r="R63" s="6" t="s">
        <v>190</v>
      </c>
      <c r="S63" s="7">
        <f>IFERROR(__xludf.DUMMYFUNCTION("IF(OR(R63 = ""n/a"", R63 = """"), 0, COUNTA(ARRAYFORMULA(TRIM(SPLIT(R63, "","")))))
"),1.0)</f>
        <v>1</v>
      </c>
      <c r="U63" s="7" t="str">
        <f>IFERROR(__xludf.DUMMYFUNCTION("""COMPUTED_VALUE"""),"German")</f>
        <v>German</v>
      </c>
      <c r="W63" s="7">
        <v>0.0</v>
      </c>
    </row>
    <row r="64">
      <c r="A64" s="6" t="s">
        <v>382</v>
      </c>
      <c r="B64" s="6" t="s">
        <v>151</v>
      </c>
      <c r="C64" s="6" t="s">
        <v>383</v>
      </c>
      <c r="D64" s="6" t="s">
        <v>162</v>
      </c>
      <c r="E64" s="6" t="s">
        <v>163</v>
      </c>
      <c r="F64" s="7" t="s">
        <v>164</v>
      </c>
      <c r="H64" s="6" t="s">
        <v>126</v>
      </c>
      <c r="I64" s="6" t="s">
        <v>26</v>
      </c>
      <c r="J64" s="6" t="s">
        <v>384</v>
      </c>
      <c r="K64" s="6">
        <v>1987.0</v>
      </c>
      <c r="L64" s="6">
        <v>1993.0</v>
      </c>
      <c r="M64" s="6" t="s">
        <v>312</v>
      </c>
      <c r="N64" s="6" t="s">
        <v>39</v>
      </c>
      <c r="O64" s="6" t="s">
        <v>29</v>
      </c>
      <c r="P64" s="6" t="s">
        <v>136</v>
      </c>
      <c r="Q64" s="7" t="str">
        <f t="shared" si="1"/>
        <v>Yes</v>
      </c>
      <c r="R64" s="6" t="s">
        <v>195</v>
      </c>
      <c r="S64" s="7">
        <f>IFERROR(__xludf.DUMMYFUNCTION("IF(OR(R64 = ""n/a"", R64 = """"), 0, COUNTA(ARRAYFORMULA(TRIM(SPLIT(R64, "","")))))
"),1.0)</f>
        <v>1</v>
      </c>
      <c r="U64" s="7" t="str">
        <f>IFERROR(__xludf.DUMMYFUNCTION("""COMPUTED_VALUE"""),"English")</f>
        <v>English</v>
      </c>
      <c r="W64" s="7">
        <v>0.0</v>
      </c>
    </row>
    <row r="65">
      <c r="A65" s="6" t="s">
        <v>385</v>
      </c>
      <c r="B65" s="6" t="s">
        <v>386</v>
      </c>
      <c r="C65" s="6" t="s">
        <v>387</v>
      </c>
      <c r="D65" s="6" t="s">
        <v>322</v>
      </c>
      <c r="E65" s="6" t="s">
        <v>323</v>
      </c>
      <c r="F65" s="7" t="s">
        <v>324</v>
      </c>
      <c r="H65" s="6" t="s">
        <v>126</v>
      </c>
      <c r="I65" s="6" t="s">
        <v>26</v>
      </c>
      <c r="J65" s="6" t="s">
        <v>388</v>
      </c>
      <c r="K65" s="6">
        <v>1992.0</v>
      </c>
      <c r="L65" s="6">
        <v>1996.0</v>
      </c>
      <c r="M65" s="6" t="s">
        <v>312</v>
      </c>
      <c r="N65" s="6" t="s">
        <v>29</v>
      </c>
      <c r="O65" s="6" t="s">
        <v>39</v>
      </c>
      <c r="P65" s="6" t="s">
        <v>136</v>
      </c>
      <c r="Q65" s="7" t="str">
        <f t="shared" si="1"/>
        <v>Yes</v>
      </c>
      <c r="S65" s="7">
        <f>IFERROR(__xludf.DUMMYFUNCTION("IF(OR(R65 = ""n/a"", R65 = """"), 0, COUNTA(ARRAYFORMULA(TRIM(SPLIT(R65, "","")))))
"),0.0)</f>
        <v>0</v>
      </c>
      <c r="U65" s="7" t="str">
        <f>IFERROR(__xludf.DUMMYFUNCTION("""COMPUTED_VALUE"""),"French")</f>
        <v>French</v>
      </c>
      <c r="W65" s="7">
        <v>0.0</v>
      </c>
    </row>
    <row r="66">
      <c r="A66" s="6" t="s">
        <v>389</v>
      </c>
      <c r="B66" s="6" t="s">
        <v>390</v>
      </c>
      <c r="C66" s="6" t="s">
        <v>391</v>
      </c>
      <c r="D66" s="6" t="s">
        <v>392</v>
      </c>
      <c r="E66" s="6" t="s">
        <v>393</v>
      </c>
      <c r="F66" s="7" t="s">
        <v>394</v>
      </c>
      <c r="G66" s="6" t="s">
        <v>324</v>
      </c>
      <c r="H66" s="6" t="s">
        <v>126</v>
      </c>
      <c r="I66" s="6" t="s">
        <v>26</v>
      </c>
      <c r="J66" s="6" t="s">
        <v>328</v>
      </c>
      <c r="K66" s="6">
        <v>1981.0</v>
      </c>
      <c r="L66" s="6">
        <v>1997.0</v>
      </c>
      <c r="M66" s="6" t="s">
        <v>312</v>
      </c>
      <c r="N66" s="6" t="s">
        <v>29</v>
      </c>
      <c r="O66" s="6" t="s">
        <v>39</v>
      </c>
      <c r="P66" s="6" t="s">
        <v>136</v>
      </c>
      <c r="Q66" s="7" t="str">
        <f t="shared" si="1"/>
        <v>Yes</v>
      </c>
      <c r="R66" s="6" t="s">
        <v>395</v>
      </c>
      <c r="S66" s="7">
        <f>IFERROR(__xludf.DUMMYFUNCTION("IF(OR(R66 = ""n/a"", R66 = """"), 0, COUNTA(ARRAYFORMULA(TRIM(SPLIT(R66, "","")))))
"),6.0)</f>
        <v>6</v>
      </c>
      <c r="U66" s="7" t="str">
        <f>IFERROR(__xludf.DUMMYFUNCTION("""COMPUTED_VALUE"""),"Portuguese")</f>
        <v>Portuguese</v>
      </c>
      <c r="W66" s="7">
        <v>0.0</v>
      </c>
    </row>
    <row r="67">
      <c r="A67" s="6" t="s">
        <v>396</v>
      </c>
      <c r="B67" s="6" t="s">
        <v>386</v>
      </c>
      <c r="C67" s="6" t="s">
        <v>387</v>
      </c>
      <c r="D67" s="6" t="s">
        <v>322</v>
      </c>
      <c r="E67" s="6" t="s">
        <v>323</v>
      </c>
      <c r="F67" s="7" t="s">
        <v>324</v>
      </c>
      <c r="H67" s="6" t="s">
        <v>126</v>
      </c>
      <c r="I67" s="6" t="s">
        <v>26</v>
      </c>
      <c r="J67" s="6" t="s">
        <v>388</v>
      </c>
      <c r="K67" s="6">
        <v>1991.0</v>
      </c>
      <c r="L67" s="6">
        <v>1998.0</v>
      </c>
      <c r="M67" s="6" t="s">
        <v>312</v>
      </c>
      <c r="N67" s="6" t="s">
        <v>29</v>
      </c>
      <c r="O67" s="6" t="s">
        <v>39</v>
      </c>
      <c r="P67" s="6" t="s">
        <v>136</v>
      </c>
      <c r="Q67" s="7" t="str">
        <f t="shared" si="1"/>
        <v>Yes</v>
      </c>
      <c r="R67" s="6" t="s">
        <v>397</v>
      </c>
      <c r="S67" s="7">
        <f>IFERROR(__xludf.DUMMYFUNCTION("IF(OR(R67 = ""n/a"", R67 = """"), 0, COUNTA(ARRAYFORMULA(TRIM(SPLIT(R67, "","")))))
"),3.0)</f>
        <v>3</v>
      </c>
      <c r="U67" s="7" t="str">
        <f>IFERROR(__xludf.DUMMYFUNCTION("""COMPUTED_VALUE"""),"Spanish")</f>
        <v>Spanish</v>
      </c>
      <c r="W67" s="7">
        <v>0.0</v>
      </c>
    </row>
    <row r="68">
      <c r="A68" s="6" t="s">
        <v>398</v>
      </c>
      <c r="B68" s="6" t="s">
        <v>399</v>
      </c>
      <c r="C68" s="6" t="s">
        <v>400</v>
      </c>
      <c r="D68" s="6" t="s">
        <v>322</v>
      </c>
      <c r="E68" s="6" t="s">
        <v>323</v>
      </c>
      <c r="F68" s="7" t="s">
        <v>324</v>
      </c>
      <c r="H68" s="6" t="s">
        <v>126</v>
      </c>
      <c r="I68" s="6" t="s">
        <v>26</v>
      </c>
      <c r="J68" s="6" t="s">
        <v>106</v>
      </c>
      <c r="K68" s="6">
        <v>1948.0</v>
      </c>
      <c r="L68" s="6">
        <v>2000.0</v>
      </c>
      <c r="M68" s="6" t="s">
        <v>312</v>
      </c>
      <c r="N68" s="6" t="s">
        <v>39</v>
      </c>
      <c r="O68" s="6" t="s">
        <v>39</v>
      </c>
      <c r="P68" s="6" t="s">
        <v>136</v>
      </c>
      <c r="Q68" s="7" t="str">
        <f t="shared" si="1"/>
        <v>Yes</v>
      </c>
      <c r="R68" s="6" t="s">
        <v>401</v>
      </c>
      <c r="S68" s="7">
        <f>IFERROR(__xludf.DUMMYFUNCTION("IF(OR(R68 = ""n/a"", R68 = """"), 0, COUNTA(ARRAYFORMULA(TRIM(SPLIT(R68, "","")))))
"),9.0)</f>
        <v>9</v>
      </c>
      <c r="U68" s="7" t="str">
        <f>IFERROR(__xludf.DUMMYFUNCTION("""COMPUTED_VALUE"""),"Afrikaans")</f>
        <v>Afrikaans</v>
      </c>
      <c r="W68" s="7">
        <v>0.0</v>
      </c>
    </row>
    <row r="69">
      <c r="A69" s="6" t="s">
        <v>402</v>
      </c>
      <c r="B69" s="6" t="s">
        <v>403</v>
      </c>
      <c r="C69" s="6" t="s">
        <v>404</v>
      </c>
      <c r="D69" s="6" t="s">
        <v>22</v>
      </c>
      <c r="E69" s="6" t="s">
        <v>23</v>
      </c>
      <c r="F69" s="7" t="s">
        <v>24</v>
      </c>
      <c r="H69" s="6" t="s">
        <v>126</v>
      </c>
      <c r="I69" s="6" t="s">
        <v>26</v>
      </c>
      <c r="J69" s="6" t="s">
        <v>405</v>
      </c>
      <c r="K69" s="6">
        <v>1992.0</v>
      </c>
      <c r="L69" s="6">
        <v>2002.0</v>
      </c>
      <c r="M69" s="6" t="s">
        <v>312</v>
      </c>
      <c r="N69" s="6" t="s">
        <v>29</v>
      </c>
      <c r="O69" s="6" t="s">
        <v>29</v>
      </c>
      <c r="P69" s="6" t="s">
        <v>136</v>
      </c>
      <c r="Q69" s="7" t="str">
        <f t="shared" si="1"/>
        <v>Yes</v>
      </c>
      <c r="R69" s="6" t="s">
        <v>406</v>
      </c>
      <c r="S69" s="7">
        <f>IFERROR(__xludf.DUMMYFUNCTION("IF(OR(R69 = ""n/a"", R69 = """"), 0, COUNTA(ARRAYFORMULA(TRIM(SPLIT(R69, "","")))))
"),9.0)</f>
        <v>9</v>
      </c>
      <c r="U69" s="7" t="str">
        <f>IFERROR(__xludf.DUMMYFUNCTION("""COMPUTED_VALUE"""),"Chinese")</f>
        <v>Chinese</v>
      </c>
      <c r="W69" s="7">
        <v>0.0</v>
      </c>
    </row>
    <row r="70">
      <c r="A70" s="6" t="s">
        <v>407</v>
      </c>
      <c r="B70" s="6" t="s">
        <v>408</v>
      </c>
      <c r="C70" s="6" t="s">
        <v>409</v>
      </c>
      <c r="D70" s="6" t="s">
        <v>22</v>
      </c>
      <c r="E70" s="6" t="s">
        <v>23</v>
      </c>
      <c r="F70" s="7" t="s">
        <v>24</v>
      </c>
      <c r="H70" s="6" t="s">
        <v>126</v>
      </c>
      <c r="I70" s="6" t="s">
        <v>26</v>
      </c>
      <c r="J70" s="6" t="s">
        <v>134</v>
      </c>
      <c r="K70" s="6">
        <v>1993.0</v>
      </c>
      <c r="L70" s="6">
        <v>2004.0</v>
      </c>
      <c r="M70" s="6" t="s">
        <v>312</v>
      </c>
      <c r="N70" s="6" t="s">
        <v>39</v>
      </c>
      <c r="O70" s="6" t="s">
        <v>29</v>
      </c>
      <c r="P70" s="6" t="s">
        <v>136</v>
      </c>
      <c r="Q70" s="7" t="str">
        <f t="shared" si="1"/>
        <v>Yes</v>
      </c>
      <c r="R70" s="6" t="s">
        <v>410</v>
      </c>
      <c r="S70" s="7">
        <f>IFERROR(__xludf.DUMMYFUNCTION("IF(OR(R70 = ""n/a"", R70 = """"), 0, COUNTA(ARRAYFORMULA(TRIM(SPLIT(R70, "","")))))
"),13.0)</f>
        <v>13</v>
      </c>
      <c r="U70" s="7" t="str">
        <f>IFERROR(__xludf.DUMMYFUNCTION("""COMPUTED_VALUE"""),"Danish")</f>
        <v>Danish</v>
      </c>
      <c r="W70" s="7">
        <v>0.0</v>
      </c>
    </row>
    <row r="71">
      <c r="A71" s="6" t="s">
        <v>411</v>
      </c>
      <c r="B71" s="6" t="s">
        <v>412</v>
      </c>
      <c r="C71" s="6" t="s">
        <v>413</v>
      </c>
      <c r="D71" s="6" t="s">
        <v>22</v>
      </c>
      <c r="E71" s="6" t="s">
        <v>23</v>
      </c>
      <c r="F71" s="7" t="s">
        <v>24</v>
      </c>
      <c r="H71" s="6" t="s">
        <v>126</v>
      </c>
      <c r="I71" s="6" t="s">
        <v>26</v>
      </c>
      <c r="J71" s="6" t="s">
        <v>46</v>
      </c>
      <c r="K71" s="6">
        <v>1991.0</v>
      </c>
      <c r="L71" s="6">
        <v>2004.0</v>
      </c>
      <c r="M71" s="6" t="s">
        <v>312</v>
      </c>
      <c r="N71" s="6" t="s">
        <v>39</v>
      </c>
      <c r="O71" s="6" t="s">
        <v>29</v>
      </c>
      <c r="P71" s="6" t="s">
        <v>136</v>
      </c>
      <c r="Q71" s="7" t="str">
        <f t="shared" si="1"/>
        <v>Yes</v>
      </c>
      <c r="R71" s="6" t="s">
        <v>414</v>
      </c>
      <c r="S71" s="7">
        <f>IFERROR(__xludf.DUMMYFUNCTION("IF(OR(R71 = ""n/a"", R71 = """"), 0, COUNTA(ARRAYFORMULA(TRIM(SPLIT(R71, "","")))))
"),11.0)</f>
        <v>11</v>
      </c>
      <c r="U71" s="7" t="str">
        <f>IFERROR(__xludf.DUMMYFUNCTION("""COMPUTED_VALUE"""),"German")</f>
        <v>German</v>
      </c>
      <c r="W71" s="7">
        <v>0.0</v>
      </c>
    </row>
    <row r="72">
      <c r="A72" s="6" t="s">
        <v>415</v>
      </c>
      <c r="B72" s="6" t="s">
        <v>416</v>
      </c>
      <c r="C72" s="6" t="s">
        <v>417</v>
      </c>
      <c r="D72" s="6" t="s">
        <v>22</v>
      </c>
      <c r="E72" s="6" t="s">
        <v>23</v>
      </c>
      <c r="F72" s="7" t="s">
        <v>24</v>
      </c>
      <c r="H72" s="6" t="s">
        <v>126</v>
      </c>
      <c r="I72" s="6" t="s">
        <v>26</v>
      </c>
      <c r="J72" s="6" t="s">
        <v>418</v>
      </c>
      <c r="K72" s="6">
        <v>2003.0</v>
      </c>
      <c r="L72" s="6">
        <v>2006.0</v>
      </c>
      <c r="M72" s="6" t="s">
        <v>312</v>
      </c>
      <c r="N72" s="6" t="s">
        <v>39</v>
      </c>
      <c r="O72" s="6" t="s">
        <v>29</v>
      </c>
      <c r="P72" s="6" t="s">
        <v>257</v>
      </c>
      <c r="Q72" s="7" t="str">
        <f t="shared" si="1"/>
        <v>Yes</v>
      </c>
      <c r="R72" s="6" t="s">
        <v>419</v>
      </c>
      <c r="S72" s="7">
        <f>IFERROR(__xludf.DUMMYFUNCTION("IF(OR(R72 = ""n/a"", R72 = """"), 0, COUNTA(ARRAYFORMULA(TRIM(SPLIT(R72, "","")))))
"),5.0)</f>
        <v>5</v>
      </c>
      <c r="U72" s="7" t="str">
        <f>IFERROR(__xludf.DUMMYFUNCTION("""COMPUTED_VALUE"""),"English")</f>
        <v>English</v>
      </c>
      <c r="W72" s="7">
        <v>0.0</v>
      </c>
    </row>
    <row r="73">
      <c r="A73" s="6" t="s">
        <v>420</v>
      </c>
      <c r="B73" s="6" t="s">
        <v>421</v>
      </c>
      <c r="C73" s="6" t="s">
        <v>422</v>
      </c>
      <c r="D73" s="6" t="s">
        <v>22</v>
      </c>
      <c r="E73" s="6" t="s">
        <v>23</v>
      </c>
      <c r="F73" s="7" t="s">
        <v>24</v>
      </c>
      <c r="H73" s="6" t="s">
        <v>45</v>
      </c>
      <c r="I73" s="6" t="s">
        <v>26</v>
      </c>
      <c r="J73" s="6" t="s">
        <v>418</v>
      </c>
      <c r="K73" s="6">
        <v>2000.0</v>
      </c>
      <c r="L73" s="6">
        <v>2007.0</v>
      </c>
      <c r="M73" s="6" t="s">
        <v>312</v>
      </c>
      <c r="N73" s="6" t="s">
        <v>29</v>
      </c>
      <c r="O73" s="6" t="s">
        <v>29</v>
      </c>
      <c r="P73" s="6" t="s">
        <v>136</v>
      </c>
      <c r="Q73" s="7" t="str">
        <f t="shared" si="1"/>
        <v>Yes</v>
      </c>
      <c r="R73" s="6" t="s">
        <v>423</v>
      </c>
      <c r="S73" s="7">
        <f>IFERROR(__xludf.DUMMYFUNCTION("IF(OR(R73 = ""n/a"", R73 = """"), 0, COUNTA(ARRAYFORMULA(TRIM(SPLIT(R73, "","")))))
"),10.0)</f>
        <v>10</v>
      </c>
      <c r="U73" s="7" t="str">
        <f>IFERROR(__xludf.DUMMYFUNCTION("""COMPUTED_VALUE"""),"Estonian")</f>
        <v>Estonian</v>
      </c>
      <c r="W73" s="7">
        <v>0.0</v>
      </c>
    </row>
    <row r="74">
      <c r="A74" s="6" t="s">
        <v>424</v>
      </c>
      <c r="B74" s="6" t="s">
        <v>425</v>
      </c>
      <c r="C74" s="6" t="s">
        <v>426</v>
      </c>
      <c r="D74" s="6" t="s">
        <v>22</v>
      </c>
      <c r="E74" s="6" t="s">
        <v>23</v>
      </c>
      <c r="F74" s="7" t="s">
        <v>24</v>
      </c>
      <c r="H74" s="6" t="s">
        <v>45</v>
      </c>
      <c r="I74" s="6" t="s">
        <v>26</v>
      </c>
      <c r="J74" s="6" t="s">
        <v>106</v>
      </c>
      <c r="K74" s="6">
        <v>1984.0</v>
      </c>
      <c r="L74" s="6">
        <v>2008.0</v>
      </c>
      <c r="M74" s="6" t="s">
        <v>312</v>
      </c>
      <c r="N74" s="6" t="s">
        <v>29</v>
      </c>
      <c r="O74" s="6" t="s">
        <v>29</v>
      </c>
      <c r="P74" s="6" t="s">
        <v>136</v>
      </c>
      <c r="Q74" s="7" t="str">
        <f t="shared" si="1"/>
        <v>Yes</v>
      </c>
      <c r="R74" s="6" t="s">
        <v>427</v>
      </c>
      <c r="S74" s="7">
        <f>IFERROR(__xludf.DUMMYFUNCTION("IF(OR(R74 = ""n/a"", R74 = """"), 0, COUNTA(ARRAYFORMULA(TRIM(SPLIT(R74, "","")))))
"),16.0)</f>
        <v>16</v>
      </c>
      <c r="U74" s="7" t="str">
        <f>IFERROR(__xludf.DUMMYFUNCTION("""COMPUTED_VALUE"""),"French")</f>
        <v>French</v>
      </c>
      <c r="W74" s="7">
        <v>0.0</v>
      </c>
    </row>
    <row r="75">
      <c r="A75" s="6" t="s">
        <v>428</v>
      </c>
      <c r="B75" s="6" t="s">
        <v>429</v>
      </c>
      <c r="C75" s="6" t="s">
        <v>430</v>
      </c>
      <c r="D75" s="6" t="s">
        <v>22</v>
      </c>
      <c r="E75" s="6" t="s">
        <v>23</v>
      </c>
      <c r="F75" s="7" t="s">
        <v>24</v>
      </c>
      <c r="H75" s="6" t="s">
        <v>126</v>
      </c>
      <c r="I75" s="6" t="s">
        <v>26</v>
      </c>
      <c r="J75" s="6" t="s">
        <v>388</v>
      </c>
      <c r="K75" s="6">
        <v>2001.0</v>
      </c>
      <c r="L75" s="6">
        <v>2008.0</v>
      </c>
      <c r="M75" s="6" t="s">
        <v>312</v>
      </c>
      <c r="N75" s="6" t="s">
        <v>29</v>
      </c>
      <c r="O75" s="6" t="s">
        <v>29</v>
      </c>
      <c r="P75" s="6" t="s">
        <v>136</v>
      </c>
      <c r="Q75" s="7" t="str">
        <f t="shared" si="1"/>
        <v>Yes</v>
      </c>
      <c r="R75" s="6" t="s">
        <v>431</v>
      </c>
      <c r="S75" s="7">
        <f>IFERROR(__xludf.DUMMYFUNCTION("IF(OR(R75 = ""n/a"", R75 = """"), 0, COUNTA(ARRAYFORMULA(TRIM(SPLIT(R75, "","")))))
"),17.0)</f>
        <v>17</v>
      </c>
      <c r="U75" s="7" t="str">
        <f>IFERROR(__xludf.DUMMYFUNCTION("""COMPUTED_VALUE"""),"Georgian")</f>
        <v>Georgian</v>
      </c>
      <c r="W75" s="7">
        <v>0.0</v>
      </c>
    </row>
    <row r="76">
      <c r="A76" s="6" t="s">
        <v>432</v>
      </c>
      <c r="B76" s="6" t="s">
        <v>105</v>
      </c>
      <c r="C76" s="6" t="s">
        <v>433</v>
      </c>
      <c r="D76" s="6" t="s">
        <v>131</v>
      </c>
      <c r="E76" s="6" t="s">
        <v>132</v>
      </c>
      <c r="F76" s="7" t="s">
        <v>133</v>
      </c>
      <c r="H76" s="6" t="s">
        <v>45</v>
      </c>
      <c r="I76" s="6" t="s">
        <v>26</v>
      </c>
      <c r="J76" s="6" t="s">
        <v>328</v>
      </c>
      <c r="K76" s="6">
        <v>2003.0</v>
      </c>
      <c r="L76" s="6">
        <v>2008.0</v>
      </c>
      <c r="M76" s="6" t="s">
        <v>312</v>
      </c>
      <c r="N76" s="6" t="s">
        <v>29</v>
      </c>
      <c r="O76" s="6" t="s">
        <v>29</v>
      </c>
      <c r="P76" s="6" t="s">
        <v>136</v>
      </c>
      <c r="Q76" s="7" t="str">
        <f t="shared" si="1"/>
        <v>Yes</v>
      </c>
      <c r="R76" s="6" t="s">
        <v>216</v>
      </c>
      <c r="S76" s="7">
        <f>IFERROR(__xludf.DUMMYFUNCTION("IF(OR(R76 = ""n/a"", R76 = """"), 0, COUNTA(ARRAYFORMULA(TRIM(SPLIT(R76, "","")))))
"),2.0)</f>
        <v>2</v>
      </c>
      <c r="U76" s="7" t="str">
        <f>IFERROR(__xludf.DUMMYFUNCTION("""COMPUTED_VALUE"""),"Hindi")</f>
        <v>Hindi</v>
      </c>
      <c r="W76" s="7">
        <v>0.0</v>
      </c>
    </row>
    <row r="77">
      <c r="A77" s="6" t="s">
        <v>434</v>
      </c>
      <c r="B77" s="6" t="s">
        <v>192</v>
      </c>
      <c r="C77" s="6" t="s">
        <v>435</v>
      </c>
      <c r="D77" s="6" t="s">
        <v>436</v>
      </c>
      <c r="E77" s="6" t="s">
        <v>437</v>
      </c>
      <c r="F77" s="7" t="s">
        <v>438</v>
      </c>
      <c r="H77" s="6" t="s">
        <v>45</v>
      </c>
      <c r="I77" s="6" t="s">
        <v>26</v>
      </c>
      <c r="J77" s="6" t="s">
        <v>328</v>
      </c>
      <c r="K77" s="6">
        <v>2006.0</v>
      </c>
      <c r="L77" s="6">
        <v>2010.0</v>
      </c>
      <c r="M77" s="6" t="s">
        <v>312</v>
      </c>
      <c r="N77" s="6" t="s">
        <v>29</v>
      </c>
      <c r="O77" s="6" t="s">
        <v>39</v>
      </c>
      <c r="P77" s="6" t="s">
        <v>257</v>
      </c>
      <c r="Q77" s="7" t="str">
        <f t="shared" si="1"/>
        <v>Yes</v>
      </c>
      <c r="R77" s="6" t="s">
        <v>439</v>
      </c>
      <c r="S77" s="7">
        <f>IFERROR(__xludf.DUMMYFUNCTION("IF(OR(R77 = ""n/a"", R77 = """"), 0, COUNTA(ARRAYFORMULA(TRIM(SPLIT(R77, "","")))))
"),8.0)</f>
        <v>8</v>
      </c>
      <c r="U77" s="7" t="str">
        <f>IFERROR(__xludf.DUMMYFUNCTION("""COMPUTED_VALUE"""),"Hungarian")</f>
        <v>Hungarian</v>
      </c>
      <c r="W77" s="7">
        <v>0.0</v>
      </c>
    </row>
    <row r="78">
      <c r="A78" s="6" t="s">
        <v>440</v>
      </c>
      <c r="B78" s="6" t="s">
        <v>441</v>
      </c>
      <c r="C78" s="6" t="s">
        <v>442</v>
      </c>
      <c r="D78" s="6" t="s">
        <v>131</v>
      </c>
      <c r="E78" s="6" t="s">
        <v>132</v>
      </c>
      <c r="F78" s="7" t="s">
        <v>133</v>
      </c>
      <c r="H78" s="6" t="s">
        <v>45</v>
      </c>
      <c r="I78" s="6" t="s">
        <v>26</v>
      </c>
      <c r="J78" s="6" t="s">
        <v>443</v>
      </c>
      <c r="K78" s="6">
        <v>1999.0</v>
      </c>
      <c r="L78" s="6">
        <v>2010.0</v>
      </c>
      <c r="M78" s="6" t="s">
        <v>312</v>
      </c>
      <c r="N78" s="6" t="s">
        <v>39</v>
      </c>
      <c r="O78" s="6" t="s">
        <v>29</v>
      </c>
      <c r="P78" s="6" t="s">
        <v>136</v>
      </c>
      <c r="Q78" s="7" t="str">
        <f t="shared" si="1"/>
        <v>Yes</v>
      </c>
      <c r="R78" s="6" t="s">
        <v>195</v>
      </c>
      <c r="S78" s="7">
        <f>IFERROR(__xludf.DUMMYFUNCTION("IF(OR(R78 = ""n/a"", R78 = """"), 0, COUNTA(ARRAYFORMULA(TRIM(SPLIT(R78, "","")))))
"),1.0)</f>
        <v>1</v>
      </c>
      <c r="U78" s="7" t="str">
        <f>IFERROR(__xludf.DUMMYFUNCTION("""COMPUTED_VALUE"""),"Italian")</f>
        <v>Italian</v>
      </c>
      <c r="W78" s="7">
        <v>0.0</v>
      </c>
    </row>
    <row r="79">
      <c r="A79" s="6" t="s">
        <v>444</v>
      </c>
      <c r="B79" s="6" t="s">
        <v>445</v>
      </c>
      <c r="C79" s="6" t="s">
        <v>446</v>
      </c>
      <c r="D79" s="6" t="s">
        <v>436</v>
      </c>
      <c r="E79" s="6" t="s">
        <v>437</v>
      </c>
      <c r="F79" s="7" t="s">
        <v>438</v>
      </c>
      <c r="H79" s="6" t="s">
        <v>200</v>
      </c>
      <c r="I79" s="6" t="s">
        <v>26</v>
      </c>
      <c r="J79" s="6" t="s">
        <v>405</v>
      </c>
      <c r="K79" s="6">
        <v>1996.0</v>
      </c>
      <c r="L79" s="6">
        <v>2011.0</v>
      </c>
      <c r="M79" s="6" t="s">
        <v>312</v>
      </c>
      <c r="N79" s="6" t="s">
        <v>29</v>
      </c>
      <c r="O79" s="6" t="s">
        <v>39</v>
      </c>
      <c r="P79" s="6" t="s">
        <v>136</v>
      </c>
      <c r="Q79" s="7" t="str">
        <f t="shared" si="1"/>
        <v>Yes</v>
      </c>
      <c r="R79" s="6" t="s">
        <v>447</v>
      </c>
      <c r="S79" s="7">
        <f>IFERROR(__xludf.DUMMYFUNCTION("IF(OR(R79 = ""n/a"", R79 = """"), 0, COUNTA(ARRAYFORMULA(TRIM(SPLIT(R79, "","")))))
"),11.0)</f>
        <v>11</v>
      </c>
      <c r="U79" s="7" t="str">
        <f>IFERROR(__xludf.DUMMYFUNCTION("""COMPUTED_VALUE"""),"Korean")</f>
        <v>Korean</v>
      </c>
      <c r="W79" s="7">
        <v>0.0</v>
      </c>
    </row>
    <row r="80">
      <c r="A80" s="6" t="s">
        <v>448</v>
      </c>
      <c r="B80" s="6" t="s">
        <v>449</v>
      </c>
      <c r="C80" s="6" t="s">
        <v>450</v>
      </c>
      <c r="D80" s="6" t="s">
        <v>131</v>
      </c>
      <c r="E80" s="6" t="s">
        <v>132</v>
      </c>
      <c r="F80" s="7" t="s">
        <v>133</v>
      </c>
      <c r="H80" s="6" t="s">
        <v>45</v>
      </c>
      <c r="I80" s="6" t="s">
        <v>26</v>
      </c>
      <c r="J80" s="6" t="s">
        <v>158</v>
      </c>
      <c r="K80" s="6">
        <v>2004.0</v>
      </c>
      <c r="L80" s="6">
        <v>2011.0</v>
      </c>
      <c r="M80" s="6" t="s">
        <v>312</v>
      </c>
      <c r="N80" s="6" t="s">
        <v>29</v>
      </c>
      <c r="O80" s="6" t="s">
        <v>29</v>
      </c>
      <c r="P80" s="6" t="s">
        <v>107</v>
      </c>
      <c r="Q80" s="7" t="str">
        <f t="shared" si="1"/>
        <v>Yes</v>
      </c>
      <c r="R80" s="6" t="s">
        <v>451</v>
      </c>
      <c r="S80" s="7">
        <f>IFERROR(__xludf.DUMMYFUNCTION("IF(OR(R80 = ""n/a"", R80 = """"), 0, COUNTA(ARRAYFORMULA(TRIM(SPLIT(R80, "","")))))
"),10.0)</f>
        <v>10</v>
      </c>
      <c r="U80" s="7" t="str">
        <f>IFERROR(__xludf.DUMMYFUNCTION("""COMPUTED_VALUE"""),"Latvian")</f>
        <v>Latvian</v>
      </c>
      <c r="W80" s="7">
        <v>0.0</v>
      </c>
    </row>
    <row r="81">
      <c r="A81" s="6" t="s">
        <v>452</v>
      </c>
      <c r="B81" s="6" t="s">
        <v>453</v>
      </c>
      <c r="C81" s="6" t="s">
        <v>454</v>
      </c>
      <c r="D81" s="6" t="s">
        <v>34</v>
      </c>
      <c r="E81" s="6" t="s">
        <v>35</v>
      </c>
      <c r="F81" s="7" t="s">
        <v>36</v>
      </c>
      <c r="H81" s="6" t="s">
        <v>126</v>
      </c>
      <c r="I81" s="6" t="s">
        <v>26</v>
      </c>
      <c r="J81" s="6" t="s">
        <v>106</v>
      </c>
      <c r="K81" s="6">
        <v>2005.0</v>
      </c>
      <c r="L81" s="6">
        <v>2012.0</v>
      </c>
      <c r="M81" s="6" t="s">
        <v>312</v>
      </c>
      <c r="N81" s="6" t="s">
        <v>29</v>
      </c>
      <c r="O81" s="6" t="s">
        <v>39</v>
      </c>
      <c r="P81" s="6" t="s">
        <v>107</v>
      </c>
      <c r="Q81" s="7" t="str">
        <f t="shared" si="1"/>
        <v>Yes</v>
      </c>
      <c r="S81" s="7">
        <f>IFERROR(__xludf.DUMMYFUNCTION("IF(OR(R81 = ""n/a"", R81 = """"), 0, COUNTA(ARRAYFORMULA(TRIM(SPLIT(R81, "","")))))
"),0.0)</f>
        <v>0</v>
      </c>
      <c r="U81" s="7" t="str">
        <f>IFERROR(__xludf.DUMMYFUNCTION("""COMPUTED_VALUE"""),"Norwegian")</f>
        <v>Norwegian</v>
      </c>
      <c r="W81" s="7">
        <v>0.0</v>
      </c>
    </row>
    <row r="82">
      <c r="A82" s="6" t="s">
        <v>455</v>
      </c>
      <c r="B82" s="6" t="s">
        <v>238</v>
      </c>
      <c r="C82" s="6" t="s">
        <v>456</v>
      </c>
      <c r="D82" s="6" t="s">
        <v>22</v>
      </c>
      <c r="E82" s="6" t="s">
        <v>23</v>
      </c>
      <c r="F82" s="7" t="s">
        <v>24</v>
      </c>
      <c r="H82" s="6" t="s">
        <v>457</v>
      </c>
      <c r="I82" s="6" t="s">
        <v>266</v>
      </c>
      <c r="J82" s="6" t="s">
        <v>458</v>
      </c>
      <c r="K82" s="6">
        <v>2009.0</v>
      </c>
      <c r="L82" s="6">
        <v>2015.0</v>
      </c>
      <c r="M82" s="6" t="s">
        <v>312</v>
      </c>
      <c r="N82" s="6" t="s">
        <v>29</v>
      </c>
      <c r="O82" s="6" t="s">
        <v>29</v>
      </c>
      <c r="P82" s="6" t="s">
        <v>107</v>
      </c>
      <c r="Q82" s="7" t="str">
        <f t="shared" si="1"/>
        <v>Yes</v>
      </c>
      <c r="R82" s="6" t="s">
        <v>459</v>
      </c>
      <c r="S82" s="7">
        <f>IFERROR(__xludf.DUMMYFUNCTION("IF(OR(R82 = ""n/a"", R82 = """"), 0, COUNTA(ARRAYFORMULA(TRIM(SPLIT(R82, "","")))))
"),26.0)</f>
        <v>26</v>
      </c>
      <c r="U82" s="7" t="str">
        <f>IFERROR(__xludf.DUMMYFUNCTION("""COMPUTED_VALUE"""),"Portuguese")</f>
        <v>Portuguese</v>
      </c>
      <c r="W82" s="7">
        <v>0.0</v>
      </c>
    </row>
    <row r="83">
      <c r="A83" s="6" t="s">
        <v>460</v>
      </c>
      <c r="B83" s="6" t="s">
        <v>307</v>
      </c>
      <c r="C83" s="6" t="s">
        <v>308</v>
      </c>
      <c r="D83" s="6" t="s">
        <v>22</v>
      </c>
      <c r="E83" s="6" t="s">
        <v>23</v>
      </c>
      <c r="F83" s="7" t="s">
        <v>24</v>
      </c>
      <c r="H83" s="6" t="s">
        <v>45</v>
      </c>
      <c r="I83" s="6" t="s">
        <v>26</v>
      </c>
      <c r="J83" s="6" t="s">
        <v>201</v>
      </c>
      <c r="K83" s="6">
        <v>2004.0</v>
      </c>
      <c r="L83" s="6">
        <v>2015.0</v>
      </c>
      <c r="M83" s="6" t="s">
        <v>312</v>
      </c>
      <c r="N83" s="6" t="s">
        <v>29</v>
      </c>
      <c r="O83" s="6" t="s">
        <v>29</v>
      </c>
      <c r="P83" s="6" t="s">
        <v>107</v>
      </c>
      <c r="Q83" s="7" t="str">
        <f t="shared" si="1"/>
        <v>Yes</v>
      </c>
      <c r="R83" s="6" t="s">
        <v>461</v>
      </c>
      <c r="S83" s="7">
        <f>IFERROR(__xludf.DUMMYFUNCTION("IF(OR(R83 = ""n/a"", R83 = """"), 0, COUNTA(ARRAYFORMULA(TRIM(SPLIT(R83, "","")))))
"),18.0)</f>
        <v>18</v>
      </c>
      <c r="U83" s="7" t="str">
        <f>IFERROR(__xludf.DUMMYFUNCTION("""COMPUTED_VALUE"""),"Slovenian")</f>
        <v>Slovenian</v>
      </c>
      <c r="W83" s="7">
        <v>0.0</v>
      </c>
    </row>
    <row r="84">
      <c r="A84" s="6" t="s">
        <v>462</v>
      </c>
      <c r="B84" s="6" t="s">
        <v>307</v>
      </c>
      <c r="C84" s="6" t="s">
        <v>308</v>
      </c>
      <c r="D84" s="6" t="s">
        <v>366</v>
      </c>
      <c r="E84" s="6" t="s">
        <v>367</v>
      </c>
      <c r="F84" s="7" t="s">
        <v>368</v>
      </c>
      <c r="H84" s="6" t="s">
        <v>126</v>
      </c>
      <c r="I84" s="6" t="s">
        <v>26</v>
      </c>
      <c r="J84" s="6" t="s">
        <v>201</v>
      </c>
      <c r="K84" s="6">
        <v>1998.0</v>
      </c>
      <c r="L84" s="6">
        <v>2015.0</v>
      </c>
      <c r="M84" s="6" t="s">
        <v>312</v>
      </c>
      <c r="N84" s="6" t="s">
        <v>29</v>
      </c>
      <c r="O84" s="6" t="s">
        <v>39</v>
      </c>
      <c r="P84" s="6" t="s">
        <v>107</v>
      </c>
      <c r="Q84" s="7" t="str">
        <f t="shared" si="1"/>
        <v>Yes</v>
      </c>
      <c r="R84" s="6" t="s">
        <v>463</v>
      </c>
      <c r="S84" s="7">
        <f>IFERROR(__xludf.DUMMYFUNCTION("IF(OR(R84 = ""n/a"", R84 = """"), 0, COUNTA(ARRAYFORMULA(TRIM(SPLIT(R84, "","")))))
"),13.0)</f>
        <v>13</v>
      </c>
      <c r="U84" s="7" t="str">
        <f>IFERROR(__xludf.DUMMYFUNCTION("""COMPUTED_VALUE"""),"Spanish")</f>
        <v>Spanish</v>
      </c>
      <c r="W84" s="7">
        <v>0.0</v>
      </c>
    </row>
    <row r="85">
      <c r="A85" s="6" t="s">
        <v>464</v>
      </c>
      <c r="B85" s="6" t="s">
        <v>465</v>
      </c>
      <c r="C85" s="6" t="s">
        <v>466</v>
      </c>
      <c r="D85" s="6" t="s">
        <v>34</v>
      </c>
      <c r="E85" s="6" t="s">
        <v>35</v>
      </c>
      <c r="F85" s="7" t="s">
        <v>36</v>
      </c>
      <c r="H85" s="6" t="s">
        <v>126</v>
      </c>
      <c r="I85" s="6" t="s">
        <v>26</v>
      </c>
      <c r="J85" s="6" t="s">
        <v>256</v>
      </c>
      <c r="K85" s="6">
        <v>2007.0</v>
      </c>
      <c r="L85" s="6">
        <v>2016.0</v>
      </c>
      <c r="M85" s="6" t="s">
        <v>312</v>
      </c>
      <c r="N85" s="6" t="s">
        <v>29</v>
      </c>
      <c r="O85" s="6" t="s">
        <v>39</v>
      </c>
      <c r="P85" s="6" t="s">
        <v>107</v>
      </c>
      <c r="Q85" s="7" t="str">
        <f t="shared" si="1"/>
        <v>Yes</v>
      </c>
      <c r="R85" s="6" t="s">
        <v>467</v>
      </c>
      <c r="S85" s="7">
        <f>IFERROR(__xludf.DUMMYFUNCTION("IF(OR(R85 = ""n/a"", R85 = """"), 0, COUNTA(ARRAYFORMULA(TRIM(SPLIT(R85, "","")))))
"),7.0)</f>
        <v>7</v>
      </c>
      <c r="U85" s="7" t="str">
        <f>IFERROR(__xludf.DUMMYFUNCTION("""COMPUTED_VALUE"""),"Afrikaans")</f>
        <v>Afrikaans</v>
      </c>
      <c r="W85" s="7">
        <v>0.0</v>
      </c>
    </row>
    <row r="86">
      <c r="A86" s="6" t="s">
        <v>468</v>
      </c>
      <c r="B86" s="6" t="s">
        <v>282</v>
      </c>
      <c r="C86" s="6" t="s">
        <v>283</v>
      </c>
      <c r="D86" s="6" t="s">
        <v>270</v>
      </c>
      <c r="E86" s="6" t="s">
        <v>271</v>
      </c>
      <c r="F86" s="7" t="s">
        <v>272</v>
      </c>
      <c r="G86" s="6" t="s">
        <v>243</v>
      </c>
      <c r="H86" s="6" t="s">
        <v>54</v>
      </c>
      <c r="I86" s="6" t="s">
        <v>26</v>
      </c>
      <c r="J86" s="6" t="s">
        <v>46</v>
      </c>
      <c r="K86" s="6">
        <v>1966.0</v>
      </c>
      <c r="L86" s="6">
        <v>2016.0</v>
      </c>
      <c r="M86" s="6" t="s">
        <v>312</v>
      </c>
      <c r="N86" s="6" t="s">
        <v>29</v>
      </c>
      <c r="O86" s="6" t="s">
        <v>189</v>
      </c>
      <c r="P86" s="6" t="s">
        <v>257</v>
      </c>
      <c r="Q86" s="7" t="str">
        <f t="shared" si="1"/>
        <v>Yes</v>
      </c>
      <c r="R86" s="6" t="s">
        <v>469</v>
      </c>
      <c r="S86" s="7">
        <f>IFERROR(__xludf.DUMMYFUNCTION("IF(OR(R86 = ""n/a"", R86 = """"), 0, COUNTA(ARRAYFORMULA(TRIM(SPLIT(R86, "","")))))
"),10.0)</f>
        <v>10</v>
      </c>
      <c r="U86" s="7" t="str">
        <f>IFERROR(__xludf.DUMMYFUNCTION("""COMPUTED_VALUE"""),"Chinese")</f>
        <v>Chinese</v>
      </c>
      <c r="W86" s="7">
        <v>0.0</v>
      </c>
    </row>
    <row r="87">
      <c r="A87" s="6" t="s">
        <v>470</v>
      </c>
      <c r="B87" s="6" t="s">
        <v>471</v>
      </c>
      <c r="C87" s="6" t="s">
        <v>472</v>
      </c>
      <c r="D87" s="6" t="s">
        <v>22</v>
      </c>
      <c r="E87" s="6" t="s">
        <v>23</v>
      </c>
      <c r="F87" s="7" t="s">
        <v>24</v>
      </c>
      <c r="H87" s="6" t="s">
        <v>457</v>
      </c>
      <c r="I87" s="6" t="s">
        <v>266</v>
      </c>
      <c r="J87" s="6" t="s">
        <v>473</v>
      </c>
      <c r="K87" s="6">
        <v>1959.0</v>
      </c>
      <c r="L87" s="6">
        <v>2016.0</v>
      </c>
      <c r="M87" s="6" t="s">
        <v>312</v>
      </c>
      <c r="N87" s="6" t="s">
        <v>39</v>
      </c>
      <c r="O87" s="6" t="s">
        <v>29</v>
      </c>
      <c r="P87" s="6" t="s">
        <v>107</v>
      </c>
      <c r="Q87" s="7" t="str">
        <f t="shared" si="1"/>
        <v>Yes</v>
      </c>
      <c r="R87" s="6" t="s">
        <v>474</v>
      </c>
      <c r="S87" s="7">
        <f>IFERROR(__xludf.DUMMYFUNCTION("IF(OR(R87 = ""n/a"", R87 = """"), 0, COUNTA(ARRAYFORMULA(TRIM(SPLIT(R87, "","")))))
"),7.0)</f>
        <v>7</v>
      </c>
      <c r="U87" s="7" t="str">
        <f>IFERROR(__xludf.DUMMYFUNCTION("""COMPUTED_VALUE"""),"Danish")</f>
        <v>Danish</v>
      </c>
      <c r="W87" s="7">
        <v>0.0</v>
      </c>
    </row>
    <row r="88">
      <c r="A88" s="6" t="s">
        <v>475</v>
      </c>
      <c r="B88" s="6" t="s">
        <v>476</v>
      </c>
      <c r="C88" s="6" t="s">
        <v>477</v>
      </c>
      <c r="D88" s="6" t="s">
        <v>34</v>
      </c>
      <c r="E88" s="6" t="s">
        <v>35</v>
      </c>
      <c r="F88" s="7" t="s">
        <v>36</v>
      </c>
      <c r="H88" s="6" t="s">
        <v>126</v>
      </c>
      <c r="I88" s="6" t="s">
        <v>26</v>
      </c>
      <c r="J88" s="6" t="s">
        <v>158</v>
      </c>
      <c r="K88" s="6">
        <v>1952.0</v>
      </c>
      <c r="L88" s="6">
        <v>2016.0</v>
      </c>
      <c r="M88" s="6" t="s">
        <v>312</v>
      </c>
      <c r="N88" s="6" t="s">
        <v>29</v>
      </c>
      <c r="O88" s="6" t="s">
        <v>39</v>
      </c>
      <c r="P88" s="6" t="s">
        <v>107</v>
      </c>
      <c r="Q88" s="7" t="str">
        <f t="shared" si="1"/>
        <v>Yes</v>
      </c>
      <c r="R88" s="6" t="s">
        <v>478</v>
      </c>
      <c r="S88" s="7">
        <f>IFERROR(__xludf.DUMMYFUNCTION("IF(OR(R88 = ""n/a"", R88 = """"), 0, COUNTA(ARRAYFORMULA(TRIM(SPLIT(R88, "","")))))
"),3.0)</f>
        <v>3</v>
      </c>
      <c r="U88" s="7" t="str">
        <f>IFERROR(__xludf.DUMMYFUNCTION("""COMPUTED_VALUE"""),"German")</f>
        <v>German</v>
      </c>
      <c r="W88" s="7">
        <v>0.0</v>
      </c>
    </row>
    <row r="89">
      <c r="A89" s="6" t="s">
        <v>479</v>
      </c>
      <c r="B89" s="6" t="s">
        <v>480</v>
      </c>
      <c r="C89" s="6" t="s">
        <v>481</v>
      </c>
      <c r="D89" s="6" t="s">
        <v>22</v>
      </c>
      <c r="E89" s="6" t="s">
        <v>23</v>
      </c>
      <c r="F89" s="7" t="s">
        <v>24</v>
      </c>
      <c r="H89" s="6" t="s">
        <v>482</v>
      </c>
      <c r="I89" s="6" t="s">
        <v>26</v>
      </c>
      <c r="J89" s="6" t="s">
        <v>256</v>
      </c>
      <c r="K89" s="6">
        <v>2014.0</v>
      </c>
      <c r="L89" s="6">
        <v>2018.0</v>
      </c>
      <c r="M89" s="6" t="s">
        <v>312</v>
      </c>
      <c r="N89" s="6" t="s">
        <v>29</v>
      </c>
      <c r="O89" s="6" t="s">
        <v>29</v>
      </c>
      <c r="P89" s="6" t="s">
        <v>107</v>
      </c>
      <c r="Q89" s="7" t="str">
        <f t="shared" si="1"/>
        <v>Yes</v>
      </c>
      <c r="R89" s="6" t="s">
        <v>483</v>
      </c>
      <c r="S89" s="7">
        <f>IFERROR(__xludf.DUMMYFUNCTION("IF(OR(R89 = ""n/a"", R89 = """"), 0, COUNTA(ARRAYFORMULA(TRIM(SPLIT(R89, "","")))))
"),23.0)</f>
        <v>23</v>
      </c>
      <c r="U89" s="7" t="str">
        <f>IFERROR(__xludf.DUMMYFUNCTION("""COMPUTED_VALUE"""),"French")</f>
        <v>French</v>
      </c>
      <c r="W89" s="7">
        <v>0.0</v>
      </c>
    </row>
    <row r="90">
      <c r="A90" s="6" t="s">
        <v>484</v>
      </c>
      <c r="B90" s="6" t="s">
        <v>342</v>
      </c>
      <c r="C90" s="6" t="s">
        <v>343</v>
      </c>
      <c r="D90" s="6" t="s">
        <v>344</v>
      </c>
      <c r="E90" s="6" t="s">
        <v>345</v>
      </c>
      <c r="F90" s="7" t="s">
        <v>346</v>
      </c>
      <c r="H90" s="6" t="s">
        <v>485</v>
      </c>
      <c r="I90" s="6" t="s">
        <v>26</v>
      </c>
      <c r="J90" s="6" t="s">
        <v>214</v>
      </c>
      <c r="L90" s="6">
        <v>2018.0</v>
      </c>
      <c r="M90" s="6" t="s">
        <v>312</v>
      </c>
      <c r="N90" s="6" t="s">
        <v>29</v>
      </c>
      <c r="O90" s="6" t="s">
        <v>29</v>
      </c>
      <c r="P90" s="6" t="s">
        <v>257</v>
      </c>
      <c r="Q90" s="7" t="str">
        <f t="shared" si="1"/>
        <v>Yes</v>
      </c>
      <c r="R90" s="6" t="s">
        <v>486</v>
      </c>
      <c r="S90" s="7">
        <f>IFERROR(__xludf.DUMMYFUNCTION("IF(OR(R90 = ""n/a"", R90 = """"), 0, COUNTA(ARRAYFORMULA(TRIM(SPLIT(R90, "","")))))
"),13.0)</f>
        <v>13</v>
      </c>
      <c r="U90" s="7" t="str">
        <f>IFERROR(__xludf.DUMMYFUNCTION("""COMPUTED_VALUE"""),"Georgian")</f>
        <v>Georgian</v>
      </c>
      <c r="W90" s="7">
        <v>0.0</v>
      </c>
    </row>
    <row r="91">
      <c r="A91" s="6" t="s">
        <v>487</v>
      </c>
      <c r="B91" s="6" t="s">
        <v>282</v>
      </c>
      <c r="C91" s="6" t="s">
        <v>283</v>
      </c>
      <c r="D91" s="6" t="s">
        <v>270</v>
      </c>
      <c r="E91" s="6" t="s">
        <v>271</v>
      </c>
      <c r="F91" s="7" t="s">
        <v>272</v>
      </c>
      <c r="G91" s="6" t="s">
        <v>243</v>
      </c>
      <c r="H91" s="6" t="s">
        <v>299</v>
      </c>
      <c r="I91" s="6" t="s">
        <v>26</v>
      </c>
      <c r="J91" s="6" t="s">
        <v>488</v>
      </c>
      <c r="K91" s="6">
        <v>1932.0</v>
      </c>
      <c r="L91" s="6">
        <v>2019.0</v>
      </c>
      <c r="M91" s="6" t="s">
        <v>312</v>
      </c>
      <c r="N91" s="6" t="s">
        <v>29</v>
      </c>
      <c r="O91" s="6" t="s">
        <v>189</v>
      </c>
      <c r="P91" s="6" t="s">
        <v>110</v>
      </c>
      <c r="Q91" s="7" t="str">
        <f t="shared" si="1"/>
        <v>Yes</v>
      </c>
      <c r="R91" s="6" t="s">
        <v>294</v>
      </c>
      <c r="S91" s="7">
        <f>IFERROR(__xludf.DUMMYFUNCTION("IF(OR(R91 = ""n/a"", R91 = """"), 0, COUNTA(ARRAYFORMULA(TRIM(SPLIT(R91, "","")))))
"),13.0)</f>
        <v>13</v>
      </c>
      <c r="U91" s="7" t="str">
        <f>IFERROR(__xludf.DUMMYFUNCTION("""COMPUTED_VALUE"""),"Italian")</f>
        <v>Italian</v>
      </c>
      <c r="W91" s="7">
        <v>0.0</v>
      </c>
    </row>
    <row r="92">
      <c r="A92" s="6" t="s">
        <v>489</v>
      </c>
      <c r="B92" s="6" t="s">
        <v>302</v>
      </c>
      <c r="C92" s="6" t="s">
        <v>490</v>
      </c>
      <c r="D92" s="6" t="s">
        <v>22</v>
      </c>
      <c r="E92" s="6" t="s">
        <v>23</v>
      </c>
      <c r="F92" s="7" t="s">
        <v>24</v>
      </c>
      <c r="H92" s="6" t="s">
        <v>457</v>
      </c>
      <c r="I92" s="6" t="s">
        <v>266</v>
      </c>
      <c r="J92" s="6" t="s">
        <v>491</v>
      </c>
      <c r="K92" s="6">
        <v>2016.0</v>
      </c>
      <c r="L92" s="6">
        <v>2019.0</v>
      </c>
      <c r="M92" s="6" t="s">
        <v>312</v>
      </c>
      <c r="N92" s="6" t="s">
        <v>39</v>
      </c>
      <c r="O92" s="6" t="s">
        <v>29</v>
      </c>
      <c r="P92" s="6" t="s">
        <v>107</v>
      </c>
      <c r="Q92" s="7" t="str">
        <f t="shared" si="1"/>
        <v>Yes</v>
      </c>
      <c r="R92" s="6" t="s">
        <v>492</v>
      </c>
      <c r="S92" s="7">
        <f>IFERROR(__xludf.DUMMYFUNCTION("IF(OR(R92 = ""n/a"", R92 = """"), 0, COUNTA(ARRAYFORMULA(TRIM(SPLIT(R92, "","")))))
"),13.0)</f>
        <v>13</v>
      </c>
      <c r="U92" s="7" t="str">
        <f>IFERROR(__xludf.DUMMYFUNCTION("""COMPUTED_VALUE"""),"Norwegian")</f>
        <v>Norwegian</v>
      </c>
      <c r="W92" s="7">
        <v>0.0</v>
      </c>
    </row>
    <row r="93">
      <c r="A93" s="6" t="s">
        <v>493</v>
      </c>
      <c r="B93" s="6" t="s">
        <v>494</v>
      </c>
      <c r="C93" s="6" t="s">
        <v>495</v>
      </c>
      <c r="D93" s="6" t="s">
        <v>51</v>
      </c>
      <c r="E93" s="6" t="s">
        <v>52</v>
      </c>
      <c r="F93" s="7" t="s">
        <v>53</v>
      </c>
      <c r="H93" s="6" t="s">
        <v>496</v>
      </c>
      <c r="I93" s="6" t="s">
        <v>245</v>
      </c>
      <c r="J93" s="6" t="s">
        <v>328</v>
      </c>
      <c r="K93" s="6">
        <v>2013.0</v>
      </c>
      <c r="L93" s="6">
        <v>2019.0</v>
      </c>
      <c r="M93" s="6" t="s">
        <v>312</v>
      </c>
      <c r="N93" s="6" t="s">
        <v>29</v>
      </c>
      <c r="O93" s="6" t="s">
        <v>39</v>
      </c>
      <c r="P93" s="6" t="s">
        <v>107</v>
      </c>
      <c r="Q93" s="7" t="str">
        <f t="shared" si="1"/>
        <v>Yes</v>
      </c>
      <c r="R93" s="6" t="s">
        <v>497</v>
      </c>
      <c r="S93" s="7">
        <f>IFERROR(__xludf.DUMMYFUNCTION("IF(OR(R93 = ""n/a"", R93 = """"), 0, COUNTA(ARRAYFORMULA(TRIM(SPLIT(R93, "","")))))
"),4.0)</f>
        <v>4</v>
      </c>
      <c r="U93" s="7" t="str">
        <f>IFERROR(__xludf.DUMMYFUNCTION("""COMPUTED_VALUE"""),"Portuguese")</f>
        <v>Portuguese</v>
      </c>
      <c r="W93" s="7">
        <v>0.0</v>
      </c>
    </row>
    <row r="94">
      <c r="A94" s="6" t="s">
        <v>498</v>
      </c>
      <c r="B94" s="6" t="s">
        <v>499</v>
      </c>
      <c r="C94" s="6" t="s">
        <v>500</v>
      </c>
      <c r="D94" s="6" t="s">
        <v>270</v>
      </c>
      <c r="E94" s="6" t="s">
        <v>271</v>
      </c>
      <c r="F94" s="7" t="s">
        <v>272</v>
      </c>
      <c r="G94" s="6" t="s">
        <v>243</v>
      </c>
      <c r="H94" s="6" t="s">
        <v>126</v>
      </c>
      <c r="I94" s="6" t="s">
        <v>26</v>
      </c>
      <c r="J94" s="6" t="s">
        <v>501</v>
      </c>
      <c r="K94" s="6">
        <v>1933.0</v>
      </c>
      <c r="L94" s="6">
        <v>2020.0</v>
      </c>
      <c r="M94" s="6" t="s">
        <v>312</v>
      </c>
      <c r="N94" s="6" t="s">
        <v>29</v>
      </c>
      <c r="O94" s="6" t="s">
        <v>189</v>
      </c>
      <c r="P94" s="6" t="s">
        <v>110</v>
      </c>
      <c r="Q94" s="7" t="str">
        <f t="shared" si="1"/>
        <v>Yes</v>
      </c>
      <c r="R94" s="6" t="s">
        <v>502</v>
      </c>
      <c r="S94" s="7">
        <f>IFERROR(__xludf.DUMMYFUNCTION("IF(OR(R94 = ""n/a"", R94 = """"), 0, COUNTA(ARRAYFORMULA(TRIM(SPLIT(R94, "","")))))
"),27.0)</f>
        <v>27</v>
      </c>
      <c r="U94" s="7" t="str">
        <f>IFERROR(__xludf.DUMMYFUNCTION("""COMPUTED_VALUE"""),"Slovenian")</f>
        <v>Slovenian</v>
      </c>
      <c r="W94" s="7">
        <v>0.0</v>
      </c>
    </row>
    <row r="95">
      <c r="A95" s="6" t="s">
        <v>503</v>
      </c>
      <c r="B95" s="6" t="s">
        <v>504</v>
      </c>
      <c r="C95" s="6" t="s">
        <v>409</v>
      </c>
      <c r="D95" s="6" t="s">
        <v>22</v>
      </c>
      <c r="E95" s="6" t="s">
        <v>23</v>
      </c>
      <c r="F95" s="7" t="s">
        <v>24</v>
      </c>
      <c r="H95" s="6" t="s">
        <v>505</v>
      </c>
      <c r="I95" s="6" t="s">
        <v>26</v>
      </c>
      <c r="J95" s="6" t="s">
        <v>106</v>
      </c>
      <c r="K95" s="6">
        <v>2010.0</v>
      </c>
      <c r="L95" s="6">
        <v>2020.0</v>
      </c>
      <c r="M95" s="6" t="s">
        <v>312</v>
      </c>
      <c r="N95" s="6" t="s">
        <v>39</v>
      </c>
      <c r="O95" s="6" t="s">
        <v>29</v>
      </c>
      <c r="P95" s="11" t="s">
        <v>506</v>
      </c>
      <c r="Q95" s="7" t="str">
        <f t="shared" si="1"/>
        <v>Yes</v>
      </c>
      <c r="R95" s="6" t="s">
        <v>507</v>
      </c>
      <c r="S95" s="7">
        <f>IFERROR(__xludf.DUMMYFUNCTION("IF(OR(R95 = ""n/a"", R95 = """"), 0, COUNTA(ARRAYFORMULA(TRIM(SPLIT(R95, "","")))))
"),10.0)</f>
        <v>10</v>
      </c>
      <c r="U95" s="7" t="str">
        <f>IFERROR(__xludf.DUMMYFUNCTION("""COMPUTED_VALUE"""),"Spanish")</f>
        <v>Spanish</v>
      </c>
      <c r="W95" s="7">
        <v>0.0</v>
      </c>
    </row>
    <row r="96">
      <c r="A96" s="6" t="s">
        <v>508</v>
      </c>
      <c r="B96" s="6" t="s">
        <v>509</v>
      </c>
      <c r="C96" s="6" t="s">
        <v>510</v>
      </c>
      <c r="D96" s="6" t="s">
        <v>34</v>
      </c>
      <c r="E96" s="6" t="s">
        <v>35</v>
      </c>
      <c r="F96" s="7" t="s">
        <v>36</v>
      </c>
      <c r="G96" s="6" t="s">
        <v>511</v>
      </c>
      <c r="H96" s="6" t="s">
        <v>121</v>
      </c>
      <c r="I96" s="6" t="s">
        <v>26</v>
      </c>
      <c r="J96" s="6" t="s">
        <v>512</v>
      </c>
      <c r="K96" s="6">
        <v>2018.0</v>
      </c>
      <c r="L96" s="6">
        <v>2021.0</v>
      </c>
      <c r="M96" s="6" t="s">
        <v>312</v>
      </c>
      <c r="N96" s="6" t="s">
        <v>29</v>
      </c>
      <c r="O96" s="6" t="s">
        <v>39</v>
      </c>
      <c r="P96" s="6" t="s">
        <v>107</v>
      </c>
      <c r="Q96" s="7" t="str">
        <f t="shared" si="1"/>
        <v>Yes</v>
      </c>
      <c r="R96" s="6" t="s">
        <v>513</v>
      </c>
      <c r="S96" s="7">
        <f>IFERROR(__xludf.DUMMYFUNCTION("IF(OR(R96 = ""n/a"", R96 = """"), 0, COUNTA(ARRAYFORMULA(TRIM(SPLIT(R96, "","")))))
"),10.0)</f>
        <v>10</v>
      </c>
      <c r="U96" s="7" t="str">
        <f>IFERROR(__xludf.DUMMYFUNCTION("""COMPUTED_VALUE"""),"Afrikaans")</f>
        <v>Afrikaans</v>
      </c>
      <c r="W96" s="7">
        <v>0.0</v>
      </c>
    </row>
    <row r="97">
      <c r="A97" s="6" t="s">
        <v>514</v>
      </c>
      <c r="B97" s="6" t="s">
        <v>302</v>
      </c>
      <c r="C97" s="6" t="s">
        <v>490</v>
      </c>
      <c r="D97" s="6" t="s">
        <v>22</v>
      </c>
      <c r="E97" s="6" t="s">
        <v>23</v>
      </c>
      <c r="F97" s="7" t="s">
        <v>24</v>
      </c>
      <c r="H97" s="6" t="s">
        <v>457</v>
      </c>
      <c r="I97" s="6" t="s">
        <v>266</v>
      </c>
      <c r="J97" s="6" t="s">
        <v>491</v>
      </c>
      <c r="K97" s="6">
        <v>2019.0</v>
      </c>
      <c r="L97" s="6">
        <v>2021.0</v>
      </c>
      <c r="M97" s="6" t="s">
        <v>312</v>
      </c>
      <c r="N97" s="6" t="s">
        <v>39</v>
      </c>
      <c r="O97" s="6" t="s">
        <v>29</v>
      </c>
      <c r="P97" s="6" t="s">
        <v>107</v>
      </c>
      <c r="Q97" s="7" t="str">
        <f t="shared" si="1"/>
        <v>Yes</v>
      </c>
      <c r="R97" s="6" t="s">
        <v>216</v>
      </c>
      <c r="S97" s="7">
        <f>IFERROR(__xludf.DUMMYFUNCTION("IF(OR(R97 = ""n/a"", R97 = """"), 0, COUNTA(ARRAYFORMULA(TRIM(SPLIT(R97, "","")))))
"),2.0)</f>
        <v>2</v>
      </c>
      <c r="U97" s="7" t="str">
        <f>IFERROR(__xludf.DUMMYFUNCTION("""COMPUTED_VALUE"""),"Azeri")</f>
        <v>Azeri</v>
      </c>
      <c r="W97" s="7">
        <v>0.0</v>
      </c>
    </row>
    <row r="98">
      <c r="A98" s="6" t="s">
        <v>515</v>
      </c>
      <c r="B98" s="6" t="s">
        <v>516</v>
      </c>
      <c r="C98" s="6" t="s">
        <v>517</v>
      </c>
      <c r="D98" s="6" t="s">
        <v>153</v>
      </c>
      <c r="E98" s="6" t="s">
        <v>154</v>
      </c>
      <c r="F98" s="7" t="s">
        <v>155</v>
      </c>
      <c r="H98" s="6" t="s">
        <v>496</v>
      </c>
      <c r="I98" s="6" t="s">
        <v>245</v>
      </c>
      <c r="J98" s="6" t="s">
        <v>512</v>
      </c>
      <c r="K98" s="6">
        <v>2018.0</v>
      </c>
      <c r="L98" s="6">
        <v>2021.0</v>
      </c>
      <c r="M98" s="6" t="s">
        <v>312</v>
      </c>
      <c r="N98" s="6" t="s">
        <v>29</v>
      </c>
      <c r="O98" s="6" t="s">
        <v>39</v>
      </c>
      <c r="P98" s="6" t="s">
        <v>110</v>
      </c>
      <c r="Q98" s="7" t="str">
        <f t="shared" si="1"/>
        <v>Yes</v>
      </c>
      <c r="R98" s="6" t="s">
        <v>195</v>
      </c>
      <c r="S98" s="7">
        <f>IFERROR(__xludf.DUMMYFUNCTION("IF(OR(R98 = ""n/a"", R98 = """"), 0, COUNTA(ARRAYFORMULA(TRIM(SPLIT(R98, "","")))))
"),1.0)</f>
        <v>1</v>
      </c>
      <c r="U98" s="7" t="str">
        <f>IFERROR(__xludf.DUMMYFUNCTION("""COMPUTED_VALUE"""),"Bulgarian")</f>
        <v>Bulgarian</v>
      </c>
      <c r="W98" s="7">
        <v>0.0</v>
      </c>
    </row>
    <row r="99">
      <c r="A99" s="6" t="s">
        <v>518</v>
      </c>
      <c r="B99" s="6" t="s">
        <v>519</v>
      </c>
      <c r="C99" s="6" t="s">
        <v>520</v>
      </c>
      <c r="D99" s="6" t="s">
        <v>153</v>
      </c>
      <c r="E99" s="6" t="s">
        <v>154</v>
      </c>
      <c r="F99" s="7" t="s">
        <v>155</v>
      </c>
      <c r="H99" s="6" t="s">
        <v>496</v>
      </c>
      <c r="I99" s="6" t="s">
        <v>245</v>
      </c>
      <c r="J99" s="6" t="s">
        <v>46</v>
      </c>
      <c r="K99" s="6">
        <v>2013.0</v>
      </c>
      <c r="L99" s="6">
        <v>2022.0</v>
      </c>
      <c r="M99" s="6" t="s">
        <v>312</v>
      </c>
      <c r="N99" s="6" t="s">
        <v>39</v>
      </c>
      <c r="O99" s="6" t="s">
        <v>39</v>
      </c>
      <c r="P99" s="6" t="s">
        <v>110</v>
      </c>
      <c r="Q99" s="7" t="str">
        <f t="shared" si="1"/>
        <v>Yes</v>
      </c>
      <c r="R99" s="6" t="s">
        <v>521</v>
      </c>
      <c r="S99" s="7">
        <f>IFERROR(__xludf.DUMMYFUNCTION("IF(OR(R99 = ""n/a"", R99 = """"), 0, COUNTA(ARRAYFORMULA(TRIM(SPLIT(R99, "","")))))
"),5.0)</f>
        <v>5</v>
      </c>
      <c r="U99" s="7" t="str">
        <f>IFERROR(__xludf.DUMMYFUNCTION("""COMPUTED_VALUE"""),"Chinese")</f>
        <v>Chinese</v>
      </c>
      <c r="W99" s="7">
        <v>0.0</v>
      </c>
    </row>
    <row r="100">
      <c r="A100" s="6" t="s">
        <v>522</v>
      </c>
      <c r="B100" s="6" t="s">
        <v>523</v>
      </c>
      <c r="C100" s="6" t="s">
        <v>524</v>
      </c>
      <c r="D100" s="6" t="s">
        <v>153</v>
      </c>
      <c r="E100" s="6" t="s">
        <v>154</v>
      </c>
      <c r="F100" s="7" t="s">
        <v>155</v>
      </c>
      <c r="H100" s="6" t="s">
        <v>496</v>
      </c>
      <c r="I100" s="6" t="s">
        <v>245</v>
      </c>
      <c r="J100" s="6" t="s">
        <v>256</v>
      </c>
      <c r="K100" s="6">
        <v>1969.0</v>
      </c>
      <c r="L100" s="6">
        <v>2023.0</v>
      </c>
      <c r="M100" s="6" t="s">
        <v>312</v>
      </c>
      <c r="N100" s="6" t="s">
        <v>29</v>
      </c>
      <c r="O100" s="6" t="s">
        <v>39</v>
      </c>
      <c r="P100" s="6" t="s">
        <v>107</v>
      </c>
      <c r="Q100" s="7" t="str">
        <f t="shared" si="1"/>
        <v>Yes</v>
      </c>
      <c r="R100" s="6" t="s">
        <v>525</v>
      </c>
      <c r="S100" s="7">
        <f>IFERROR(__xludf.DUMMYFUNCTION("IF(OR(R100 = ""n/a"", R100 = """"), 0, COUNTA(ARRAYFORMULA(TRIM(SPLIT(R100, "","")))))
"),19.0)</f>
        <v>19</v>
      </c>
      <c r="U100" s="7" t="str">
        <f>IFERROR(__xludf.DUMMYFUNCTION("""COMPUTED_VALUE"""),"Danish")</f>
        <v>Danish</v>
      </c>
      <c r="W100" s="7">
        <v>0.0</v>
      </c>
    </row>
    <row r="101">
      <c r="A101" s="6" t="s">
        <v>526</v>
      </c>
      <c r="B101" s="6" t="s">
        <v>494</v>
      </c>
      <c r="C101" s="6" t="s">
        <v>495</v>
      </c>
      <c r="D101" s="6" t="s">
        <v>51</v>
      </c>
      <c r="E101" s="6" t="s">
        <v>52</v>
      </c>
      <c r="F101" s="7" t="s">
        <v>53</v>
      </c>
      <c r="H101" s="6" t="s">
        <v>527</v>
      </c>
      <c r="I101" s="6" t="s">
        <v>26</v>
      </c>
      <c r="J101" s="6" t="s">
        <v>328</v>
      </c>
      <c r="K101" s="6">
        <v>2018.0</v>
      </c>
      <c r="L101" s="6">
        <v>2023.0</v>
      </c>
      <c r="M101" s="6" t="s">
        <v>312</v>
      </c>
      <c r="N101" s="6" t="s">
        <v>29</v>
      </c>
      <c r="O101" s="6" t="s">
        <v>39</v>
      </c>
      <c r="P101" s="6" t="s">
        <v>107</v>
      </c>
      <c r="Q101" s="7" t="str">
        <f t="shared" si="1"/>
        <v>Yes</v>
      </c>
      <c r="R101" s="6" t="s">
        <v>528</v>
      </c>
      <c r="S101" s="7">
        <f>IFERROR(__xludf.DUMMYFUNCTION("IF(OR(R101 = ""n/a"", R101 = """"), 0, COUNTA(ARRAYFORMULA(TRIM(SPLIT(R101, "","")))))
"),18.0)</f>
        <v>18</v>
      </c>
      <c r="U101" s="7" t="str">
        <f>IFERROR(__xludf.DUMMYFUNCTION("""COMPUTED_VALUE"""),"German")</f>
        <v>German</v>
      </c>
      <c r="W101" s="7">
        <v>0.0</v>
      </c>
    </row>
    <row r="102">
      <c r="A102" s="6" t="s">
        <v>529</v>
      </c>
      <c r="B102" s="6" t="s">
        <v>530</v>
      </c>
      <c r="D102" s="6" t="s">
        <v>270</v>
      </c>
      <c r="E102" s="6" t="s">
        <v>271</v>
      </c>
      <c r="F102" s="7" t="s">
        <v>272</v>
      </c>
      <c r="G102" s="6" t="s">
        <v>243</v>
      </c>
      <c r="H102" s="6" t="s">
        <v>531</v>
      </c>
      <c r="I102" s="6" t="s">
        <v>26</v>
      </c>
      <c r="J102" s="6" t="s">
        <v>214</v>
      </c>
      <c r="L102" s="6">
        <v>2023.0</v>
      </c>
      <c r="M102" s="6" t="s">
        <v>312</v>
      </c>
      <c r="N102" s="6" t="s">
        <v>29</v>
      </c>
      <c r="O102" s="6" t="s">
        <v>189</v>
      </c>
      <c r="P102" s="6" t="s">
        <v>107</v>
      </c>
      <c r="Q102" s="7" t="str">
        <f t="shared" si="1"/>
        <v>Yes</v>
      </c>
      <c r="R102" s="6" t="s">
        <v>532</v>
      </c>
      <c r="S102" s="7">
        <f>IFERROR(__xludf.DUMMYFUNCTION("IF(OR(R102 = ""n/a"", R102 = """"), 0, COUNTA(ARRAYFORMULA(TRIM(SPLIT(R102, "","")))))
"),9.0)</f>
        <v>9</v>
      </c>
      <c r="U102" s="7" t="str">
        <f>IFERROR(__xludf.DUMMYFUNCTION("""COMPUTED_VALUE"""),"English")</f>
        <v>English</v>
      </c>
      <c r="W102" s="7">
        <v>0.0</v>
      </c>
    </row>
    <row r="103">
      <c r="A103" s="6" t="s">
        <v>533</v>
      </c>
      <c r="B103" s="6" t="s">
        <v>534</v>
      </c>
      <c r="C103" s="6" t="s">
        <v>535</v>
      </c>
      <c r="D103" s="6" t="s">
        <v>51</v>
      </c>
      <c r="E103" s="6" t="s">
        <v>536</v>
      </c>
      <c r="F103" s="7" t="s">
        <v>537</v>
      </c>
      <c r="H103" s="6" t="s">
        <v>496</v>
      </c>
      <c r="I103" s="6" t="s">
        <v>245</v>
      </c>
      <c r="J103" s="6" t="s">
        <v>388</v>
      </c>
      <c r="K103" s="6">
        <v>2021.0</v>
      </c>
      <c r="L103" s="6">
        <v>2023.0</v>
      </c>
      <c r="M103" s="6" t="s">
        <v>312</v>
      </c>
      <c r="N103" s="6" t="s">
        <v>39</v>
      </c>
      <c r="O103" s="6" t="s">
        <v>39</v>
      </c>
      <c r="P103" s="6" t="s">
        <v>107</v>
      </c>
      <c r="Q103" s="7" t="str">
        <f t="shared" si="1"/>
        <v>Yes</v>
      </c>
      <c r="R103" s="6" t="s">
        <v>538</v>
      </c>
      <c r="S103" s="7">
        <f>IFERROR(__xludf.DUMMYFUNCTION("IF(OR(R103 = ""n/a"", R103 = """"), 0, COUNTA(ARRAYFORMULA(TRIM(SPLIT(R103, "","")))))
"),5.0)</f>
        <v>5</v>
      </c>
      <c r="U103" s="7" t="str">
        <f>IFERROR(__xludf.DUMMYFUNCTION("""COMPUTED_VALUE"""),"French")</f>
        <v>French</v>
      </c>
      <c r="W103" s="7">
        <v>0.0</v>
      </c>
    </row>
    <row r="104">
      <c r="U104" s="7" t="str">
        <f>IFERROR(__xludf.DUMMYFUNCTION("""COMPUTED_VALUE"""),"Greek")</f>
        <v>Greek</v>
      </c>
      <c r="W104" s="7">
        <v>0.0</v>
      </c>
    </row>
    <row r="105">
      <c r="U105" s="7" t="str">
        <f>IFERROR(__xludf.DUMMYFUNCTION("""COMPUTED_VALUE"""),"Hungarian")</f>
        <v>Hungarian</v>
      </c>
      <c r="W105" s="7">
        <v>0.0</v>
      </c>
    </row>
    <row r="106">
      <c r="U106" s="7" t="str">
        <f>IFERROR(__xludf.DUMMYFUNCTION("""COMPUTED_VALUE"""),"Icelandic")</f>
        <v>Icelandic</v>
      </c>
      <c r="W106" s="7">
        <v>0.0</v>
      </c>
    </row>
    <row r="107">
      <c r="U107" s="7" t="str">
        <f>IFERROR(__xludf.DUMMYFUNCTION("""COMPUTED_VALUE"""),"Indonesian")</f>
        <v>Indonesian</v>
      </c>
      <c r="W107" s="7">
        <v>0.0</v>
      </c>
    </row>
    <row r="108">
      <c r="U108" s="7" t="str">
        <f>IFERROR(__xludf.DUMMYFUNCTION("""COMPUTED_VALUE"""),"Italian")</f>
        <v>Italian</v>
      </c>
      <c r="W108" s="7">
        <v>0.0</v>
      </c>
    </row>
    <row r="109">
      <c r="U109" s="7" t="str">
        <f>IFERROR(__xludf.DUMMYFUNCTION("""COMPUTED_VALUE"""),"Japanese")</f>
        <v>Japanese</v>
      </c>
      <c r="W109" s="7">
        <v>0.0</v>
      </c>
    </row>
    <row r="110">
      <c r="U110" s="7" t="str">
        <f>IFERROR(__xludf.DUMMYFUNCTION("""COMPUTED_VALUE"""),"Korean")</f>
        <v>Korean</v>
      </c>
      <c r="W110" s="7">
        <v>0.0</v>
      </c>
    </row>
    <row r="111">
      <c r="U111" s="7" t="str">
        <f>IFERROR(__xludf.DUMMYFUNCTION("""COMPUTED_VALUE"""),"Croatian")</f>
        <v>Croatian</v>
      </c>
      <c r="W111" s="7">
        <v>0.0</v>
      </c>
    </row>
    <row r="112">
      <c r="U112" s="7" t="str">
        <f>IFERROR(__xludf.DUMMYFUNCTION("""COMPUTED_VALUE"""),"Lithuanian")</f>
        <v>Lithuanian</v>
      </c>
      <c r="W112" s="7">
        <v>0.0</v>
      </c>
    </row>
    <row r="113">
      <c r="U113" s="7" t="str">
        <f>IFERROR(__xludf.DUMMYFUNCTION("""COMPUTED_VALUE"""),"Norwegian")</f>
        <v>Norwegian</v>
      </c>
      <c r="W113" s="7">
        <v>0.0</v>
      </c>
    </row>
    <row r="114">
      <c r="U114" s="7" t="str">
        <f>IFERROR(__xludf.DUMMYFUNCTION("""COMPUTED_VALUE"""),"Polish")</f>
        <v>Polish</v>
      </c>
      <c r="W114" s="7">
        <v>0.0</v>
      </c>
    </row>
    <row r="115">
      <c r="U115" s="7" t="str">
        <f>IFERROR(__xludf.DUMMYFUNCTION("""COMPUTED_VALUE"""),"Russian")</f>
        <v>Russian</v>
      </c>
      <c r="W115" s="7">
        <v>0.0</v>
      </c>
    </row>
    <row r="116">
      <c r="U116" s="7" t="str">
        <f>IFERROR(__xludf.DUMMYFUNCTION("""COMPUTED_VALUE"""),"Slovenian")</f>
        <v>Slovenian</v>
      </c>
      <c r="W116" s="7">
        <v>0.0</v>
      </c>
    </row>
    <row r="117">
      <c r="U117" s="7" t="str">
        <f>IFERROR(__xludf.DUMMYFUNCTION("""COMPUTED_VALUE"""),"Spanish")</f>
        <v>Spanish</v>
      </c>
      <c r="W117" s="7">
        <v>0.0</v>
      </c>
    </row>
    <row r="118">
      <c r="U118" s="7" t="str">
        <f>IFERROR(__xludf.DUMMYFUNCTION("""COMPUTED_VALUE"""),"Czech")</f>
        <v>Czech</v>
      </c>
      <c r="W118" s="7">
        <v>0.0</v>
      </c>
    </row>
    <row r="119">
      <c r="U119" s="7" t="str">
        <f>IFERROR(__xludf.DUMMYFUNCTION("""COMPUTED_VALUE"""),"Turkish")</f>
        <v>Turkish</v>
      </c>
      <c r="W119" s="7">
        <v>0.0</v>
      </c>
    </row>
    <row r="120">
      <c r="U120" s="7" t="str">
        <f>IFERROR(__xludf.DUMMYFUNCTION("""COMPUTED_VALUE"""),"Swedish")</f>
        <v>Swedish</v>
      </c>
      <c r="W120" s="7">
        <v>0.0</v>
      </c>
    </row>
    <row r="121">
      <c r="U121" s="7" t="str">
        <f>IFERROR(__xludf.DUMMYFUNCTION("""COMPUTED_VALUE"""),"Chinese")</f>
        <v>Chinese</v>
      </c>
      <c r="W121" s="7">
        <v>0.0</v>
      </c>
    </row>
    <row r="122">
      <c r="U122" s="7" t="str">
        <f>IFERROR(__xludf.DUMMYFUNCTION("""COMPUTED_VALUE"""),"Danish")</f>
        <v>Danish</v>
      </c>
      <c r="W122" s="7">
        <v>0.0</v>
      </c>
    </row>
    <row r="123">
      <c r="U123" s="7" t="str">
        <f>IFERROR(__xludf.DUMMYFUNCTION("""COMPUTED_VALUE"""),"German")</f>
        <v>German</v>
      </c>
      <c r="W123" s="7">
        <v>0.0</v>
      </c>
    </row>
    <row r="124">
      <c r="U124" s="7" t="str">
        <f>IFERROR(__xludf.DUMMYFUNCTION("""COMPUTED_VALUE"""),"Italian")</f>
        <v>Italian</v>
      </c>
      <c r="W124" s="7">
        <v>0.0</v>
      </c>
    </row>
    <row r="125">
      <c r="U125" s="7" t="str">
        <f>IFERROR(__xludf.DUMMYFUNCTION("""COMPUTED_VALUE"""),"French")</f>
        <v>French</v>
      </c>
      <c r="W125" s="7">
        <v>0.0</v>
      </c>
    </row>
    <row r="126">
      <c r="U126" s="7" t="str">
        <f>IFERROR(__xludf.DUMMYFUNCTION("""COMPUTED_VALUE"""),"Polish")</f>
        <v>Polish</v>
      </c>
      <c r="W126" s="7">
        <v>0.0</v>
      </c>
    </row>
    <row r="127">
      <c r="U127" s="7" t="str">
        <f>IFERROR(__xludf.DUMMYFUNCTION("""COMPUTED_VALUE"""),"German")</f>
        <v>German</v>
      </c>
      <c r="W127" s="7">
        <v>0.0</v>
      </c>
    </row>
    <row r="128">
      <c r="U128" s="7" t="str">
        <f>IFERROR(__xludf.DUMMYFUNCTION("""COMPUTED_VALUE"""),"German")</f>
        <v>German</v>
      </c>
      <c r="W128" s="7">
        <v>0.0</v>
      </c>
    </row>
    <row r="129">
      <c r="U129" s="7" t="str">
        <f>IFERROR(__xludf.DUMMYFUNCTION("""COMPUTED_VALUE"""),"English")</f>
        <v>English</v>
      </c>
      <c r="W129" s="7">
        <v>0.0</v>
      </c>
    </row>
    <row r="130">
      <c r="U130" s="7" t="str">
        <f>IFERROR(__xludf.DUMMYFUNCTION("""COMPUTED_VALUE"""),"Hungarian")</f>
        <v>Hungarian</v>
      </c>
      <c r="W130" s="7">
        <v>0.0</v>
      </c>
    </row>
    <row r="131">
      <c r="U131" s="7" t="str">
        <f>IFERROR(__xludf.DUMMYFUNCTION("""COMPUTED_VALUE"""),"Japanese")</f>
        <v>Japanese</v>
      </c>
      <c r="W131" s="7">
        <v>0.0</v>
      </c>
    </row>
    <row r="132">
      <c r="U132" s="7" t="str">
        <f>IFERROR(__xludf.DUMMYFUNCTION("""COMPUTED_VALUE"""),"Polish")</f>
        <v>Polish</v>
      </c>
      <c r="W132" s="7">
        <v>0.0</v>
      </c>
    </row>
    <row r="133">
      <c r="U133" s="7" t="str">
        <f>IFERROR(__xludf.DUMMYFUNCTION("""COMPUTED_VALUE"""),"Spanish")</f>
        <v>Spanish</v>
      </c>
      <c r="W133" s="7">
        <v>0.0</v>
      </c>
    </row>
    <row r="134">
      <c r="U134" s="7" t="str">
        <f>IFERROR(__xludf.DUMMYFUNCTION("""COMPUTED_VALUE"""),"Albanian")</f>
        <v>Albanian</v>
      </c>
      <c r="W134" s="7">
        <v>0.0</v>
      </c>
    </row>
    <row r="135">
      <c r="U135" s="7" t="str">
        <f>IFERROR(__xludf.DUMMYFUNCTION("""COMPUTED_VALUE"""),"Catalan")</f>
        <v>Catalan</v>
      </c>
      <c r="W135" s="7">
        <v>0.0</v>
      </c>
    </row>
    <row r="136">
      <c r="U136" s="7" t="str">
        <f>IFERROR(__xludf.DUMMYFUNCTION("""COMPUTED_VALUE"""),"Danish")</f>
        <v>Danish</v>
      </c>
      <c r="W136" s="7">
        <v>0.0</v>
      </c>
    </row>
    <row r="137">
      <c r="U137" s="7" t="str">
        <f>IFERROR(__xludf.DUMMYFUNCTION("""COMPUTED_VALUE"""),"German")</f>
        <v>German</v>
      </c>
      <c r="W137" s="7">
        <v>0.0</v>
      </c>
    </row>
    <row r="138">
      <c r="U138" s="7" t="str">
        <f>IFERROR(__xludf.DUMMYFUNCTION("""COMPUTED_VALUE"""),"English")</f>
        <v>English</v>
      </c>
      <c r="W138" s="7">
        <v>0.0</v>
      </c>
    </row>
    <row r="139">
      <c r="U139" s="7" t="str">
        <f>IFERROR(__xludf.DUMMYFUNCTION("""COMPUTED_VALUE"""),"Italian")</f>
        <v>Italian</v>
      </c>
      <c r="W139" s="7">
        <v>0.0</v>
      </c>
    </row>
    <row r="140">
      <c r="U140" s="7" t="str">
        <f>IFERROR(__xludf.DUMMYFUNCTION("""COMPUTED_VALUE"""),"Latvian")</f>
        <v>Latvian</v>
      </c>
      <c r="W140" s="7">
        <v>0.0</v>
      </c>
    </row>
    <row r="141">
      <c r="U141" s="7" t="str">
        <f>IFERROR(__xludf.DUMMYFUNCTION("""COMPUTED_VALUE"""),"Polish")</f>
        <v>Polish</v>
      </c>
      <c r="W141" s="7">
        <v>0.0</v>
      </c>
    </row>
    <row r="142">
      <c r="U142" s="7" t="str">
        <f>IFERROR(__xludf.DUMMYFUNCTION("""COMPUTED_VALUE"""),"Russian")</f>
        <v>Russian</v>
      </c>
      <c r="W142" s="7">
        <v>0.0</v>
      </c>
    </row>
    <row r="143">
      <c r="U143" s="7" t="str">
        <f>IFERROR(__xludf.DUMMYFUNCTION("""COMPUTED_VALUE"""),"Slovenian")</f>
        <v>Slovenian</v>
      </c>
      <c r="W143" s="7">
        <v>0.0</v>
      </c>
    </row>
    <row r="144">
      <c r="U144" s="7" t="str">
        <f>IFERROR(__xludf.DUMMYFUNCTION("""COMPUTED_VALUE"""),"Danish")</f>
        <v>Danish</v>
      </c>
      <c r="W144" s="7">
        <v>0.0</v>
      </c>
    </row>
    <row r="145">
      <c r="U145" s="7" t="str">
        <f>IFERROR(__xludf.DUMMYFUNCTION("""COMPUTED_VALUE"""),"German")</f>
        <v>German</v>
      </c>
      <c r="W145" s="7">
        <v>0.0</v>
      </c>
    </row>
    <row r="146">
      <c r="U146" s="7" t="str">
        <f>IFERROR(__xludf.DUMMYFUNCTION("""COMPUTED_VALUE"""),"English")</f>
        <v>English</v>
      </c>
      <c r="W146" s="7">
        <v>0.0</v>
      </c>
    </row>
    <row r="147">
      <c r="U147" s="7" t="str">
        <f>IFERROR(__xludf.DUMMYFUNCTION("""COMPUTED_VALUE"""),"Estonian")</f>
        <v>Estonian</v>
      </c>
      <c r="W147" s="7">
        <v>0.0</v>
      </c>
    </row>
    <row r="148">
      <c r="U148" s="7" t="str">
        <f>IFERROR(__xludf.DUMMYFUNCTION("""COMPUTED_VALUE"""),"Finnish")</f>
        <v>Finnish</v>
      </c>
      <c r="W148" s="7">
        <v>0.0</v>
      </c>
    </row>
    <row r="149">
      <c r="U149" s="7" t="str">
        <f>IFERROR(__xludf.DUMMYFUNCTION("""COMPUTED_VALUE"""),"French")</f>
        <v>French</v>
      </c>
      <c r="W149" s="7">
        <v>0.0</v>
      </c>
    </row>
    <row r="150">
      <c r="U150" s="7" t="str">
        <f>IFERROR(__xludf.DUMMYFUNCTION("""COMPUTED_VALUE"""),"Italian")</f>
        <v>Italian</v>
      </c>
      <c r="W150" s="7">
        <v>0.0</v>
      </c>
    </row>
    <row r="151">
      <c r="U151" s="7" t="str">
        <f>IFERROR(__xludf.DUMMYFUNCTION("""COMPUTED_VALUE"""),"Croatian")</f>
        <v>Croatian</v>
      </c>
      <c r="W151" s="7">
        <v>0.0</v>
      </c>
    </row>
    <row r="152">
      <c r="U152" s="7" t="str">
        <f>IFERROR(__xludf.DUMMYFUNCTION("""COMPUTED_VALUE"""),"Norwegian")</f>
        <v>Norwegian</v>
      </c>
      <c r="W152" s="7">
        <v>0.0</v>
      </c>
    </row>
    <row r="153">
      <c r="U153" s="7" t="str">
        <f>IFERROR(__xludf.DUMMYFUNCTION("""COMPUTED_VALUE"""),"Portuguese")</f>
        <v>Portuguese</v>
      </c>
      <c r="W153" s="7">
        <v>0.0</v>
      </c>
    </row>
    <row r="154">
      <c r="U154" s="7" t="str">
        <f>IFERROR(__xludf.DUMMYFUNCTION("""COMPUTED_VALUE"""),"Spanish")</f>
        <v>Spanish</v>
      </c>
      <c r="W154" s="7">
        <v>0.0</v>
      </c>
    </row>
    <row r="155">
      <c r="U155" s="7" t="str">
        <f>IFERROR(__xludf.DUMMYFUNCTION("""COMPUTED_VALUE"""),"Swedish")</f>
        <v>Swedish</v>
      </c>
      <c r="W155" s="7">
        <v>0.0</v>
      </c>
    </row>
    <row r="156">
      <c r="U156" s="7" t="str">
        <f>IFERROR(__xludf.DUMMYFUNCTION("""COMPUTED_VALUE"""),"Afrikaans")</f>
        <v>Afrikaans</v>
      </c>
      <c r="W156" s="7">
        <v>0.0</v>
      </c>
    </row>
    <row r="157">
      <c r="U157" s="7" t="str">
        <f>IFERROR(__xludf.DUMMYFUNCTION("""COMPUTED_VALUE"""),"Albanian")</f>
        <v>Albanian</v>
      </c>
      <c r="W157" s="7">
        <v>0.0</v>
      </c>
    </row>
    <row r="158">
      <c r="U158" s="7" t="str">
        <f>IFERROR(__xludf.DUMMYFUNCTION("""COMPUTED_VALUE"""),"Arabic")</f>
        <v>Arabic</v>
      </c>
      <c r="W158" s="7">
        <v>0.0</v>
      </c>
    </row>
    <row r="159">
      <c r="U159" s="7" t="str">
        <f>IFERROR(__xludf.DUMMYFUNCTION("""COMPUTED_VALUE"""),"Basque")</f>
        <v>Basque</v>
      </c>
      <c r="W159" s="7">
        <v>0.0</v>
      </c>
    </row>
    <row r="160">
      <c r="U160" s="7" t="str">
        <f>IFERROR(__xludf.DUMMYFUNCTION("""COMPUTED_VALUE"""),"Bulgarian")</f>
        <v>Bulgarian</v>
      </c>
      <c r="W160" s="7">
        <v>0.0</v>
      </c>
    </row>
    <row r="161">
      <c r="U161" s="7" t="str">
        <f>IFERROR(__xludf.DUMMYFUNCTION("""COMPUTED_VALUE"""),"Catalan")</f>
        <v>Catalan</v>
      </c>
      <c r="W161" s="7">
        <v>0.0</v>
      </c>
    </row>
    <row r="162">
      <c r="U162" s="7" t="str">
        <f>IFERROR(__xludf.DUMMYFUNCTION("""COMPUTED_VALUE"""),"Chinese")</f>
        <v>Chinese</v>
      </c>
      <c r="W162" s="7">
        <v>0.0</v>
      </c>
    </row>
    <row r="163">
      <c r="U163" s="7" t="str">
        <f>IFERROR(__xludf.DUMMYFUNCTION("""COMPUTED_VALUE"""),"Danish")</f>
        <v>Danish</v>
      </c>
      <c r="W163" s="7">
        <v>0.0</v>
      </c>
    </row>
    <row r="164">
      <c r="U164" s="7" t="str">
        <f>IFERROR(__xludf.DUMMYFUNCTION("""COMPUTED_VALUE"""),"German")</f>
        <v>German</v>
      </c>
      <c r="W164" s="7">
        <v>0.0</v>
      </c>
    </row>
    <row r="165">
      <c r="U165" s="7" t="str">
        <f>IFERROR(__xludf.DUMMYFUNCTION("""COMPUTED_VALUE"""),"English")</f>
        <v>English</v>
      </c>
      <c r="W165" s="7">
        <v>0.0</v>
      </c>
    </row>
    <row r="166">
      <c r="U166" s="7" t="str">
        <f>IFERROR(__xludf.DUMMYFUNCTION("""COMPUTED_VALUE"""),"Estonian")</f>
        <v>Estonian</v>
      </c>
      <c r="W166" s="7">
        <v>0.0</v>
      </c>
    </row>
    <row r="167">
      <c r="U167" s="7" t="str">
        <f>IFERROR(__xludf.DUMMYFUNCTION("""COMPUTED_VALUE"""),"Finnish")</f>
        <v>Finnish</v>
      </c>
      <c r="W167" s="7">
        <v>0.0</v>
      </c>
    </row>
    <row r="168">
      <c r="U168" s="7" t="str">
        <f>IFERROR(__xludf.DUMMYFUNCTION("""COMPUTED_VALUE"""),"French")</f>
        <v>French</v>
      </c>
      <c r="W168" s="7">
        <v>0.0</v>
      </c>
    </row>
    <row r="169">
      <c r="U169" s="7" t="str">
        <f>IFERROR(__xludf.DUMMYFUNCTION("""COMPUTED_VALUE"""),"Frisian")</f>
        <v>Frisian</v>
      </c>
      <c r="W169" s="7">
        <v>0.0</v>
      </c>
    </row>
    <row r="170">
      <c r="U170" s="7" t="str">
        <f>IFERROR(__xludf.DUMMYFUNCTION("""COMPUTED_VALUE"""),"Hebrew")</f>
        <v>Hebrew</v>
      </c>
      <c r="W170" s="7">
        <v>0.0</v>
      </c>
    </row>
    <row r="171">
      <c r="U171" s="7" t="str">
        <f>IFERROR(__xludf.DUMMYFUNCTION("""COMPUTED_VALUE"""),"Greek")</f>
        <v>Greek</v>
      </c>
      <c r="W171" s="7">
        <v>0.0</v>
      </c>
    </row>
    <row r="172">
      <c r="U172" s="7" t="str">
        <f>IFERROR(__xludf.DUMMYFUNCTION("""COMPUTED_VALUE"""),"Hindi")</f>
        <v>Hindi</v>
      </c>
      <c r="W172" s="7">
        <v>0.0</v>
      </c>
    </row>
    <row r="173">
      <c r="U173" s="7" t="str">
        <f>IFERROR(__xludf.DUMMYFUNCTION("""COMPUTED_VALUE"""),"Hungarian")</f>
        <v>Hungarian</v>
      </c>
      <c r="W173" s="7">
        <v>0.0</v>
      </c>
    </row>
    <row r="174">
      <c r="U174" s="7" t="str">
        <f>IFERROR(__xludf.DUMMYFUNCTION("""COMPUTED_VALUE"""),"Icelandic")</f>
        <v>Icelandic</v>
      </c>
      <c r="W174" s="7">
        <v>0.0</v>
      </c>
    </row>
    <row r="175">
      <c r="U175" s="7" t="str">
        <f>IFERROR(__xludf.DUMMYFUNCTION("""COMPUTED_VALUE"""),"Italian")</f>
        <v>Italian</v>
      </c>
      <c r="W175" s="7">
        <v>0.0</v>
      </c>
    </row>
    <row r="176">
      <c r="U176" s="7" t="str">
        <f>IFERROR(__xludf.DUMMYFUNCTION("""COMPUTED_VALUE"""),"Japanese")</f>
        <v>Japanese</v>
      </c>
      <c r="W176" s="7">
        <v>0.0</v>
      </c>
    </row>
    <row r="177">
      <c r="U177" s="7" t="str">
        <f>IFERROR(__xludf.DUMMYFUNCTION("""COMPUTED_VALUE"""),"Korean")</f>
        <v>Korean</v>
      </c>
      <c r="W177" s="7">
        <v>0.0</v>
      </c>
    </row>
    <row r="178">
      <c r="U178" s="7" t="str">
        <f>IFERROR(__xludf.DUMMYFUNCTION("""COMPUTED_VALUE"""),"Macedonian")</f>
        <v>Macedonian</v>
      </c>
      <c r="W178" s="7">
        <v>0.0</v>
      </c>
    </row>
    <row r="179">
      <c r="U179" s="7" t="str">
        <f>IFERROR(__xludf.DUMMYFUNCTION("""COMPUTED_VALUE"""),"Latvian")</f>
        <v>Latvian</v>
      </c>
      <c r="W179" s="7">
        <v>0.0</v>
      </c>
    </row>
    <row r="180">
      <c r="U180" s="7" t="str">
        <f>IFERROR(__xludf.DUMMYFUNCTION("""COMPUTED_VALUE"""),"Norwegian")</f>
        <v>Norwegian</v>
      </c>
      <c r="W180" s="7">
        <v>0.0</v>
      </c>
    </row>
    <row r="181">
      <c r="U181" s="7" t="str">
        <f>IFERROR(__xludf.DUMMYFUNCTION("""COMPUTED_VALUE"""),"Papiamento")</f>
        <v>Papiamento</v>
      </c>
      <c r="W181" s="7">
        <v>0.0</v>
      </c>
    </row>
    <row r="182">
      <c r="U182" s="7" t="str">
        <f>IFERROR(__xludf.DUMMYFUNCTION("""COMPUTED_VALUE"""),"Persian")</f>
        <v>Persian</v>
      </c>
      <c r="W182" s="7">
        <v>0.0</v>
      </c>
    </row>
    <row r="183">
      <c r="U183" s="7" t="str">
        <f>IFERROR(__xludf.DUMMYFUNCTION("""COMPUTED_VALUE"""),"Polish")</f>
        <v>Polish</v>
      </c>
      <c r="W183" s="7">
        <v>0.0</v>
      </c>
    </row>
    <row r="184">
      <c r="U184" s="7" t="str">
        <f>IFERROR(__xludf.DUMMYFUNCTION("""COMPUTED_VALUE"""),"Portuguese")</f>
        <v>Portuguese</v>
      </c>
      <c r="W184" s="7">
        <v>0.0</v>
      </c>
    </row>
    <row r="185">
      <c r="U185" s="7" t="str">
        <f>IFERROR(__xludf.DUMMYFUNCTION("""COMPUTED_VALUE"""),"Russian")</f>
        <v>Russian</v>
      </c>
      <c r="W185" s="7">
        <v>0.0</v>
      </c>
    </row>
    <row r="186">
      <c r="U186" s="7" t="str">
        <f>IFERROR(__xludf.DUMMYFUNCTION("""COMPUTED_VALUE"""),"Serbian")</f>
        <v>Serbian</v>
      </c>
      <c r="W186" s="7">
        <v>0.0</v>
      </c>
    </row>
    <row r="187">
      <c r="U187" s="7" t="str">
        <f>IFERROR(__xludf.DUMMYFUNCTION("""COMPUTED_VALUE"""),"Slovenian")</f>
        <v>Slovenian</v>
      </c>
      <c r="W187" s="7">
        <v>0.0</v>
      </c>
    </row>
    <row r="188">
      <c r="U188" s="7" t="str">
        <f>IFERROR(__xludf.DUMMYFUNCTION("""COMPUTED_VALUE"""),"Serbo-Croatian")</f>
        <v>Serbo-Croatian</v>
      </c>
      <c r="W188" s="7">
        <v>0.0</v>
      </c>
    </row>
    <row r="189">
      <c r="U189" s="7" t="str">
        <f>IFERROR(__xludf.DUMMYFUNCTION("""COMPUTED_VALUE"""),"Slovak")</f>
        <v>Slovak</v>
      </c>
      <c r="W189" s="7">
        <v>0.0</v>
      </c>
    </row>
    <row r="190">
      <c r="U190" s="7" t="str">
        <f>IFERROR(__xludf.DUMMYFUNCTION("""COMPUTED_VALUE"""),"Spanish")</f>
        <v>Spanish</v>
      </c>
      <c r="W190" s="7">
        <v>0.0</v>
      </c>
    </row>
    <row r="191">
      <c r="U191" s="7" t="str">
        <f>IFERROR(__xludf.DUMMYFUNCTION("""COMPUTED_VALUE"""),"Turkish")</f>
        <v>Turkish</v>
      </c>
      <c r="W191" s="7">
        <v>0.0</v>
      </c>
    </row>
    <row r="192">
      <c r="U192" s="7" t="str">
        <f>IFERROR(__xludf.DUMMYFUNCTION("""COMPUTED_VALUE"""),"Czech")</f>
        <v>Czech</v>
      </c>
      <c r="W192" s="7">
        <v>0.0</v>
      </c>
    </row>
    <row r="193">
      <c r="U193" s="7" t="str">
        <f>IFERROR(__xludf.DUMMYFUNCTION("""COMPUTED_VALUE"""),"Vietnamese")</f>
        <v>Vietnamese</v>
      </c>
      <c r="W193" s="7">
        <v>0.0</v>
      </c>
    </row>
    <row r="194">
      <c r="U194" s="7" t="str">
        <f>IFERROR(__xludf.DUMMYFUNCTION("""COMPUTED_VALUE"""),"Swedish")</f>
        <v>Swedish</v>
      </c>
      <c r="W194" s="7">
        <v>0.0</v>
      </c>
    </row>
    <row r="195">
      <c r="U195" s="7" t="str">
        <f>IFERROR(__xludf.DUMMYFUNCTION("""COMPUTED_VALUE"""),"Hebrew")</f>
        <v>Hebrew</v>
      </c>
      <c r="W195" s="7">
        <v>0.0</v>
      </c>
    </row>
    <row r="196">
      <c r="U196" s="7" t="str">
        <f>IFERROR(__xludf.DUMMYFUNCTION("""COMPUTED_VALUE"""),"Bulgarian")</f>
        <v>Bulgarian</v>
      </c>
      <c r="W196" s="7">
        <v>0.0</v>
      </c>
    </row>
    <row r="197">
      <c r="U197" s="7" t="str">
        <f>IFERROR(__xludf.DUMMYFUNCTION("""COMPUTED_VALUE"""),"Catalan")</f>
        <v>Catalan</v>
      </c>
      <c r="W197" s="7">
        <v>0.0</v>
      </c>
    </row>
    <row r="198">
      <c r="U198" s="7" t="str">
        <f>IFERROR(__xludf.DUMMYFUNCTION("""COMPUTED_VALUE"""),"Chinese")</f>
        <v>Chinese</v>
      </c>
      <c r="W198" s="7">
        <v>0.0</v>
      </c>
    </row>
    <row r="199">
      <c r="U199" s="7" t="str">
        <f>IFERROR(__xludf.DUMMYFUNCTION("""COMPUTED_VALUE"""),"Danish")</f>
        <v>Danish</v>
      </c>
      <c r="W199" s="7">
        <v>0.0</v>
      </c>
    </row>
    <row r="200">
      <c r="U200" s="7" t="str">
        <f>IFERROR(__xludf.DUMMYFUNCTION("""COMPUTED_VALUE"""),"German")</f>
        <v>German</v>
      </c>
      <c r="W200" s="7">
        <v>0.0</v>
      </c>
    </row>
    <row r="201">
      <c r="U201" s="7" t="str">
        <f>IFERROR(__xludf.DUMMYFUNCTION("""COMPUTED_VALUE"""),"English")</f>
        <v>English</v>
      </c>
      <c r="W201" s="7">
        <v>0.0</v>
      </c>
    </row>
    <row r="202">
      <c r="U202" s="7" t="str">
        <f>IFERROR(__xludf.DUMMYFUNCTION("""COMPUTED_VALUE"""),"Finnish")</f>
        <v>Finnish</v>
      </c>
      <c r="W202" s="7">
        <v>0.0</v>
      </c>
    </row>
    <row r="203">
      <c r="U203" s="7" t="str">
        <f>IFERROR(__xludf.DUMMYFUNCTION("""COMPUTED_VALUE"""),"French")</f>
        <v>French</v>
      </c>
      <c r="W203" s="7">
        <v>0.0</v>
      </c>
    </row>
    <row r="204">
      <c r="U204" s="7" t="str">
        <f>IFERROR(__xludf.DUMMYFUNCTION("""COMPUTED_VALUE"""),"Hungarian")</f>
        <v>Hungarian</v>
      </c>
      <c r="W204" s="7">
        <v>0.0</v>
      </c>
    </row>
    <row r="205">
      <c r="U205" s="7" t="str">
        <f>IFERROR(__xludf.DUMMYFUNCTION("""COMPUTED_VALUE"""),"Italian")</f>
        <v>Italian</v>
      </c>
      <c r="W205" s="7">
        <v>0.0</v>
      </c>
    </row>
    <row r="206">
      <c r="U206" s="7" t="str">
        <f>IFERROR(__xludf.DUMMYFUNCTION("""COMPUTED_VALUE"""),"Lithuanian")</f>
        <v>Lithuanian</v>
      </c>
      <c r="W206" s="7">
        <v>0.0</v>
      </c>
    </row>
    <row r="207">
      <c r="U207" s="7" t="str">
        <f>IFERROR(__xludf.DUMMYFUNCTION("""COMPUTED_VALUE"""),"Norwegian")</f>
        <v>Norwegian</v>
      </c>
      <c r="W207" s="7">
        <v>0.0</v>
      </c>
    </row>
    <row r="208">
      <c r="U208" s="7" t="str">
        <f>IFERROR(__xludf.DUMMYFUNCTION("""COMPUTED_VALUE"""),"Polish")</f>
        <v>Polish</v>
      </c>
      <c r="W208" s="7">
        <v>0.0</v>
      </c>
    </row>
    <row r="209">
      <c r="U209" s="7" t="str">
        <f>IFERROR(__xludf.DUMMYFUNCTION("""COMPUTED_VALUE"""),"Portuguese")</f>
        <v>Portuguese</v>
      </c>
      <c r="W209" s="7">
        <v>0.0</v>
      </c>
    </row>
    <row r="210">
      <c r="U210" s="7" t="str">
        <f>IFERROR(__xludf.DUMMYFUNCTION("""COMPUTED_VALUE"""),"Spanish")</f>
        <v>Spanish</v>
      </c>
      <c r="W210" s="7">
        <v>0.0</v>
      </c>
    </row>
    <row r="211">
      <c r="U211" s="7" t="str">
        <f>IFERROR(__xludf.DUMMYFUNCTION("""COMPUTED_VALUE"""),"Czech")</f>
        <v>Czech</v>
      </c>
      <c r="W211" s="7">
        <v>0.0</v>
      </c>
    </row>
    <row r="212">
      <c r="U212" s="7" t="str">
        <f>IFERROR(__xludf.DUMMYFUNCTION("""COMPUTED_VALUE"""),"Swedish")</f>
        <v>Swedish</v>
      </c>
      <c r="W212" s="7">
        <v>0.0</v>
      </c>
    </row>
    <row r="213">
      <c r="U213" s="7" t="str">
        <f>IFERROR(__xludf.DUMMYFUNCTION("""COMPUTED_VALUE"""),"Danish")</f>
        <v>Danish</v>
      </c>
      <c r="W213" s="7">
        <v>0.0</v>
      </c>
    </row>
    <row r="214">
      <c r="U214" s="7" t="str">
        <f>IFERROR(__xludf.DUMMYFUNCTION("""COMPUTED_VALUE"""),"German")</f>
        <v>German</v>
      </c>
      <c r="W214" s="7">
        <v>0.0</v>
      </c>
    </row>
    <row r="215">
      <c r="U215" s="7" t="str">
        <f>IFERROR(__xludf.DUMMYFUNCTION("""COMPUTED_VALUE"""),"English")</f>
        <v>English</v>
      </c>
      <c r="W215" s="7">
        <v>0.0</v>
      </c>
    </row>
    <row r="216">
      <c r="U216" s="7" t="str">
        <f>IFERROR(__xludf.DUMMYFUNCTION("""COMPUTED_VALUE"""),"Finnish")</f>
        <v>Finnish</v>
      </c>
      <c r="W216" s="7">
        <v>0.0</v>
      </c>
    </row>
    <row r="217">
      <c r="U217" s="7" t="str">
        <f>IFERROR(__xludf.DUMMYFUNCTION("""COMPUTED_VALUE"""),"French")</f>
        <v>French</v>
      </c>
      <c r="W217" s="7">
        <v>0.0</v>
      </c>
    </row>
    <row r="218">
      <c r="U218" s="7" t="str">
        <f>IFERROR(__xludf.DUMMYFUNCTION("""COMPUTED_VALUE"""),"Hebrew")</f>
        <v>Hebrew</v>
      </c>
      <c r="W218" s="7">
        <v>0.0</v>
      </c>
    </row>
    <row r="219">
      <c r="U219" s="7" t="str">
        <f>IFERROR(__xludf.DUMMYFUNCTION("""COMPUTED_VALUE"""),"Hungarian")</f>
        <v>Hungarian</v>
      </c>
      <c r="W219" s="7">
        <v>0.0</v>
      </c>
    </row>
    <row r="220">
      <c r="U220" s="7" t="str">
        <f>IFERROR(__xludf.DUMMYFUNCTION("""COMPUTED_VALUE"""),"Italian")</f>
        <v>Italian</v>
      </c>
      <c r="W220" s="7">
        <v>0.0</v>
      </c>
    </row>
    <row r="221">
      <c r="U221" s="7" t="str">
        <f>IFERROR(__xludf.DUMMYFUNCTION("""COMPUTED_VALUE"""),"Japanese")</f>
        <v>Japanese</v>
      </c>
      <c r="W221" s="7">
        <v>0.0</v>
      </c>
    </row>
    <row r="222">
      <c r="U222" s="7" t="str">
        <f>IFERROR(__xludf.DUMMYFUNCTION("""COMPUTED_VALUE"""),"Norwegian")</f>
        <v>Norwegian</v>
      </c>
      <c r="W222" s="7">
        <v>0.0</v>
      </c>
    </row>
    <row r="223">
      <c r="U223" s="7" t="str">
        <f>IFERROR(__xludf.DUMMYFUNCTION("""COMPUTED_VALUE"""),"Ukrainian")</f>
        <v>Ukrainian</v>
      </c>
      <c r="W223" s="7">
        <v>0.0</v>
      </c>
    </row>
    <row r="224">
      <c r="U224" s="7" t="str">
        <f>IFERROR(__xludf.DUMMYFUNCTION("""COMPUTED_VALUE"""),"Polish")</f>
        <v>Polish</v>
      </c>
      <c r="W224" s="7">
        <v>0.0</v>
      </c>
    </row>
    <row r="225">
      <c r="U225" s="7" t="str">
        <f>IFERROR(__xludf.DUMMYFUNCTION("""COMPUTED_VALUE"""),"Portuguese")</f>
        <v>Portuguese</v>
      </c>
      <c r="W225" s="7">
        <v>0.0</v>
      </c>
    </row>
    <row r="226">
      <c r="U226" s="7" t="str">
        <f>IFERROR(__xludf.DUMMYFUNCTION("""COMPUTED_VALUE"""),"Slovenian")</f>
        <v>Slovenian</v>
      </c>
      <c r="W226" s="7">
        <v>0.0</v>
      </c>
    </row>
    <row r="227">
      <c r="U227" s="7" t="str">
        <f>IFERROR(__xludf.DUMMYFUNCTION("""COMPUTED_VALUE"""),"Czech")</f>
        <v>Czech</v>
      </c>
      <c r="W227" s="7">
        <v>0.0</v>
      </c>
    </row>
    <row r="228">
      <c r="U228" s="7" t="str">
        <f>IFERROR(__xludf.DUMMYFUNCTION("""COMPUTED_VALUE"""),"Swedish")</f>
        <v>Swedish</v>
      </c>
      <c r="W228" s="7">
        <v>0.0</v>
      </c>
    </row>
    <row r="229">
      <c r="U229" s="7" t="str">
        <f>IFERROR(__xludf.DUMMYFUNCTION("""COMPUTED_VALUE"""),"English")</f>
        <v>English</v>
      </c>
      <c r="W229" s="7">
        <v>0.0</v>
      </c>
    </row>
    <row r="230">
      <c r="U230" s="7" t="str">
        <f>IFERROR(__xludf.DUMMYFUNCTION("""COMPUTED_VALUE"""),"Finnish")</f>
        <v>Finnish</v>
      </c>
      <c r="W230" s="7">
        <v>0.0</v>
      </c>
    </row>
    <row r="231">
      <c r="U231" s="7" t="str">
        <f>IFERROR(__xludf.DUMMYFUNCTION("""COMPUTED_VALUE"""),"French")</f>
        <v>French</v>
      </c>
      <c r="W231" s="7">
        <v>0.0</v>
      </c>
    </row>
    <row r="232">
      <c r="U232" s="7" t="str">
        <f>IFERROR(__xludf.DUMMYFUNCTION("""COMPUTED_VALUE"""),"Portuguese")</f>
        <v>Portuguese</v>
      </c>
      <c r="W232" s="7">
        <v>0.0</v>
      </c>
    </row>
    <row r="233">
      <c r="U233" s="7" t="str">
        <f>IFERROR(__xludf.DUMMYFUNCTION("""COMPUTED_VALUE"""),"Spanish")</f>
        <v>Spanish</v>
      </c>
      <c r="W233" s="7">
        <v>0.0</v>
      </c>
    </row>
    <row r="234">
      <c r="U234" s="7" t="str">
        <f>IFERROR(__xludf.DUMMYFUNCTION("""COMPUTED_VALUE"""),"German")</f>
        <v>German</v>
      </c>
      <c r="W234" s="7">
        <v>0.0</v>
      </c>
    </row>
    <row r="235">
      <c r="U235" s="7" t="str">
        <f>IFERROR(__xludf.DUMMYFUNCTION("""COMPUTED_VALUE"""),"English")</f>
        <v>English</v>
      </c>
      <c r="W235" s="7">
        <v>0.0</v>
      </c>
    </row>
    <row r="236">
      <c r="U236" s="7" t="str">
        <f>IFERROR(__xludf.DUMMYFUNCTION("""COMPUTED_VALUE"""),"Finnish")</f>
        <v>Finnish</v>
      </c>
      <c r="W236" s="7">
        <v>0.0</v>
      </c>
    </row>
    <row r="237">
      <c r="U237" s="7" t="str">
        <f>IFERROR(__xludf.DUMMYFUNCTION("""COMPUTED_VALUE"""),"Hungarian")</f>
        <v>Hungarian</v>
      </c>
      <c r="W237" s="7">
        <v>0.0</v>
      </c>
    </row>
    <row r="238">
      <c r="U238" s="7" t="str">
        <f>IFERROR(__xludf.DUMMYFUNCTION("""COMPUTED_VALUE"""),"Italian")</f>
        <v>Italian</v>
      </c>
      <c r="W238" s="7">
        <v>0.0</v>
      </c>
    </row>
    <row r="239">
      <c r="U239" s="7" t="str">
        <f>IFERROR(__xludf.DUMMYFUNCTION("""COMPUTED_VALUE"""),"Macedonian")</f>
        <v>Macedonian</v>
      </c>
      <c r="W239" s="7">
        <v>0.0</v>
      </c>
    </row>
    <row r="240">
      <c r="U240" s="7" t="str">
        <f>IFERROR(__xludf.DUMMYFUNCTION("""COMPUTED_VALUE"""),"Slovenian")</f>
        <v>Slovenian</v>
      </c>
      <c r="W240" s="7">
        <v>0.0</v>
      </c>
    </row>
    <row r="241">
      <c r="U241" s="7" t="str">
        <f>IFERROR(__xludf.DUMMYFUNCTION("""COMPUTED_VALUE"""),"Spanish")</f>
        <v>Spanish</v>
      </c>
      <c r="W241" s="7">
        <v>0.0</v>
      </c>
    </row>
    <row r="242">
      <c r="U242" s="7" t="str">
        <f>IFERROR(__xludf.DUMMYFUNCTION("""COMPUTED_VALUE"""),"Czech")</f>
        <v>Czech</v>
      </c>
      <c r="W242" s="7">
        <v>0.0</v>
      </c>
    </row>
    <row r="243">
      <c r="U243" s="7" t="str">
        <f>IFERROR(__xludf.DUMMYFUNCTION("""COMPUTED_VALUE"""),"Romanian")</f>
        <v>Romanian</v>
      </c>
      <c r="W243" s="7">
        <v>0.0</v>
      </c>
    </row>
    <row r="244">
      <c r="U244" s="7" t="str">
        <f>IFERROR(__xludf.DUMMYFUNCTION("""COMPUTED_VALUE"""),"German")</f>
        <v>German</v>
      </c>
      <c r="W244" s="7">
        <v>0.0</v>
      </c>
    </row>
    <row r="245">
      <c r="U245" s="7" t="str">
        <f>IFERROR(__xludf.DUMMYFUNCTION("""COMPUTED_VALUE"""),"English")</f>
        <v>English</v>
      </c>
      <c r="W245" s="7">
        <v>0.0</v>
      </c>
    </row>
    <row r="246">
      <c r="U246" s="7" t="str">
        <f>IFERROR(__xludf.DUMMYFUNCTION("""COMPUTED_VALUE"""),"Finnish")</f>
        <v>Finnish</v>
      </c>
      <c r="W246" s="7">
        <v>0.0</v>
      </c>
    </row>
    <row r="247">
      <c r="U247" s="7" t="str">
        <f>IFERROR(__xludf.DUMMYFUNCTION("""COMPUTED_VALUE"""),"French")</f>
        <v>French</v>
      </c>
      <c r="W247" s="7">
        <v>0.0</v>
      </c>
    </row>
    <row r="248">
      <c r="U248" s="7" t="str">
        <f>IFERROR(__xludf.DUMMYFUNCTION("""COMPUTED_VALUE"""),"Hebrew")</f>
        <v>Hebrew</v>
      </c>
      <c r="W248" s="7">
        <v>0.0</v>
      </c>
    </row>
    <row r="249">
      <c r="U249" s="7" t="str">
        <f>IFERROR(__xludf.DUMMYFUNCTION("""COMPUTED_VALUE"""),"Hungarian")</f>
        <v>Hungarian</v>
      </c>
      <c r="W249" s="7">
        <v>0.0</v>
      </c>
    </row>
    <row r="250">
      <c r="U250" s="7" t="str">
        <f>IFERROR(__xludf.DUMMYFUNCTION("""COMPUTED_VALUE"""),"Italian")</f>
        <v>Italian</v>
      </c>
      <c r="W250" s="7">
        <v>0.0</v>
      </c>
    </row>
    <row r="251">
      <c r="U251" s="7" t="str">
        <f>IFERROR(__xludf.DUMMYFUNCTION("""COMPUTED_VALUE"""),"Japanese")</f>
        <v>Japanese</v>
      </c>
      <c r="W251" s="7">
        <v>0.0</v>
      </c>
    </row>
    <row r="252">
      <c r="U252" s="7" t="str">
        <f>IFERROR(__xludf.DUMMYFUNCTION("""COMPUTED_VALUE"""),"Croatian")</f>
        <v>Croatian</v>
      </c>
      <c r="W252" s="7">
        <v>0.0</v>
      </c>
    </row>
    <row r="253">
      <c r="U253" s="7" t="str">
        <f>IFERROR(__xludf.DUMMYFUNCTION("""COMPUTED_VALUE"""),"Lithuanian")</f>
        <v>Lithuanian</v>
      </c>
      <c r="W253" s="7">
        <v>0.0</v>
      </c>
    </row>
    <row r="254">
      <c r="U254" s="7" t="str">
        <f>IFERROR(__xludf.DUMMYFUNCTION("""COMPUTED_VALUE"""),"Portuguese")</f>
        <v>Portuguese</v>
      </c>
      <c r="W254" s="7">
        <v>0.0</v>
      </c>
    </row>
    <row r="255">
      <c r="U255" s="7" t="str">
        <f>IFERROR(__xludf.DUMMYFUNCTION("""COMPUTED_VALUE"""),"Romanian")</f>
        <v>Romanian</v>
      </c>
      <c r="W255" s="7">
        <v>0.0</v>
      </c>
    </row>
    <row r="256">
      <c r="U256" s="7" t="str">
        <f>IFERROR(__xludf.DUMMYFUNCTION("""COMPUTED_VALUE"""),"German")</f>
        <v>German</v>
      </c>
      <c r="W256" s="7">
        <v>0.0</v>
      </c>
    </row>
    <row r="257">
      <c r="U257" s="7" t="str">
        <f>IFERROR(__xludf.DUMMYFUNCTION("""COMPUTED_VALUE"""),"English")</f>
        <v>English</v>
      </c>
      <c r="W257" s="7">
        <v>0.0</v>
      </c>
    </row>
    <row r="258">
      <c r="U258" s="7" t="str">
        <f>IFERROR(__xludf.DUMMYFUNCTION("""COMPUTED_VALUE"""),"Polish")</f>
        <v>Polish</v>
      </c>
      <c r="W258" s="7">
        <v>0.0</v>
      </c>
    </row>
    <row r="259">
      <c r="U259" s="7" t="str">
        <f>IFERROR(__xludf.DUMMYFUNCTION("""COMPUTED_VALUE"""),"Spanish")</f>
        <v>Spanish</v>
      </c>
      <c r="W259" s="7">
        <v>0.0</v>
      </c>
    </row>
    <row r="260">
      <c r="U260" s="7" t="str">
        <f>IFERROR(__xludf.DUMMYFUNCTION("""COMPUTED_VALUE"""),"Turkish")</f>
        <v>Turkish</v>
      </c>
      <c r="W260" s="7">
        <v>0.0</v>
      </c>
    </row>
    <row r="261">
      <c r="U261" s="7" t="str">
        <f>IFERROR(__xludf.DUMMYFUNCTION("""COMPUTED_VALUE"""),"French")</f>
        <v>French</v>
      </c>
      <c r="W261" s="7">
        <v>0.0</v>
      </c>
    </row>
    <row r="262">
      <c r="U262" s="7" t="str">
        <f>IFERROR(__xludf.DUMMYFUNCTION("""COMPUTED_VALUE"""),"German")</f>
        <v>German</v>
      </c>
      <c r="W262" s="7">
        <v>0.0</v>
      </c>
    </row>
    <row r="263">
      <c r="U263" s="7" t="str">
        <f>IFERROR(__xludf.DUMMYFUNCTION("""COMPUTED_VALUE"""),"Bulgarian")</f>
        <v>Bulgarian</v>
      </c>
      <c r="W263" s="7">
        <v>0.0</v>
      </c>
    </row>
    <row r="264">
      <c r="U264" s="7" t="str">
        <f>IFERROR(__xludf.DUMMYFUNCTION("""COMPUTED_VALUE"""),"Chinese")</f>
        <v>Chinese</v>
      </c>
      <c r="W264" s="7">
        <v>0.0</v>
      </c>
    </row>
    <row r="265">
      <c r="U265" s="7" t="str">
        <f>IFERROR(__xludf.DUMMYFUNCTION("""COMPUTED_VALUE"""),"German")</f>
        <v>German</v>
      </c>
      <c r="W265" s="7">
        <v>0.0</v>
      </c>
    </row>
    <row r="266">
      <c r="U266" s="7" t="str">
        <f>IFERROR(__xludf.DUMMYFUNCTION("""COMPUTED_VALUE"""),"English")</f>
        <v>English</v>
      </c>
      <c r="W266" s="7">
        <v>0.0</v>
      </c>
    </row>
    <row r="267">
      <c r="U267" s="7" t="str">
        <f>IFERROR(__xludf.DUMMYFUNCTION("""COMPUTED_VALUE"""),"Estonian")</f>
        <v>Estonian</v>
      </c>
      <c r="W267" s="7">
        <v>0.0</v>
      </c>
    </row>
    <row r="268">
      <c r="U268" s="7" t="str">
        <f>IFERROR(__xludf.DUMMYFUNCTION("""COMPUTED_VALUE"""),"Finnish")</f>
        <v>Finnish</v>
      </c>
      <c r="W268" s="7">
        <v>0.0</v>
      </c>
    </row>
    <row r="269">
      <c r="U269" s="7" t="str">
        <f>IFERROR(__xludf.DUMMYFUNCTION("""COMPUTED_VALUE"""),"French")</f>
        <v>French</v>
      </c>
      <c r="W269" s="7">
        <v>0.0</v>
      </c>
    </row>
    <row r="270">
      <c r="U270" s="7" t="str">
        <f>IFERROR(__xludf.DUMMYFUNCTION("""COMPUTED_VALUE"""),"Greek")</f>
        <v>Greek</v>
      </c>
      <c r="W270" s="7">
        <v>0.0</v>
      </c>
    </row>
    <row r="271">
      <c r="U271" s="7" t="str">
        <f>IFERROR(__xludf.DUMMYFUNCTION("""COMPUTED_VALUE"""),"Hebrew")</f>
        <v>Hebrew</v>
      </c>
      <c r="W271" s="7">
        <v>0.0</v>
      </c>
    </row>
    <row r="272">
      <c r="U272" s="7" t="str">
        <f>IFERROR(__xludf.DUMMYFUNCTION("""COMPUTED_VALUE"""),"Hungarian")</f>
        <v>Hungarian</v>
      </c>
      <c r="W272" s="7">
        <v>0.0</v>
      </c>
    </row>
    <row r="273">
      <c r="U273" s="7" t="str">
        <f>IFERROR(__xludf.DUMMYFUNCTION("""COMPUTED_VALUE"""),"Italian")</f>
        <v>Italian</v>
      </c>
      <c r="W273" s="7">
        <v>0.0</v>
      </c>
    </row>
    <row r="274">
      <c r="U274" s="7" t="str">
        <f>IFERROR(__xludf.DUMMYFUNCTION("""COMPUTED_VALUE"""),"Japenese")</f>
        <v>Japenese</v>
      </c>
      <c r="W274" s="7">
        <v>0.0</v>
      </c>
    </row>
    <row r="275">
      <c r="U275" s="7" t="str">
        <f>IFERROR(__xludf.DUMMYFUNCTION("""COMPUTED_VALUE"""),"Croatian")</f>
        <v>Croatian</v>
      </c>
      <c r="W275" s="7">
        <v>0.0</v>
      </c>
    </row>
    <row r="276">
      <c r="U276" s="7" t="str">
        <f>IFERROR(__xludf.DUMMYFUNCTION("""COMPUTED_VALUE"""),"Lithuanian")</f>
        <v>Lithuanian</v>
      </c>
      <c r="W276" s="7">
        <v>0.0</v>
      </c>
    </row>
    <row r="277">
      <c r="U277" s="7" t="str">
        <f>IFERROR(__xludf.DUMMYFUNCTION("""COMPUTED_VALUE"""),"Norwegian")</f>
        <v>Norwegian</v>
      </c>
      <c r="W277" s="7">
        <v>0.0</v>
      </c>
    </row>
    <row r="278">
      <c r="U278" s="7" t="str">
        <f>IFERROR(__xludf.DUMMYFUNCTION("""COMPUTED_VALUE"""),"Polish")</f>
        <v>Polish</v>
      </c>
      <c r="W278" s="7">
        <v>0.0</v>
      </c>
    </row>
    <row r="279">
      <c r="U279" s="7" t="str">
        <f>IFERROR(__xludf.DUMMYFUNCTION("""COMPUTED_VALUE"""),"Portuguese")</f>
        <v>Portuguese</v>
      </c>
      <c r="W279" s="7">
        <v>0.0</v>
      </c>
    </row>
    <row r="280">
      <c r="U280" s="7" t="str">
        <f>IFERROR(__xludf.DUMMYFUNCTION("""COMPUTED_VALUE"""),"Romanian")</f>
        <v>Romanian</v>
      </c>
      <c r="W280" s="7">
        <v>0.0</v>
      </c>
    </row>
    <row r="281">
      <c r="U281" s="7" t="str">
        <f>IFERROR(__xludf.DUMMYFUNCTION("""COMPUTED_VALUE"""),"Russian")</f>
        <v>Russian</v>
      </c>
      <c r="W281" s="7">
        <v>0.0</v>
      </c>
    </row>
    <row r="282">
      <c r="U282" s="7" t="str">
        <f>IFERROR(__xludf.DUMMYFUNCTION("""COMPUTED_VALUE"""),"Serbo-Croatian")</f>
        <v>Serbo-Croatian</v>
      </c>
      <c r="W282" s="7">
        <v>0.0</v>
      </c>
    </row>
    <row r="283">
      <c r="U283" s="7" t="str">
        <f>IFERROR(__xludf.DUMMYFUNCTION("""COMPUTED_VALUE"""),"Slovenian")</f>
        <v>Slovenian</v>
      </c>
      <c r="W283" s="7">
        <v>0.0</v>
      </c>
    </row>
    <row r="284">
      <c r="U284" s="7" t="str">
        <f>IFERROR(__xludf.DUMMYFUNCTION("""COMPUTED_VALUE"""),"Spanish")</f>
        <v>Spanish</v>
      </c>
      <c r="W284" s="7">
        <v>0.0</v>
      </c>
    </row>
    <row r="285">
      <c r="U285" s="7" t="str">
        <f>IFERROR(__xludf.DUMMYFUNCTION("""COMPUTED_VALUE"""),"Czech")</f>
        <v>Czech</v>
      </c>
      <c r="W285" s="7">
        <v>0.0</v>
      </c>
    </row>
    <row r="286">
      <c r="U286" s="7" t="str">
        <f>IFERROR(__xludf.DUMMYFUNCTION("""COMPUTED_VALUE"""),"Turkish")</f>
        <v>Turkish</v>
      </c>
      <c r="W286" s="7">
        <v>0.0</v>
      </c>
    </row>
    <row r="287">
      <c r="U287" s="7" t="str">
        <f>IFERROR(__xludf.DUMMYFUNCTION("""COMPUTED_VALUE"""),"Swedish")</f>
        <v>Swedish</v>
      </c>
      <c r="W287" s="7">
        <v>0.0</v>
      </c>
    </row>
    <row r="288">
      <c r="U288" s="7" t="str">
        <f>IFERROR(__xludf.DUMMYFUNCTION("""COMPUTED_VALUE"""),"Croatian")</f>
        <v>Croatian</v>
      </c>
      <c r="W288" s="7">
        <v>0.0</v>
      </c>
    </row>
    <row r="289">
      <c r="U289" s="7" t="str">
        <f>IFERROR(__xludf.DUMMYFUNCTION("""COMPUTED_VALUE"""),"Spanish")</f>
        <v>Spanish</v>
      </c>
      <c r="W289" s="7">
        <v>0.0</v>
      </c>
    </row>
    <row r="290">
      <c r="U290" s="7" t="str">
        <f>IFERROR(__xludf.DUMMYFUNCTION("""COMPUTED_VALUE"""),"French")</f>
        <v>French</v>
      </c>
      <c r="W290" s="7">
        <v>0.0</v>
      </c>
    </row>
    <row r="291">
      <c r="U291" s="7" t="str">
        <f>IFERROR(__xludf.DUMMYFUNCTION("""COMPUTED_VALUE"""),"Spanish")</f>
        <v>Spanish</v>
      </c>
      <c r="W291" s="7">
        <v>0.0</v>
      </c>
    </row>
    <row r="292">
      <c r="U292" s="7" t="str">
        <f>IFERROR(__xludf.DUMMYFUNCTION("""COMPUTED_VALUE"""),"English")</f>
        <v>English</v>
      </c>
      <c r="W292" s="7">
        <v>0.0</v>
      </c>
    </row>
    <row r="293">
      <c r="U293" s="7" t="str">
        <f>IFERROR(__xludf.DUMMYFUNCTION("""COMPUTED_VALUE"""),"French")</f>
        <v>French</v>
      </c>
      <c r="W293" s="7">
        <v>0.0</v>
      </c>
    </row>
    <row r="294">
      <c r="U294" s="7" t="str">
        <f>IFERROR(__xludf.DUMMYFUNCTION("""COMPUTED_VALUE"""),"Italian")</f>
        <v>Italian</v>
      </c>
      <c r="W294" s="7">
        <v>0.0</v>
      </c>
    </row>
    <row r="295">
      <c r="U295" s="7" t="str">
        <f>IFERROR(__xludf.DUMMYFUNCTION("""COMPUTED_VALUE"""),"Polish")</f>
        <v>Polish</v>
      </c>
      <c r="W295" s="7">
        <v>0.0</v>
      </c>
    </row>
    <row r="296">
      <c r="U296" s="7" t="str">
        <f>IFERROR(__xludf.DUMMYFUNCTION("""COMPUTED_VALUE"""),"Swedish")</f>
        <v>Swedish</v>
      </c>
      <c r="W296" s="7">
        <v>0.0</v>
      </c>
    </row>
    <row r="297">
      <c r="U297" s="7" t="str">
        <f>IFERROR(__xludf.DUMMYFUNCTION("""COMPUTED_VALUE"""),"Finnish")</f>
        <v>Finnish</v>
      </c>
      <c r="W297" s="7">
        <v>0.0</v>
      </c>
    </row>
    <row r="298">
      <c r="U298" s="7" t="str">
        <f>IFERROR(__xludf.DUMMYFUNCTION("""COMPUTED_VALUE"""),"Norwegian")</f>
        <v>Norwegian</v>
      </c>
      <c r="W298" s="7">
        <v>0.0</v>
      </c>
    </row>
    <row r="299">
      <c r="U299" s="7" t="str">
        <f>IFERROR(__xludf.DUMMYFUNCTION("""COMPUTED_VALUE"""),"Danish")</f>
        <v>Danish</v>
      </c>
      <c r="W299" s="7">
        <v>0.0</v>
      </c>
    </row>
    <row r="300">
      <c r="U300" s="7" t="str">
        <f>IFERROR(__xludf.DUMMYFUNCTION("""COMPUTED_VALUE"""),"German")</f>
        <v>German</v>
      </c>
      <c r="W300" s="7">
        <v>0.0</v>
      </c>
    </row>
    <row r="301">
      <c r="U301" s="7" t="str">
        <f>IFERROR(__xludf.DUMMYFUNCTION("""COMPUTED_VALUE"""),"Italian")</f>
        <v>Italian</v>
      </c>
      <c r="W301" s="7">
        <v>0.0</v>
      </c>
    </row>
    <row r="302">
      <c r="U302" s="7" t="str">
        <f>IFERROR(__xludf.DUMMYFUNCTION("""COMPUTED_VALUE"""),"French")</f>
        <v>French</v>
      </c>
      <c r="W302" s="7">
        <v>0.0</v>
      </c>
    </row>
    <row r="303">
      <c r="U303" s="7" t="str">
        <f>IFERROR(__xludf.DUMMYFUNCTION("""COMPUTED_VALUE"""),"English")</f>
        <v>English</v>
      </c>
      <c r="W303" s="7">
        <v>0.0</v>
      </c>
    </row>
    <row r="304">
      <c r="U304" s="7" t="str">
        <f>IFERROR(__xludf.DUMMYFUNCTION("""COMPUTED_VALUE"""),"Swedish")</f>
        <v>Swedish</v>
      </c>
      <c r="W304" s="7">
        <v>0.0</v>
      </c>
    </row>
    <row r="305">
      <c r="U305" s="7" t="str">
        <f>IFERROR(__xludf.DUMMYFUNCTION("""COMPUTED_VALUE"""),"Greek")</f>
        <v>Greek</v>
      </c>
      <c r="W305" s="7">
        <v>0.0</v>
      </c>
    </row>
    <row r="306">
      <c r="U306" s="7" t="str">
        <f>IFERROR(__xludf.DUMMYFUNCTION("""COMPUTED_VALUE"""),"Bulgarian")</f>
        <v>Bulgarian</v>
      </c>
      <c r="W306" s="7">
        <v>0.0</v>
      </c>
    </row>
    <row r="307">
      <c r="U307" s="7" t="str">
        <f>IFERROR(__xludf.DUMMYFUNCTION("""COMPUTED_VALUE"""),"German")</f>
        <v>German</v>
      </c>
      <c r="W307" s="7">
        <v>0.0</v>
      </c>
    </row>
    <row r="308">
      <c r="U308" s="7" t="str">
        <f>IFERROR(__xludf.DUMMYFUNCTION("""COMPUTED_VALUE"""),"English")</f>
        <v>English</v>
      </c>
      <c r="W308" s="7">
        <v>0.0</v>
      </c>
    </row>
    <row r="309">
      <c r="U309" s="7" t="str">
        <f>IFERROR(__xludf.DUMMYFUNCTION("""COMPUTED_VALUE"""),"French")</f>
        <v>French</v>
      </c>
      <c r="W309" s="7">
        <v>0.0</v>
      </c>
    </row>
    <row r="310">
      <c r="U310" s="7" t="str">
        <f>IFERROR(__xludf.DUMMYFUNCTION("""COMPUTED_VALUE"""),"Irish")</f>
        <v>Irish</v>
      </c>
      <c r="W310" s="7">
        <v>0.0</v>
      </c>
    </row>
    <row r="311">
      <c r="U311" s="7" t="str">
        <f>IFERROR(__xludf.DUMMYFUNCTION("""COMPUTED_VALUE"""),"Italian")</f>
        <v>Italian</v>
      </c>
      <c r="W311" s="7">
        <v>0.0</v>
      </c>
    </row>
    <row r="312">
      <c r="U312" s="7" t="str">
        <f>IFERROR(__xludf.DUMMYFUNCTION("""COMPUTED_VALUE"""),"Russian")</f>
        <v>Russian</v>
      </c>
      <c r="W312" s="7">
        <v>0.0</v>
      </c>
    </row>
    <row r="313">
      <c r="U313" s="7" t="str">
        <f>IFERROR(__xludf.DUMMYFUNCTION("""COMPUTED_VALUE"""),"Serbo-Croatian")</f>
        <v>Serbo-Croatian</v>
      </c>
      <c r="W313" s="7">
        <v>0.0</v>
      </c>
    </row>
    <row r="314">
      <c r="U314" s="7" t="str">
        <f>IFERROR(__xludf.DUMMYFUNCTION("""COMPUTED_VALUE"""),"English")</f>
        <v>English</v>
      </c>
      <c r="W314" s="7">
        <v>0.0</v>
      </c>
    </row>
    <row r="315">
      <c r="U315" s="7" t="str">
        <f>IFERROR(__xludf.DUMMYFUNCTION("""COMPUTED_VALUE"""),"Spanish")</f>
        <v>Spanish</v>
      </c>
      <c r="W315" s="7">
        <v>0.0</v>
      </c>
    </row>
    <row r="316">
      <c r="U316" s="7" t="str">
        <f>IFERROR(__xludf.DUMMYFUNCTION("""COMPUTED_VALUE"""),"French")</f>
        <v>French</v>
      </c>
      <c r="W316" s="7">
        <v>0.0</v>
      </c>
    </row>
    <row r="317">
      <c r="U317" s="7" t="str">
        <f>IFERROR(__xludf.DUMMYFUNCTION("""COMPUTED_VALUE"""),"German")</f>
        <v>German</v>
      </c>
      <c r="W317" s="7">
        <v>0.0</v>
      </c>
    </row>
    <row r="318">
      <c r="U318" s="7" t="str">
        <f>IFERROR(__xludf.DUMMYFUNCTION("""COMPUTED_VALUE"""),"Danish")</f>
        <v>Danish</v>
      </c>
      <c r="W318" s="7">
        <v>0.0</v>
      </c>
    </row>
    <row r="319">
      <c r="U319" s="7" t="str">
        <f>IFERROR(__xludf.DUMMYFUNCTION("""COMPUTED_VALUE"""),"Greek")</f>
        <v>Greek</v>
      </c>
      <c r="W319" s="7">
        <v>0.0</v>
      </c>
    </row>
    <row r="320">
      <c r="U320" s="7" t="str">
        <f>IFERROR(__xludf.DUMMYFUNCTION("""COMPUTED_VALUE"""),"Arabic")</f>
        <v>Arabic</v>
      </c>
      <c r="W320" s="7">
        <v>0.0</v>
      </c>
    </row>
    <row r="321">
      <c r="U321" s="7" t="str">
        <f>IFERROR(__xludf.DUMMYFUNCTION("""COMPUTED_VALUE"""),"Danish")</f>
        <v>Danish</v>
      </c>
      <c r="W321" s="7">
        <v>0.0</v>
      </c>
    </row>
    <row r="322">
      <c r="U322" s="7" t="str">
        <f>IFERROR(__xludf.DUMMYFUNCTION("""COMPUTED_VALUE"""),"German")</f>
        <v>German</v>
      </c>
      <c r="W322" s="7">
        <v>0.0</v>
      </c>
    </row>
    <row r="323">
      <c r="U323" s="7" t="str">
        <f>IFERROR(__xludf.DUMMYFUNCTION("""COMPUTED_VALUE"""),"English")</f>
        <v>English</v>
      </c>
      <c r="W323" s="7">
        <v>0.0</v>
      </c>
    </row>
    <row r="324">
      <c r="U324" s="7" t="str">
        <f>IFERROR(__xludf.DUMMYFUNCTION("""COMPUTED_VALUE"""),"French")</f>
        <v>French</v>
      </c>
      <c r="W324" s="7">
        <v>0.0</v>
      </c>
    </row>
    <row r="325">
      <c r="U325" s="7" t="str">
        <f>IFERROR(__xludf.DUMMYFUNCTION("""COMPUTED_VALUE"""),"Italian")</f>
        <v>Italian</v>
      </c>
      <c r="W325" s="7">
        <v>0.0</v>
      </c>
    </row>
    <row r="326">
      <c r="U326" s="7" t="str">
        <f>IFERROR(__xludf.DUMMYFUNCTION("""COMPUTED_VALUE"""),"Norwegian")</f>
        <v>Norwegian</v>
      </c>
      <c r="W326" s="7">
        <v>0.0</v>
      </c>
    </row>
    <row r="327">
      <c r="U327" s="7" t="str">
        <f>IFERROR(__xludf.DUMMYFUNCTION("""COMPUTED_VALUE"""),"Polish")</f>
        <v>Polish</v>
      </c>
      <c r="W327" s="7">
        <v>0.0</v>
      </c>
    </row>
    <row r="328">
      <c r="U328" s="7" t="str">
        <f>IFERROR(__xludf.DUMMYFUNCTION("""COMPUTED_VALUE"""),"Romanian")</f>
        <v>Romanian</v>
      </c>
      <c r="W328" s="7">
        <v>0.0</v>
      </c>
    </row>
    <row r="329">
      <c r="U329" s="7" t="str">
        <f>IFERROR(__xludf.DUMMYFUNCTION("""COMPUTED_VALUE"""),"Slovenian")</f>
        <v>Slovenian</v>
      </c>
      <c r="W329" s="7">
        <v>0.0</v>
      </c>
    </row>
    <row r="330">
      <c r="U330" s="7" t="str">
        <f>IFERROR(__xludf.DUMMYFUNCTION("""COMPUTED_VALUE"""),"Spanish")</f>
        <v>Spanish</v>
      </c>
      <c r="W330" s="7">
        <v>0.0</v>
      </c>
    </row>
    <row r="331">
      <c r="U331" s="7" t="str">
        <f>IFERROR(__xludf.DUMMYFUNCTION("""COMPUTED_VALUE"""),"Czech")</f>
        <v>Czech</v>
      </c>
      <c r="W331" s="7">
        <v>0.0</v>
      </c>
    </row>
    <row r="332">
      <c r="U332" s="7" t="str">
        <f>IFERROR(__xludf.DUMMYFUNCTION("""COMPUTED_VALUE"""),"French")</f>
        <v>French</v>
      </c>
      <c r="W332" s="7">
        <v>0.0</v>
      </c>
    </row>
    <row r="333">
      <c r="U333" s="7" t="str">
        <f>IFERROR(__xludf.DUMMYFUNCTION("""COMPUTED_VALUE"""),"Amharic")</f>
        <v>Amharic</v>
      </c>
      <c r="W333" s="7">
        <v>0.0</v>
      </c>
    </row>
    <row r="334">
      <c r="U334" s="7" t="str">
        <f>IFERROR(__xludf.DUMMYFUNCTION("""COMPUTED_VALUE"""),"Arabic")</f>
        <v>Arabic</v>
      </c>
      <c r="W334" s="7">
        <v>0.0</v>
      </c>
    </row>
    <row r="335">
      <c r="U335" s="7" t="str">
        <f>IFERROR(__xludf.DUMMYFUNCTION("""COMPUTED_VALUE"""),"Danish")</f>
        <v>Danish</v>
      </c>
      <c r="W335" s="7">
        <v>0.0</v>
      </c>
    </row>
    <row r="336">
      <c r="U336" s="7" t="str">
        <f>IFERROR(__xludf.DUMMYFUNCTION("""COMPUTED_VALUE"""),"German")</f>
        <v>German</v>
      </c>
      <c r="W336" s="7">
        <v>0.0</v>
      </c>
    </row>
    <row r="337">
      <c r="U337" s="7" t="str">
        <f>IFERROR(__xludf.DUMMYFUNCTION("""COMPUTED_VALUE"""),"English")</f>
        <v>English</v>
      </c>
      <c r="W337" s="7">
        <v>0.0</v>
      </c>
    </row>
    <row r="338">
      <c r="U338" s="7" t="str">
        <f>IFERROR(__xludf.DUMMYFUNCTION("""COMPUTED_VALUE"""),"French")</f>
        <v>French</v>
      </c>
      <c r="W338" s="7">
        <v>0.0</v>
      </c>
    </row>
    <row r="339">
      <c r="U339" s="7" t="str">
        <f>IFERROR(__xludf.DUMMYFUNCTION("""COMPUTED_VALUE"""),"Italian")</f>
        <v>Italian</v>
      </c>
      <c r="W339" s="7">
        <v>0.0</v>
      </c>
    </row>
    <row r="340">
      <c r="U340" s="7" t="str">
        <f>IFERROR(__xludf.DUMMYFUNCTION("""COMPUTED_VALUE"""),"Polish")</f>
        <v>Polish</v>
      </c>
      <c r="W340" s="7">
        <v>0.0</v>
      </c>
    </row>
    <row r="341">
      <c r="U341" s="7" t="str">
        <f>IFERROR(__xludf.DUMMYFUNCTION("""COMPUTED_VALUE"""),"Portuguese")</f>
        <v>Portuguese</v>
      </c>
      <c r="W341" s="7">
        <v>0.0</v>
      </c>
    </row>
    <row r="342">
      <c r="U342" s="7" t="str">
        <f>IFERROR(__xludf.DUMMYFUNCTION("""COMPUTED_VALUE"""),"Romanian")</f>
        <v>Romanian</v>
      </c>
      <c r="W342" s="7">
        <v>0.0</v>
      </c>
    </row>
    <row r="343">
      <c r="U343" s="7" t="str">
        <f>IFERROR(__xludf.DUMMYFUNCTION("""COMPUTED_VALUE"""),"Slovenian")</f>
        <v>Slovenian</v>
      </c>
      <c r="W343" s="7">
        <v>0.0</v>
      </c>
    </row>
    <row r="344">
      <c r="U344" s="7" t="str">
        <f>IFERROR(__xludf.DUMMYFUNCTION("""COMPUTED_VALUE"""),"Spanish")</f>
        <v>Spanish</v>
      </c>
      <c r="W344" s="7">
        <v>0.0</v>
      </c>
    </row>
    <row r="345">
      <c r="U345" s="7" t="str">
        <f>IFERROR(__xludf.DUMMYFUNCTION("""COMPUTED_VALUE"""),"Czech")</f>
        <v>Czech</v>
      </c>
      <c r="W345" s="7">
        <v>0.0</v>
      </c>
    </row>
    <row r="346">
      <c r="U346" s="7" t="str">
        <f>IFERROR(__xludf.DUMMYFUNCTION("""COMPUTED_VALUE"""),"English")</f>
        <v>English</v>
      </c>
      <c r="W346" s="7">
        <v>0.0</v>
      </c>
    </row>
    <row r="347">
      <c r="U347" s="7" t="str">
        <f>IFERROR(__xludf.DUMMYFUNCTION("""COMPUTED_VALUE"""),"German")</f>
        <v>German</v>
      </c>
      <c r="W347" s="7">
        <v>0.0</v>
      </c>
    </row>
    <row r="348">
      <c r="U348" s="7" t="str">
        <f>IFERROR(__xludf.DUMMYFUNCTION("""COMPUTED_VALUE"""),"French")</f>
        <v>French</v>
      </c>
      <c r="W348" s="7">
        <v>0.0</v>
      </c>
    </row>
    <row r="349">
      <c r="U349" s="7" t="str">
        <f>IFERROR(__xludf.DUMMYFUNCTION("""COMPUTED_VALUE"""),"Polish")</f>
        <v>Polish</v>
      </c>
      <c r="W349" s="7">
        <v>0.0</v>
      </c>
    </row>
    <row r="350">
      <c r="U350" s="7" t="str">
        <f>IFERROR(__xludf.DUMMYFUNCTION("""COMPUTED_VALUE"""),"Spanish")</f>
        <v>Spanish</v>
      </c>
      <c r="W350" s="7">
        <v>0.0</v>
      </c>
    </row>
    <row r="351">
      <c r="U351" s="7" t="str">
        <f>IFERROR(__xludf.DUMMYFUNCTION("""COMPUTED_VALUE"""),"English")</f>
        <v>English</v>
      </c>
      <c r="W351" s="7">
        <v>0.0</v>
      </c>
    </row>
    <row r="352">
      <c r="U352" s="7" t="str">
        <f>IFERROR(__xludf.DUMMYFUNCTION("""COMPUTED_VALUE"""),"Spanish")</f>
        <v>Spanish</v>
      </c>
      <c r="W352" s="7">
        <v>0.0</v>
      </c>
    </row>
    <row r="353">
      <c r="U353" s="7" t="str">
        <f>IFERROR(__xludf.DUMMYFUNCTION("""COMPUTED_VALUE"""),"Danish")</f>
        <v>Danish</v>
      </c>
      <c r="W353" s="7">
        <v>0.0</v>
      </c>
    </row>
    <row r="354">
      <c r="U354" s="7" t="str">
        <f>IFERROR(__xludf.DUMMYFUNCTION("""COMPUTED_VALUE"""),"German")</f>
        <v>German</v>
      </c>
      <c r="W354" s="7">
        <v>0.0</v>
      </c>
    </row>
    <row r="355">
      <c r="U355" s="7" t="str">
        <f>IFERROR(__xludf.DUMMYFUNCTION("""COMPUTED_VALUE"""),"English")</f>
        <v>English</v>
      </c>
      <c r="W355" s="7">
        <v>0.0</v>
      </c>
    </row>
    <row r="356">
      <c r="U356" s="7" t="str">
        <f>IFERROR(__xludf.DUMMYFUNCTION("""COMPUTED_VALUE"""),"French")</f>
        <v>French</v>
      </c>
      <c r="W356" s="7">
        <v>0.0</v>
      </c>
    </row>
    <row r="357">
      <c r="U357" s="7" t="str">
        <f>IFERROR(__xludf.DUMMYFUNCTION("""COMPUTED_VALUE"""),"Greek")</f>
        <v>Greek</v>
      </c>
      <c r="W357" s="7">
        <v>0.0</v>
      </c>
    </row>
    <row r="358">
      <c r="U358" s="7" t="str">
        <f>IFERROR(__xludf.DUMMYFUNCTION("""COMPUTED_VALUE"""),"Hungarian")</f>
        <v>Hungarian</v>
      </c>
      <c r="W358" s="7">
        <v>0.0</v>
      </c>
    </row>
    <row r="359">
      <c r="U359" s="7" t="str">
        <f>IFERROR(__xludf.DUMMYFUNCTION("""COMPUTED_VALUE"""),"Spanish")</f>
        <v>Spanish</v>
      </c>
      <c r="W359" s="7">
        <v>0.0</v>
      </c>
    </row>
    <row r="360">
      <c r="U360" s="7" t="str">
        <f>IFERROR(__xludf.DUMMYFUNCTION("""COMPUTED_VALUE"""),"Swedish")</f>
        <v>Swedish</v>
      </c>
      <c r="W360" s="7">
        <v>0.0</v>
      </c>
    </row>
    <row r="361">
      <c r="U361" s="7" t="str">
        <f>IFERROR(__xludf.DUMMYFUNCTION("""COMPUTED_VALUE"""),"German")</f>
        <v>German</v>
      </c>
      <c r="W361" s="7">
        <v>0.0</v>
      </c>
    </row>
    <row r="362">
      <c r="U362" s="7" t="str">
        <f>IFERROR(__xludf.DUMMYFUNCTION("""COMPUTED_VALUE"""),"English")</f>
        <v>English</v>
      </c>
      <c r="W362" s="7">
        <v>0.0</v>
      </c>
    </row>
    <row r="363">
      <c r="U363" s="7" t="str">
        <f>IFERROR(__xludf.DUMMYFUNCTION("""COMPUTED_VALUE"""),"Hungarian")</f>
        <v>Hungarian</v>
      </c>
      <c r="W363" s="7">
        <v>0.0</v>
      </c>
    </row>
    <row r="364">
      <c r="U364" s="7" t="str">
        <f>IFERROR(__xludf.DUMMYFUNCTION("""COMPUTED_VALUE"""),"Swedish")</f>
        <v>Swedish</v>
      </c>
      <c r="W364" s="7">
        <v>0.0</v>
      </c>
    </row>
    <row r="365">
      <c r="U365" s="7" t="str">
        <f>IFERROR(__xludf.DUMMYFUNCTION("""COMPUTED_VALUE"""),"German")</f>
        <v>German</v>
      </c>
      <c r="W365" s="7">
        <v>0.0</v>
      </c>
    </row>
    <row r="366">
      <c r="U366" s="7" t="str">
        <f>IFERROR(__xludf.DUMMYFUNCTION("""COMPUTED_VALUE"""),"French")</f>
        <v>French</v>
      </c>
      <c r="W366" s="7">
        <v>0.0</v>
      </c>
    </row>
    <row r="367">
      <c r="U367" s="7" t="str">
        <f>IFERROR(__xludf.DUMMYFUNCTION("""COMPUTED_VALUE"""),"Spanish")</f>
        <v>Spanish</v>
      </c>
      <c r="W367" s="7">
        <v>0.0</v>
      </c>
    </row>
    <row r="368">
      <c r="U368" s="7" t="str">
        <f>IFERROR(__xludf.DUMMYFUNCTION("""COMPUTED_VALUE"""),"Afrikaans")</f>
        <v>Afrikaans</v>
      </c>
      <c r="W368" s="7">
        <v>0.0</v>
      </c>
    </row>
    <row r="369">
      <c r="U369" s="7" t="str">
        <f>IFERROR(__xludf.DUMMYFUNCTION("""COMPUTED_VALUE"""),"German")</f>
        <v>German</v>
      </c>
      <c r="W369" s="7">
        <v>0.0</v>
      </c>
    </row>
    <row r="370">
      <c r="U370" s="7" t="str">
        <f>IFERROR(__xludf.DUMMYFUNCTION("""COMPUTED_VALUE"""),"English")</f>
        <v>English</v>
      </c>
      <c r="W370" s="7">
        <v>0.0</v>
      </c>
    </row>
    <row r="371">
      <c r="U371" s="7" t="str">
        <f>IFERROR(__xludf.DUMMYFUNCTION("""COMPUTED_VALUE"""),"French")</f>
        <v>French</v>
      </c>
      <c r="W371" s="7">
        <v>0.0</v>
      </c>
    </row>
    <row r="372">
      <c r="U372" s="7" t="str">
        <f>IFERROR(__xludf.DUMMYFUNCTION("""COMPUTED_VALUE"""),"Danish")</f>
        <v>Danish</v>
      </c>
      <c r="W372" s="7">
        <v>0.0</v>
      </c>
    </row>
    <row r="373">
      <c r="U373" s="7" t="str">
        <f>IFERROR(__xludf.DUMMYFUNCTION("""COMPUTED_VALUE"""),"German")</f>
        <v>German</v>
      </c>
      <c r="W373" s="7">
        <v>0.0</v>
      </c>
    </row>
    <row r="374">
      <c r="U374" s="7" t="str">
        <f>IFERROR(__xludf.DUMMYFUNCTION("""COMPUTED_VALUE"""),"English")</f>
        <v>English</v>
      </c>
      <c r="W374" s="7">
        <v>0.0</v>
      </c>
    </row>
    <row r="375">
      <c r="U375" s="7" t="str">
        <f>IFERROR(__xludf.DUMMYFUNCTION("""COMPUTED_VALUE"""),"French")</f>
        <v>French</v>
      </c>
      <c r="W375" s="7">
        <v>0.0</v>
      </c>
    </row>
    <row r="376">
      <c r="U376" s="7" t="str">
        <f>IFERROR(__xludf.DUMMYFUNCTION("""COMPUTED_VALUE"""),"Hebrew")</f>
        <v>Hebrew</v>
      </c>
      <c r="W376" s="7">
        <v>0.0</v>
      </c>
    </row>
    <row r="377">
      <c r="U377" s="7" t="str">
        <f>IFERROR(__xludf.DUMMYFUNCTION("""COMPUTED_VALUE"""),"Norwegian")</f>
        <v>Norwegian</v>
      </c>
      <c r="W377" s="7">
        <v>0.0</v>
      </c>
    </row>
    <row r="378">
      <c r="U378" s="7" t="str">
        <f>IFERROR(__xludf.DUMMYFUNCTION("""COMPUTED_VALUE"""),"Swedish")</f>
        <v>Swedish</v>
      </c>
      <c r="W378" s="7">
        <v>0.0</v>
      </c>
    </row>
    <row r="379">
      <c r="U379" s="7" t="str">
        <f>IFERROR(__xludf.DUMMYFUNCTION("""COMPUTED_VALUE"""),"German")</f>
        <v>German</v>
      </c>
      <c r="W379" s="7">
        <v>0.0</v>
      </c>
    </row>
    <row r="380">
      <c r="U380" s="7" t="str">
        <f>IFERROR(__xludf.DUMMYFUNCTION("""COMPUTED_VALUE"""),"English")</f>
        <v>English</v>
      </c>
      <c r="W380" s="7">
        <v>0.0</v>
      </c>
    </row>
    <row r="381">
      <c r="U381" s="7" t="str">
        <f>IFERROR(__xludf.DUMMYFUNCTION("""COMPUTED_VALUE"""),"French")</f>
        <v>French</v>
      </c>
      <c r="W381" s="7">
        <v>0.0</v>
      </c>
    </row>
    <row r="382">
      <c r="U382" s="7" t="str">
        <f>IFERROR(__xludf.DUMMYFUNCTION("""COMPUTED_VALUE"""),"Italian")</f>
        <v>Italian</v>
      </c>
      <c r="W382" s="7">
        <v>0.0</v>
      </c>
    </row>
    <row r="383">
      <c r="U383" s="7" t="str">
        <f>IFERROR(__xludf.DUMMYFUNCTION("""COMPUTED_VALUE"""),"Polish")</f>
        <v>Polish</v>
      </c>
      <c r="W383" s="7">
        <v>0.0</v>
      </c>
    </row>
    <row r="384">
      <c r="U384" s="7" t="str">
        <f>IFERROR(__xludf.DUMMYFUNCTION("""COMPUTED_VALUE"""),"Russian")</f>
        <v>Russian</v>
      </c>
      <c r="W384" s="7">
        <v>0.0</v>
      </c>
    </row>
    <row r="385">
      <c r="U385" s="7" t="str">
        <f>IFERROR(__xludf.DUMMYFUNCTION("""COMPUTED_VALUE"""),"Serbo-Croatian")</f>
        <v>Serbo-Croatian</v>
      </c>
      <c r="W385" s="7">
        <v>0.0</v>
      </c>
    </row>
    <row r="386">
      <c r="U386" s="7" t="str">
        <f>IFERROR(__xludf.DUMMYFUNCTION("""COMPUTED_VALUE"""),"Slovak")</f>
        <v>Slovak</v>
      </c>
      <c r="W386" s="7">
        <v>0.0</v>
      </c>
    </row>
    <row r="387">
      <c r="U387" s="7" t="str">
        <f>IFERROR(__xludf.DUMMYFUNCTION("""COMPUTED_VALUE"""),"Spanish")</f>
        <v>Spanish</v>
      </c>
      <c r="W387" s="7">
        <v>0.0</v>
      </c>
    </row>
    <row r="388">
      <c r="U388" s="7" t="str">
        <f>IFERROR(__xludf.DUMMYFUNCTION("""COMPUTED_VALUE"""),"Czech")</f>
        <v>Czech</v>
      </c>
      <c r="W388" s="7">
        <v>0.0</v>
      </c>
    </row>
    <row r="389">
      <c r="U389" s="7" t="str">
        <f>IFERROR(__xludf.DUMMYFUNCTION("""COMPUTED_VALUE"""),"Swedish")</f>
        <v>Swedish</v>
      </c>
      <c r="W389" s="7">
        <v>0.0</v>
      </c>
    </row>
    <row r="390">
      <c r="U390" s="7" t="str">
        <f>IFERROR(__xludf.DUMMYFUNCTION("""COMPUTED_VALUE"""),"Danish")</f>
        <v>Danish</v>
      </c>
      <c r="W390" s="7">
        <v>0.0</v>
      </c>
    </row>
    <row r="391">
      <c r="U391" s="7" t="str">
        <f>IFERROR(__xludf.DUMMYFUNCTION("""COMPUTED_VALUE"""),"German")</f>
        <v>German</v>
      </c>
      <c r="W391" s="7">
        <v>0.0</v>
      </c>
    </row>
    <row r="392">
      <c r="U392" s="7" t="str">
        <f>IFERROR(__xludf.DUMMYFUNCTION("""COMPUTED_VALUE"""),"English")</f>
        <v>English</v>
      </c>
      <c r="W392" s="7">
        <v>0.0</v>
      </c>
    </row>
    <row r="393">
      <c r="U393" s="7" t="str">
        <f>IFERROR(__xludf.DUMMYFUNCTION("""COMPUTED_VALUE"""),"Estonian")</f>
        <v>Estonian</v>
      </c>
      <c r="W393" s="7">
        <v>0.0</v>
      </c>
    </row>
    <row r="394">
      <c r="U394" s="7" t="str">
        <f>IFERROR(__xludf.DUMMYFUNCTION("""COMPUTED_VALUE"""),"French")</f>
        <v>French</v>
      </c>
      <c r="W394" s="7">
        <v>0.0</v>
      </c>
    </row>
    <row r="395">
      <c r="U395" s="7" t="str">
        <f>IFERROR(__xludf.DUMMYFUNCTION("""COMPUTED_VALUE"""),"Hungarian")</f>
        <v>Hungarian</v>
      </c>
      <c r="W395" s="7">
        <v>0.0</v>
      </c>
    </row>
    <row r="396">
      <c r="U396" s="7" t="str">
        <f>IFERROR(__xludf.DUMMYFUNCTION("""COMPUTED_VALUE"""),"Italian")</f>
        <v>Italian</v>
      </c>
      <c r="W396" s="7">
        <v>0.0</v>
      </c>
    </row>
    <row r="397">
      <c r="U397" s="7" t="str">
        <f>IFERROR(__xludf.DUMMYFUNCTION("""COMPUTED_VALUE"""),"Japanese")</f>
        <v>Japanese</v>
      </c>
      <c r="W397" s="7">
        <v>0.0</v>
      </c>
    </row>
    <row r="398">
      <c r="U398" s="7" t="str">
        <f>IFERROR(__xludf.DUMMYFUNCTION("""COMPUTED_VALUE"""),"Croatian")</f>
        <v>Croatian</v>
      </c>
      <c r="W398" s="7">
        <v>0.0</v>
      </c>
    </row>
    <row r="399">
      <c r="U399" s="7" t="str">
        <f>IFERROR(__xludf.DUMMYFUNCTION("""COMPUTED_VALUE"""),"Portuguese")</f>
        <v>Portuguese</v>
      </c>
      <c r="W399" s="7">
        <v>0.0</v>
      </c>
    </row>
    <row r="400">
      <c r="U400" s="7" t="str">
        <f>IFERROR(__xludf.DUMMYFUNCTION("""COMPUTED_VALUE"""),"Spanish")</f>
        <v>Spanish</v>
      </c>
      <c r="W400" s="7">
        <v>0.0</v>
      </c>
    </row>
    <row r="401">
      <c r="U401" s="7" t="str">
        <f>IFERROR(__xludf.DUMMYFUNCTION("""COMPUTED_VALUE"""),"Czech")</f>
        <v>Czech</v>
      </c>
      <c r="W401" s="7">
        <v>0.0</v>
      </c>
    </row>
    <row r="402">
      <c r="U402" s="7" t="str">
        <f>IFERROR(__xludf.DUMMYFUNCTION("""COMPUTED_VALUE"""),"Swedish")</f>
        <v>Swedish</v>
      </c>
      <c r="W402" s="7">
        <v>0.0</v>
      </c>
    </row>
    <row r="403">
      <c r="U403" s="7" t="str">
        <f>IFERROR(__xludf.DUMMYFUNCTION("""COMPUTED_VALUE"""),"Danish")</f>
        <v>Danish</v>
      </c>
      <c r="W403" s="7">
        <v>0.0</v>
      </c>
    </row>
    <row r="404">
      <c r="U404" s="7" t="str">
        <f>IFERROR(__xludf.DUMMYFUNCTION("""COMPUTED_VALUE"""),"German")</f>
        <v>German</v>
      </c>
      <c r="W404" s="7">
        <v>0.0</v>
      </c>
    </row>
    <row r="405">
      <c r="U405" s="7" t="str">
        <f>IFERROR(__xludf.DUMMYFUNCTION("""COMPUTED_VALUE"""),"English")</f>
        <v>English</v>
      </c>
      <c r="W405" s="7">
        <v>0.0</v>
      </c>
    </row>
    <row r="406">
      <c r="U406" s="7" t="str">
        <f>IFERROR(__xludf.DUMMYFUNCTION("""COMPUTED_VALUE"""),"French")</f>
        <v>French</v>
      </c>
      <c r="W406" s="7">
        <v>0.0</v>
      </c>
    </row>
    <row r="407">
      <c r="U407" s="7" t="str">
        <f>IFERROR(__xludf.DUMMYFUNCTION("""COMPUTED_VALUE"""),"Italian")</f>
        <v>Italian</v>
      </c>
      <c r="W407" s="7">
        <v>0.0</v>
      </c>
    </row>
    <row r="408">
      <c r="U408" s="7" t="str">
        <f>IFERROR(__xludf.DUMMYFUNCTION("""COMPUTED_VALUE"""),"Spanish")</f>
        <v>Spanish</v>
      </c>
      <c r="W408" s="7">
        <v>0.0</v>
      </c>
    </row>
    <row r="409">
      <c r="U409" s="7" t="str">
        <f>IFERROR(__xludf.DUMMYFUNCTION("""COMPUTED_VALUE"""),"Danish")</f>
        <v>Danish</v>
      </c>
      <c r="W409" s="7">
        <v>0.0</v>
      </c>
    </row>
    <row r="410">
      <c r="U410" s="7" t="str">
        <f>IFERROR(__xludf.DUMMYFUNCTION("""COMPUTED_VALUE"""),"German")</f>
        <v>German</v>
      </c>
      <c r="W410" s="7">
        <v>0.0</v>
      </c>
    </row>
    <row r="411">
      <c r="U411" s="7" t="str">
        <f>IFERROR(__xludf.DUMMYFUNCTION("""COMPUTED_VALUE"""),"English")</f>
        <v>English</v>
      </c>
      <c r="W411" s="7">
        <v>0.0</v>
      </c>
    </row>
    <row r="412">
      <c r="U412" s="7" t="str">
        <f>IFERROR(__xludf.DUMMYFUNCTION("""COMPUTED_VALUE"""),"French")</f>
        <v>French</v>
      </c>
      <c r="W412" s="7">
        <v>0.0</v>
      </c>
    </row>
    <row r="413">
      <c r="U413" s="7" t="str">
        <f>IFERROR(__xludf.DUMMYFUNCTION("""COMPUTED_VALUE"""),"Italian")</f>
        <v>Italian</v>
      </c>
      <c r="W413" s="7">
        <v>0.0</v>
      </c>
    </row>
    <row r="414">
      <c r="U414" s="7" t="str">
        <f>IFERROR(__xludf.DUMMYFUNCTION("""COMPUTED_VALUE"""),"Korean")</f>
        <v>Korean</v>
      </c>
      <c r="W414" s="7">
        <v>0.0</v>
      </c>
    </row>
    <row r="415">
      <c r="U415" s="7" t="str">
        <f>IFERROR(__xludf.DUMMYFUNCTION("""COMPUTED_VALUE"""),"Russian")</f>
        <v>Russian</v>
      </c>
      <c r="W415" s="7">
        <v>0.0</v>
      </c>
    </row>
    <row r="416">
      <c r="U416" s="7" t="str">
        <f>IFERROR(__xludf.DUMMYFUNCTION("""COMPUTED_VALUE"""),"Spanish")</f>
        <v>Spanish</v>
      </c>
      <c r="W416" s="7">
        <v>0.0</v>
      </c>
    </row>
    <row r="417">
      <c r="U417" s="7" t="str">
        <f>IFERROR(__xludf.DUMMYFUNCTION("""COMPUTED_VALUE"""),"Swedish")</f>
        <v>Swedish</v>
      </c>
      <c r="W417" s="7">
        <v>0.0</v>
      </c>
    </row>
    <row r="418">
      <c r="U418" s="7" t="str">
        <f>IFERROR(__xludf.DUMMYFUNCTION("""COMPUTED_VALUE"""),"Danish")</f>
        <v>Danish</v>
      </c>
      <c r="W418" s="7">
        <v>0.0</v>
      </c>
    </row>
    <row r="419">
      <c r="U419" s="7" t="str">
        <f>IFERROR(__xludf.DUMMYFUNCTION("""COMPUTED_VALUE"""),"Finnish")</f>
        <v>Finnish</v>
      </c>
      <c r="W419" s="7">
        <v>0.0</v>
      </c>
    </row>
    <row r="420">
      <c r="U420" s="7" t="str">
        <f>IFERROR(__xludf.DUMMYFUNCTION("""COMPUTED_VALUE"""),"Norwegian")</f>
        <v>Norwegian</v>
      </c>
      <c r="W420" s="7">
        <v>0.0</v>
      </c>
    </row>
    <row r="421">
      <c r="U421" s="7" t="str">
        <f>IFERROR(__xludf.DUMMYFUNCTION("""COMPUTED_VALUE"""),"Swedish")</f>
        <v>Swedish</v>
      </c>
      <c r="W421" s="7">
        <v>0.0</v>
      </c>
    </row>
    <row r="422">
      <c r="U422" s="7" t="str">
        <f>IFERROR(__xludf.DUMMYFUNCTION("""COMPUTED_VALUE"""),"French")</f>
        <v>French</v>
      </c>
      <c r="W422" s="7">
        <v>0.0</v>
      </c>
    </row>
    <row r="423">
      <c r="U423" s="7" t="str">
        <f>IFERROR(__xludf.DUMMYFUNCTION("""COMPUTED_VALUE"""),"German")</f>
        <v>German</v>
      </c>
      <c r="W423" s="7">
        <v>0.0</v>
      </c>
    </row>
    <row r="424">
      <c r="U424" s="7" t="str">
        <f>IFERROR(__xludf.DUMMYFUNCTION("""COMPUTED_VALUE"""),"Danish")</f>
        <v>Danish</v>
      </c>
      <c r="W424" s="7">
        <v>0.0</v>
      </c>
    </row>
    <row r="425">
      <c r="U425" s="7" t="str">
        <f>IFERROR(__xludf.DUMMYFUNCTION("""COMPUTED_VALUE"""),"German")</f>
        <v>German</v>
      </c>
      <c r="W425" s="7">
        <v>0.0</v>
      </c>
    </row>
    <row r="426">
      <c r="U426" s="7" t="str">
        <f>IFERROR(__xludf.DUMMYFUNCTION("""COMPUTED_VALUE"""),"English")</f>
        <v>English</v>
      </c>
      <c r="W426" s="7">
        <v>0.0</v>
      </c>
    </row>
    <row r="427">
      <c r="U427" s="7" t="str">
        <f>IFERROR(__xludf.DUMMYFUNCTION("""COMPUTED_VALUE"""),"French")</f>
        <v>French</v>
      </c>
      <c r="W427" s="7">
        <v>0.0</v>
      </c>
    </row>
    <row r="428">
      <c r="U428" s="7" t="str">
        <f>IFERROR(__xludf.DUMMYFUNCTION("""COMPUTED_VALUE"""),"Serbo-Croatian")</f>
        <v>Serbo-Croatian</v>
      </c>
      <c r="W428" s="7">
        <v>0.0</v>
      </c>
    </row>
    <row r="429">
      <c r="U429" s="7" t="str">
        <f>IFERROR(__xludf.DUMMYFUNCTION("""COMPUTED_VALUE"""),"Swedish")</f>
        <v>Swedish</v>
      </c>
      <c r="W429" s="7">
        <v>0.0</v>
      </c>
    </row>
    <row r="430">
      <c r="U430" s="7" t="str">
        <f>IFERROR(__xludf.DUMMYFUNCTION("""COMPUTED_VALUE"""),"German")</f>
        <v>German</v>
      </c>
      <c r="W430" s="7">
        <v>0.0</v>
      </c>
    </row>
    <row r="431">
      <c r="U431" s="7" t="str">
        <f>IFERROR(__xludf.DUMMYFUNCTION("""COMPUTED_VALUE"""),"Italian")</f>
        <v>Italian</v>
      </c>
      <c r="W431" s="7">
        <v>0.0</v>
      </c>
    </row>
    <row r="432">
      <c r="U432" s="7" t="str">
        <f>IFERROR(__xludf.DUMMYFUNCTION("""COMPUTED_VALUE"""),"Spanish")</f>
        <v>Spanish</v>
      </c>
      <c r="W432" s="7">
        <v>0.0</v>
      </c>
    </row>
    <row r="433">
      <c r="U433" s="7" t="str">
        <f>IFERROR(__xludf.DUMMYFUNCTION("""COMPUTED_VALUE"""),"German")</f>
        <v>German</v>
      </c>
      <c r="W433" s="7">
        <v>0.0</v>
      </c>
    </row>
    <row r="434">
      <c r="U434" s="7" t="str">
        <f>IFERROR(__xludf.DUMMYFUNCTION("""COMPUTED_VALUE"""),"English")</f>
        <v>English</v>
      </c>
      <c r="W434" s="7">
        <v>0.0</v>
      </c>
    </row>
    <row r="435">
      <c r="U435" s="7" t="str">
        <f>IFERROR(__xludf.DUMMYFUNCTION("""COMPUTED_VALUE"""),"French")</f>
        <v>French</v>
      </c>
      <c r="W435" s="7">
        <v>0.0</v>
      </c>
    </row>
    <row r="436">
      <c r="U436" s="7" t="str">
        <f>IFERROR(__xludf.DUMMYFUNCTION("""COMPUTED_VALUE"""),"Hungarian")</f>
        <v>Hungarian</v>
      </c>
      <c r="W436" s="7">
        <v>0.0</v>
      </c>
    </row>
    <row r="437">
      <c r="U437" s="7" t="str">
        <f>IFERROR(__xludf.DUMMYFUNCTION("""COMPUTED_VALUE"""),"Italian")</f>
        <v>Italian</v>
      </c>
      <c r="W437" s="7">
        <v>0.0</v>
      </c>
    </row>
    <row r="438">
      <c r="U438" s="7" t="str">
        <f>IFERROR(__xludf.DUMMYFUNCTION("""COMPUTED_VALUE"""),"Polish")</f>
        <v>Polish</v>
      </c>
      <c r="W438" s="7">
        <v>0.0</v>
      </c>
    </row>
    <row r="439">
      <c r="U439" s="7" t="str">
        <f>IFERROR(__xludf.DUMMYFUNCTION("""COMPUTED_VALUE"""),"Serbo-Croatian")</f>
        <v>Serbo-Croatian</v>
      </c>
      <c r="W439" s="7">
        <v>0.0</v>
      </c>
    </row>
    <row r="440">
      <c r="U440" s="7" t="str">
        <f>IFERROR(__xludf.DUMMYFUNCTION("""COMPUTED_VALUE"""),"Turkish")</f>
        <v>Turkish</v>
      </c>
      <c r="W440" s="7">
        <v>0.0</v>
      </c>
    </row>
    <row r="441">
      <c r="U441" s="7" t="str">
        <f>IFERROR(__xludf.DUMMYFUNCTION("""COMPUTED_VALUE"""),"Welsh")</f>
        <v>Welsh</v>
      </c>
      <c r="W441" s="7">
        <v>0.0</v>
      </c>
    </row>
    <row r="442">
      <c r="U442" s="7" t="str">
        <f>IFERROR(__xludf.DUMMYFUNCTION("""COMPUTED_VALUE"""),"Danish")</f>
        <v>Danish</v>
      </c>
      <c r="W442" s="7">
        <v>0.0</v>
      </c>
    </row>
    <row r="443">
      <c r="U443" s="7" t="str">
        <f>IFERROR(__xludf.DUMMYFUNCTION("""COMPUTED_VALUE"""),"German")</f>
        <v>German</v>
      </c>
      <c r="W443" s="7">
        <v>0.0</v>
      </c>
    </row>
    <row r="444">
      <c r="U444" s="7" t="str">
        <f>IFERROR(__xludf.DUMMYFUNCTION("""COMPUTED_VALUE"""),"English")</f>
        <v>English</v>
      </c>
      <c r="W444" s="7">
        <v>0.0</v>
      </c>
    </row>
    <row r="445">
      <c r="U445" s="7" t="str">
        <f>IFERROR(__xludf.DUMMYFUNCTION("""COMPUTED_VALUE"""),"French")</f>
        <v>French</v>
      </c>
      <c r="W445" s="7">
        <v>0.0</v>
      </c>
    </row>
    <row r="446">
      <c r="U446" s="7" t="str">
        <f>IFERROR(__xludf.DUMMYFUNCTION("""COMPUTED_VALUE"""),"Hebrew")</f>
        <v>Hebrew</v>
      </c>
      <c r="W446" s="7">
        <v>0.0</v>
      </c>
    </row>
    <row r="447">
      <c r="U447" s="7" t="str">
        <f>IFERROR(__xludf.DUMMYFUNCTION("""COMPUTED_VALUE"""),"Japanese")</f>
        <v>Japanese</v>
      </c>
      <c r="W447" s="7">
        <v>0.0</v>
      </c>
    </row>
    <row r="448">
      <c r="U448" s="7" t="str">
        <f>IFERROR(__xludf.DUMMYFUNCTION("""COMPUTED_VALUE"""),"Norwegian")</f>
        <v>Norwegian</v>
      </c>
      <c r="W448" s="7">
        <v>0.0</v>
      </c>
    </row>
    <row r="449">
      <c r="U449" s="7" t="str">
        <f>IFERROR(__xludf.DUMMYFUNCTION("""COMPUTED_VALUE"""),"Turkish")</f>
        <v>Turkish</v>
      </c>
      <c r="W449" s="7">
        <v>0.0</v>
      </c>
    </row>
    <row r="450">
      <c r="U450" s="7" t="str">
        <f>IFERROR(__xludf.DUMMYFUNCTION("""COMPUTED_VALUE"""),"Swedish")</f>
        <v>Swedish</v>
      </c>
      <c r="W450" s="7">
        <v>0.0</v>
      </c>
    </row>
    <row r="451">
      <c r="U451" s="7" t="str">
        <f>IFERROR(__xludf.DUMMYFUNCTION("""COMPUTED_VALUE"""),"Albanian")</f>
        <v>Albanian</v>
      </c>
      <c r="W451" s="7">
        <v>0.0</v>
      </c>
    </row>
    <row r="452">
      <c r="U452" s="7" t="str">
        <f>IFERROR(__xludf.DUMMYFUNCTION("""COMPUTED_VALUE"""),"Danish")</f>
        <v>Danish</v>
      </c>
      <c r="W452" s="7">
        <v>0.0</v>
      </c>
    </row>
    <row r="453">
      <c r="U453" s="7" t="str">
        <f>IFERROR(__xludf.DUMMYFUNCTION("""COMPUTED_VALUE"""),"German")</f>
        <v>German</v>
      </c>
      <c r="W453" s="7">
        <v>0.0</v>
      </c>
    </row>
    <row r="454">
      <c r="U454" s="7" t="str">
        <f>IFERROR(__xludf.DUMMYFUNCTION("""COMPUTED_VALUE"""),"English")</f>
        <v>English</v>
      </c>
      <c r="W454" s="7">
        <v>0.0</v>
      </c>
    </row>
    <row r="455">
      <c r="U455" s="7" t="str">
        <f>IFERROR(__xludf.DUMMYFUNCTION("""COMPUTED_VALUE"""),"French")</f>
        <v>French</v>
      </c>
      <c r="W455" s="7">
        <v>0.0</v>
      </c>
    </row>
    <row r="456">
      <c r="U456" s="7" t="str">
        <f>IFERROR(__xludf.DUMMYFUNCTION("""COMPUTED_VALUE"""),"Hungarian")</f>
        <v>Hungarian</v>
      </c>
      <c r="W456" s="7">
        <v>0.0</v>
      </c>
    </row>
    <row r="457">
      <c r="U457" s="7" t="str">
        <f>IFERROR(__xludf.DUMMYFUNCTION("""COMPUTED_VALUE"""),"Italian")</f>
        <v>Italian</v>
      </c>
      <c r="W457" s="7">
        <v>0.0</v>
      </c>
    </row>
    <row r="458">
      <c r="U458" s="7" t="str">
        <f>IFERROR(__xludf.DUMMYFUNCTION("""COMPUTED_VALUE"""),"Japanese")</f>
        <v>Japanese</v>
      </c>
      <c r="W458" s="7">
        <v>0.0</v>
      </c>
    </row>
    <row r="459">
      <c r="U459" s="7" t="str">
        <f>IFERROR(__xludf.DUMMYFUNCTION("""COMPUTED_VALUE"""),"Norwegian")</f>
        <v>Norwegian</v>
      </c>
      <c r="W459" s="7">
        <v>0.0</v>
      </c>
    </row>
    <row r="460">
      <c r="U460" s="7" t="str">
        <f>IFERROR(__xludf.DUMMYFUNCTION("""COMPUTED_VALUE"""),"Polish")</f>
        <v>Polish</v>
      </c>
      <c r="W460" s="7">
        <v>0.0</v>
      </c>
    </row>
    <row r="461">
      <c r="U461" s="7" t="str">
        <f>IFERROR(__xludf.DUMMYFUNCTION("""COMPUTED_VALUE"""),"Portuguese")</f>
        <v>Portuguese</v>
      </c>
      <c r="W461" s="7">
        <v>0.0</v>
      </c>
    </row>
    <row r="462">
      <c r="U462" s="7" t="str">
        <f>IFERROR(__xludf.DUMMYFUNCTION("""COMPUTED_VALUE"""),"Spanish")</f>
        <v>Spanish</v>
      </c>
      <c r="W462" s="7">
        <v>0.0</v>
      </c>
    </row>
    <row r="463">
      <c r="U463" s="7" t="str">
        <f>IFERROR(__xludf.DUMMYFUNCTION("""COMPUTED_VALUE"""),"Swedish")</f>
        <v>Swedish</v>
      </c>
      <c r="W463" s="7">
        <v>0.0</v>
      </c>
    </row>
    <row r="464">
      <c r="U464" s="7" t="str">
        <f>IFERROR(__xludf.DUMMYFUNCTION("""COMPUTED_VALUE"""),"Danish")</f>
        <v>Danish</v>
      </c>
      <c r="W464" s="7">
        <v>0.0</v>
      </c>
    </row>
    <row r="465">
      <c r="U465" s="7" t="str">
        <f>IFERROR(__xludf.DUMMYFUNCTION("""COMPUTED_VALUE"""),"German")</f>
        <v>German</v>
      </c>
      <c r="W465" s="7">
        <v>0.0</v>
      </c>
    </row>
    <row r="466">
      <c r="U466" s="7" t="str">
        <f>IFERROR(__xludf.DUMMYFUNCTION("""COMPUTED_VALUE"""),"English")</f>
        <v>English</v>
      </c>
      <c r="W466" s="7">
        <v>0.0</v>
      </c>
    </row>
    <row r="467">
      <c r="U467" s="7" t="str">
        <f>IFERROR(__xludf.DUMMYFUNCTION("""COMPUTED_VALUE"""),"French")</f>
        <v>French</v>
      </c>
      <c r="W467" s="7">
        <v>0.0</v>
      </c>
    </row>
    <row r="468">
      <c r="U468" s="7" t="str">
        <f>IFERROR(__xludf.DUMMYFUNCTION("""COMPUTED_VALUE"""),"Italian")</f>
        <v>Italian</v>
      </c>
      <c r="W468" s="7">
        <v>0.0</v>
      </c>
    </row>
    <row r="469">
      <c r="U469" s="7" t="str">
        <f>IFERROR(__xludf.DUMMYFUNCTION("""COMPUTED_VALUE"""),"Japanese")</f>
        <v>Japanese</v>
      </c>
      <c r="W469" s="7">
        <v>0.0</v>
      </c>
    </row>
    <row r="470">
      <c r="U470" s="7" t="str">
        <f>IFERROR(__xludf.DUMMYFUNCTION("""COMPUTED_VALUE"""),"Lithuanian")</f>
        <v>Lithuanian</v>
      </c>
      <c r="W470" s="7">
        <v>0.0</v>
      </c>
    </row>
    <row r="471">
      <c r="U471" s="7" t="str">
        <f>IFERROR(__xludf.DUMMYFUNCTION("""COMPUTED_VALUE"""),"Portuguese")</f>
        <v>Portuguese</v>
      </c>
      <c r="W471" s="7">
        <v>0.0</v>
      </c>
    </row>
    <row r="472">
      <c r="U472" s="7" t="str">
        <f>IFERROR(__xludf.DUMMYFUNCTION("""COMPUTED_VALUE"""),"Spanish")</f>
        <v>Spanish</v>
      </c>
      <c r="W472" s="7">
        <v>0.0</v>
      </c>
    </row>
    <row r="473">
      <c r="U473" s="7" t="str">
        <f>IFERROR(__xludf.DUMMYFUNCTION("""COMPUTED_VALUE"""),"Turkish")</f>
        <v>Turkish</v>
      </c>
      <c r="W473" s="7">
        <v>0.0</v>
      </c>
    </row>
    <row r="474">
      <c r="U474" s="7" t="str">
        <f>IFERROR(__xludf.DUMMYFUNCTION("""COMPUTED_VALUE"""),"Swedish")</f>
        <v>Swedish</v>
      </c>
      <c r="W474" s="7">
        <v>0.0</v>
      </c>
    </row>
    <row r="475">
      <c r="U475" s="7" t="str">
        <f>IFERROR(__xludf.DUMMYFUNCTION("""COMPUTED_VALUE"""),"Danish")</f>
        <v>Danish</v>
      </c>
      <c r="W475" s="7">
        <v>0.0</v>
      </c>
    </row>
    <row r="476">
      <c r="U476" s="7" t="str">
        <f>IFERROR(__xludf.DUMMYFUNCTION("""COMPUTED_VALUE"""),"German")</f>
        <v>German</v>
      </c>
      <c r="W476" s="7">
        <v>0.0</v>
      </c>
    </row>
    <row r="477">
      <c r="U477" s="7" t="str">
        <f>IFERROR(__xludf.DUMMYFUNCTION("""COMPUTED_VALUE"""),"French")</f>
        <v>French</v>
      </c>
      <c r="W477" s="7">
        <v>0.0</v>
      </c>
    </row>
    <row r="478">
      <c r="U478" s="7" t="str">
        <f>IFERROR(__xludf.DUMMYFUNCTION("""COMPUTED_VALUE"""),"Italian")</f>
        <v>Italian</v>
      </c>
      <c r="W478" s="7">
        <v>0.0</v>
      </c>
    </row>
    <row r="479">
      <c r="U479" s="7" t="str">
        <f>IFERROR(__xludf.DUMMYFUNCTION("""COMPUTED_VALUE"""),"Turkish")</f>
        <v>Turkish</v>
      </c>
      <c r="W479" s="7">
        <v>0.0</v>
      </c>
    </row>
    <row r="480">
      <c r="U480" s="7" t="str">
        <f>IFERROR(__xludf.DUMMYFUNCTION("""COMPUTED_VALUE"""),"Catalan")</f>
        <v>Catalan</v>
      </c>
      <c r="W480" s="7">
        <v>0.0</v>
      </c>
    </row>
    <row r="481">
      <c r="U481" s="7" t="str">
        <f>IFERROR(__xludf.DUMMYFUNCTION("""COMPUTED_VALUE"""),"German")</f>
        <v>German</v>
      </c>
      <c r="W481" s="7">
        <v>0.0</v>
      </c>
    </row>
    <row r="482">
      <c r="U482" s="7" t="str">
        <f>IFERROR(__xludf.DUMMYFUNCTION("""COMPUTED_VALUE"""),"English")</f>
        <v>English</v>
      </c>
      <c r="W482" s="7">
        <v>0.0</v>
      </c>
    </row>
    <row r="483">
      <c r="U483" s="7" t="str">
        <f>IFERROR(__xludf.DUMMYFUNCTION("""COMPUTED_VALUE"""),"French")</f>
        <v>French</v>
      </c>
      <c r="W483" s="7">
        <v>0.0</v>
      </c>
    </row>
    <row r="484">
      <c r="U484" s="7" t="str">
        <f>IFERROR(__xludf.DUMMYFUNCTION("""COMPUTED_VALUE"""),"Greek")</f>
        <v>Greek</v>
      </c>
      <c r="W484" s="7">
        <v>0.0</v>
      </c>
    </row>
    <row r="485">
      <c r="U485" s="7" t="str">
        <f>IFERROR(__xludf.DUMMYFUNCTION("""COMPUTED_VALUE"""),"Italian")</f>
        <v>Italian</v>
      </c>
      <c r="W485" s="7">
        <v>0.0</v>
      </c>
    </row>
    <row r="486">
      <c r="U486" s="7" t="str">
        <f>IFERROR(__xludf.DUMMYFUNCTION("""COMPUTED_VALUE"""),"Korean")</f>
        <v>Korean</v>
      </c>
      <c r="W486" s="7">
        <v>0.0</v>
      </c>
    </row>
    <row r="487">
      <c r="U487" s="7" t="str">
        <f>IFERROR(__xludf.DUMMYFUNCTION("""COMPUTED_VALUE"""),"Norwegian")</f>
        <v>Norwegian</v>
      </c>
      <c r="W487" s="7">
        <v>0.0</v>
      </c>
    </row>
    <row r="488">
      <c r="U488" s="7" t="str">
        <f>IFERROR(__xludf.DUMMYFUNCTION("""COMPUTED_VALUE"""),"Russian")</f>
        <v>Russian</v>
      </c>
      <c r="W488" s="7">
        <v>0.0</v>
      </c>
    </row>
    <row r="489">
      <c r="U489" s="7" t="str">
        <f>IFERROR(__xludf.DUMMYFUNCTION("""COMPUTED_VALUE"""),"Spanish")</f>
        <v>Spanish</v>
      </c>
      <c r="W489" s="7">
        <v>0.0</v>
      </c>
    </row>
    <row r="490">
      <c r="U490" s="7" t="str">
        <f>IFERROR(__xludf.DUMMYFUNCTION("""COMPUTED_VALUE"""),"Arabic")</f>
        <v>Arabic</v>
      </c>
      <c r="W490" s="7">
        <v>0.0</v>
      </c>
    </row>
    <row r="491">
      <c r="U491" s="7" t="str">
        <f>IFERROR(__xludf.DUMMYFUNCTION("""COMPUTED_VALUE"""),"Chinese")</f>
        <v>Chinese</v>
      </c>
      <c r="W491" s="7">
        <v>0.0</v>
      </c>
    </row>
    <row r="492">
      <c r="U492" s="7" t="str">
        <f>IFERROR(__xludf.DUMMYFUNCTION("""COMPUTED_VALUE"""),"Danish")</f>
        <v>Danish</v>
      </c>
      <c r="W492" s="7">
        <v>0.0</v>
      </c>
    </row>
    <row r="493">
      <c r="U493" s="7" t="str">
        <f>IFERROR(__xludf.DUMMYFUNCTION("""COMPUTED_VALUE"""),"German")</f>
        <v>German</v>
      </c>
      <c r="W493" s="7">
        <v>0.0</v>
      </c>
    </row>
    <row r="494">
      <c r="U494" s="7" t="str">
        <f>IFERROR(__xludf.DUMMYFUNCTION("""COMPUTED_VALUE"""),"English")</f>
        <v>English</v>
      </c>
      <c r="W494" s="7">
        <v>0.0</v>
      </c>
    </row>
    <row r="495">
      <c r="U495" s="7" t="str">
        <f>IFERROR(__xludf.DUMMYFUNCTION("""COMPUTED_VALUE"""),"French")</f>
        <v>French</v>
      </c>
      <c r="W495" s="7">
        <v>0.0</v>
      </c>
    </row>
    <row r="496">
      <c r="U496" s="7" t="str">
        <f>IFERROR(__xludf.DUMMYFUNCTION("""COMPUTED_VALUE"""),"Georgian")</f>
        <v>Georgian</v>
      </c>
      <c r="W496" s="7">
        <v>0.0</v>
      </c>
    </row>
    <row r="497">
      <c r="U497" s="7" t="str">
        <f>IFERROR(__xludf.DUMMYFUNCTION("""COMPUTED_VALUE"""),"Italian")</f>
        <v>Italian</v>
      </c>
      <c r="W497" s="7">
        <v>0.0</v>
      </c>
    </row>
    <row r="498">
      <c r="U498" s="7" t="str">
        <f>IFERROR(__xludf.DUMMYFUNCTION("""COMPUTED_VALUE"""),"Japanese")</f>
        <v>Japanese</v>
      </c>
      <c r="W498" s="7">
        <v>0.0</v>
      </c>
    </row>
    <row r="499">
      <c r="U499" s="7" t="str">
        <f>IFERROR(__xludf.DUMMYFUNCTION("""COMPUTED_VALUE"""),"Norwegian")</f>
        <v>Norwegian</v>
      </c>
      <c r="W499" s="7">
        <v>0.0</v>
      </c>
    </row>
    <row r="500">
      <c r="U500" s="7" t="str">
        <f>IFERROR(__xludf.DUMMYFUNCTION("""COMPUTED_VALUE"""),"Portuguese")</f>
        <v>Portuguese</v>
      </c>
      <c r="W500" s="7">
        <v>0.0</v>
      </c>
    </row>
    <row r="501">
      <c r="U501" s="7" t="str">
        <f>IFERROR(__xludf.DUMMYFUNCTION("""COMPUTED_VALUE"""),"Slovenian")</f>
        <v>Slovenian</v>
      </c>
      <c r="W501" s="7">
        <v>0.0</v>
      </c>
    </row>
    <row r="502">
      <c r="U502" s="7" t="str">
        <f>IFERROR(__xludf.DUMMYFUNCTION("""COMPUTED_VALUE"""),"Slovak")</f>
        <v>Slovak</v>
      </c>
      <c r="W502" s="7">
        <v>0.0</v>
      </c>
    </row>
    <row r="503">
      <c r="U503" s="7" t="str">
        <f>IFERROR(__xludf.DUMMYFUNCTION("""COMPUTED_VALUE"""),"Czech")</f>
        <v>Czech</v>
      </c>
      <c r="W503" s="7">
        <v>0.0</v>
      </c>
    </row>
    <row r="504">
      <c r="U504" s="7" t="str">
        <f>IFERROR(__xludf.DUMMYFUNCTION("""COMPUTED_VALUE"""),"Turkish")</f>
        <v>Turkish</v>
      </c>
      <c r="W504" s="7">
        <v>0.0</v>
      </c>
    </row>
    <row r="505">
      <c r="U505" s="7" t="str">
        <f>IFERROR(__xludf.DUMMYFUNCTION("""COMPUTED_VALUE"""),"Swedish")</f>
        <v>Swedish</v>
      </c>
      <c r="W505" s="7">
        <v>0.0</v>
      </c>
    </row>
    <row r="506">
      <c r="U506" s="7" t="str">
        <f>IFERROR(__xludf.DUMMYFUNCTION("""COMPUTED_VALUE"""),"Bulgarian")</f>
        <v>Bulgarian</v>
      </c>
      <c r="W506" s="7">
        <v>0.0</v>
      </c>
    </row>
    <row r="507">
      <c r="U507" s="7" t="str">
        <f>IFERROR(__xludf.DUMMYFUNCTION("""COMPUTED_VALUE"""),"Danish")</f>
        <v>Danish</v>
      </c>
      <c r="W507" s="7">
        <v>0.0</v>
      </c>
    </row>
    <row r="508">
      <c r="U508" s="7" t="str">
        <f>IFERROR(__xludf.DUMMYFUNCTION("""COMPUTED_VALUE"""),"German")</f>
        <v>German</v>
      </c>
      <c r="W508" s="7">
        <v>0.0</v>
      </c>
    </row>
    <row r="509">
      <c r="U509" s="7" t="str">
        <f>IFERROR(__xludf.DUMMYFUNCTION("""COMPUTED_VALUE"""),"English")</f>
        <v>English</v>
      </c>
      <c r="W509" s="7">
        <v>0.0</v>
      </c>
    </row>
    <row r="510">
      <c r="U510" s="7" t="str">
        <f>IFERROR(__xludf.DUMMYFUNCTION("""COMPUTED_VALUE"""),"Estonian")</f>
        <v>Estonian</v>
      </c>
      <c r="W510" s="7">
        <v>0.0</v>
      </c>
    </row>
    <row r="511">
      <c r="U511" s="7" t="str">
        <f>IFERROR(__xludf.DUMMYFUNCTION("""COMPUTED_VALUE"""),"French")</f>
        <v>French</v>
      </c>
      <c r="W511" s="7">
        <v>0.0</v>
      </c>
    </row>
    <row r="512">
      <c r="U512" s="7" t="str">
        <f>IFERROR(__xludf.DUMMYFUNCTION("""COMPUTED_VALUE"""),"Greek")</f>
        <v>Greek</v>
      </c>
      <c r="W512" s="7">
        <v>0.0</v>
      </c>
    </row>
    <row r="513">
      <c r="U513" s="7" t="str">
        <f>IFERROR(__xludf.DUMMYFUNCTION("""COMPUTED_VALUE"""),"Hebrew")</f>
        <v>Hebrew</v>
      </c>
      <c r="W513" s="7">
        <v>0.0</v>
      </c>
    </row>
    <row r="514">
      <c r="U514" s="7" t="str">
        <f>IFERROR(__xludf.DUMMYFUNCTION("""COMPUTED_VALUE"""),"Hungarian")</f>
        <v>Hungarian</v>
      </c>
      <c r="W514" s="7">
        <v>0.0</v>
      </c>
    </row>
    <row r="515">
      <c r="U515" s="7" t="str">
        <f>IFERROR(__xludf.DUMMYFUNCTION("""COMPUTED_VALUE"""),"Italian")</f>
        <v>Italian</v>
      </c>
      <c r="W515" s="7">
        <v>0.0</v>
      </c>
    </row>
    <row r="516">
      <c r="U516" s="7" t="str">
        <f>IFERROR(__xludf.DUMMYFUNCTION("""COMPUTED_VALUE"""),"Norwegian")</f>
        <v>Norwegian</v>
      </c>
      <c r="W516" s="7">
        <v>0.0</v>
      </c>
    </row>
    <row r="517">
      <c r="U517" s="7" t="str">
        <f>IFERROR(__xludf.DUMMYFUNCTION("""COMPUTED_VALUE"""),"Ukrainian")</f>
        <v>Ukrainian</v>
      </c>
      <c r="W517" s="7">
        <v>0.0</v>
      </c>
    </row>
    <row r="518">
      <c r="U518" s="7" t="str">
        <f>IFERROR(__xludf.DUMMYFUNCTION("""COMPUTED_VALUE"""),"Russian")</f>
        <v>Russian</v>
      </c>
      <c r="W518" s="7">
        <v>0.0</v>
      </c>
    </row>
    <row r="519">
      <c r="U519" s="7" t="str">
        <f>IFERROR(__xludf.DUMMYFUNCTION("""COMPUTED_VALUE"""),"Spanish")</f>
        <v>Spanish</v>
      </c>
      <c r="W519" s="7">
        <v>0.0</v>
      </c>
    </row>
    <row r="520">
      <c r="U520" s="7" t="str">
        <f>IFERROR(__xludf.DUMMYFUNCTION("""COMPUTED_VALUE"""),"Czech")</f>
        <v>Czech</v>
      </c>
      <c r="W520" s="7">
        <v>0.0</v>
      </c>
    </row>
    <row r="521">
      <c r="U521" s="7" t="str">
        <f>IFERROR(__xludf.DUMMYFUNCTION("""COMPUTED_VALUE"""),"Turkish")</f>
        <v>Turkish</v>
      </c>
      <c r="W521" s="7">
        <v>0.0</v>
      </c>
    </row>
    <row r="522">
      <c r="U522" s="7" t="str">
        <f>IFERROR(__xludf.DUMMYFUNCTION("""COMPUTED_VALUE"""),"Swedish")</f>
        <v>Swedish</v>
      </c>
      <c r="W522" s="7">
        <v>0.0</v>
      </c>
    </row>
    <row r="523">
      <c r="U523" s="7" t="str">
        <f>IFERROR(__xludf.DUMMYFUNCTION("""COMPUTED_VALUE"""),"French")</f>
        <v>French</v>
      </c>
      <c r="W523" s="7">
        <v>0.0</v>
      </c>
    </row>
    <row r="524">
      <c r="U524" s="7" t="str">
        <f>IFERROR(__xludf.DUMMYFUNCTION("""COMPUTED_VALUE"""),"Spanish")</f>
        <v>Spanish</v>
      </c>
      <c r="W524" s="7">
        <v>0.0</v>
      </c>
    </row>
    <row r="525">
      <c r="U525" s="7" t="str">
        <f>IFERROR(__xludf.DUMMYFUNCTION("""COMPUTED_VALUE"""),"Danish")</f>
        <v>Danish</v>
      </c>
      <c r="W525" s="7">
        <v>0.0</v>
      </c>
    </row>
    <row r="526">
      <c r="U526" s="7" t="str">
        <f>IFERROR(__xludf.DUMMYFUNCTION("""COMPUTED_VALUE"""),"German")</f>
        <v>German</v>
      </c>
      <c r="W526" s="7">
        <v>0.0</v>
      </c>
    </row>
    <row r="527">
      <c r="U527" s="7" t="str">
        <f>IFERROR(__xludf.DUMMYFUNCTION("""COMPUTED_VALUE"""),"Estonian")</f>
        <v>Estonian</v>
      </c>
      <c r="W527" s="7">
        <v>0.0</v>
      </c>
    </row>
    <row r="528">
      <c r="U528" s="7" t="str">
        <f>IFERROR(__xludf.DUMMYFUNCTION("""COMPUTED_VALUE"""),"Hungarian")</f>
        <v>Hungarian</v>
      </c>
      <c r="W528" s="7">
        <v>0.0</v>
      </c>
    </row>
    <row r="529">
      <c r="U529" s="7" t="str">
        <f>IFERROR(__xludf.DUMMYFUNCTION("""COMPUTED_VALUE"""),"Portuguese")</f>
        <v>Portuguese</v>
      </c>
      <c r="W529" s="7">
        <v>0.0</v>
      </c>
    </row>
    <row r="530">
      <c r="U530" s="7" t="str">
        <f>IFERROR(__xludf.DUMMYFUNCTION("""COMPUTED_VALUE"""),"Slovenian")</f>
        <v>Slovenian</v>
      </c>
      <c r="W530" s="7">
        <v>0.0</v>
      </c>
    </row>
    <row r="531">
      <c r="U531" s="7" t="str">
        <f>IFERROR(__xludf.DUMMYFUNCTION("""COMPUTED_VALUE"""),"Spanish")</f>
        <v>Spanish</v>
      </c>
      <c r="W531" s="7">
        <v>0.0</v>
      </c>
    </row>
    <row r="532">
      <c r="U532" s="7" t="str">
        <f>IFERROR(__xludf.DUMMYFUNCTION("""COMPUTED_VALUE"""),"Turkish")</f>
        <v>Turkish</v>
      </c>
      <c r="W532" s="7">
        <v>0.0</v>
      </c>
    </row>
    <row r="533">
      <c r="U533" s="7" t="str">
        <f>IFERROR(__xludf.DUMMYFUNCTION("""COMPUTED_VALUE"""),"German")</f>
        <v>German</v>
      </c>
      <c r="W533" s="7">
        <v>0.0</v>
      </c>
    </row>
    <row r="534">
      <c r="U534" s="7" t="str">
        <f>IFERROR(__xludf.DUMMYFUNCTION("""COMPUTED_VALUE"""),"Danish")</f>
        <v>Danish</v>
      </c>
      <c r="W534" s="7">
        <v>0.0</v>
      </c>
    </row>
    <row r="535">
      <c r="U535" s="7" t="str">
        <f>IFERROR(__xludf.DUMMYFUNCTION("""COMPUTED_VALUE"""),"German")</f>
        <v>German</v>
      </c>
      <c r="W535" s="7">
        <v>0.0</v>
      </c>
    </row>
    <row r="536">
      <c r="U536" s="7" t="str">
        <f>IFERROR(__xludf.DUMMYFUNCTION("""COMPUTED_VALUE"""),"English")</f>
        <v>English</v>
      </c>
      <c r="W536" s="7">
        <v>0.0</v>
      </c>
    </row>
    <row r="537">
      <c r="U537" s="7" t="str">
        <f>IFERROR(__xludf.DUMMYFUNCTION("""COMPUTED_VALUE"""),"French")</f>
        <v>French</v>
      </c>
      <c r="W537" s="7">
        <v>0.0</v>
      </c>
    </row>
    <row r="538">
      <c r="U538" s="7" t="str">
        <f>IFERROR(__xludf.DUMMYFUNCTION("""COMPUTED_VALUE"""),"Greek")</f>
        <v>Greek</v>
      </c>
      <c r="W538" s="7">
        <v>0.0</v>
      </c>
    </row>
    <row r="539">
      <c r="U539" s="7" t="str">
        <f>IFERROR(__xludf.DUMMYFUNCTION("""COMPUTED_VALUE"""),"Hungarian")</f>
        <v>Hungarian</v>
      </c>
      <c r="W539" s="7">
        <v>0.0</v>
      </c>
    </row>
    <row r="540">
      <c r="U540" s="7" t="str">
        <f>IFERROR(__xludf.DUMMYFUNCTION("""COMPUTED_VALUE"""),"Italian")</f>
        <v>Italian</v>
      </c>
      <c r="W540" s="7">
        <v>0.0</v>
      </c>
    </row>
    <row r="541">
      <c r="U541" s="7" t="str">
        <f>IFERROR(__xludf.DUMMYFUNCTION("""COMPUTED_VALUE"""),"Norwegian")</f>
        <v>Norwegian</v>
      </c>
      <c r="W541" s="7">
        <v>0.0</v>
      </c>
    </row>
    <row r="542">
      <c r="U542" s="7" t="str">
        <f>IFERROR(__xludf.DUMMYFUNCTION("""COMPUTED_VALUE"""),"Portuguese")</f>
        <v>Portuguese</v>
      </c>
      <c r="W542" s="7">
        <v>0.0</v>
      </c>
    </row>
    <row r="543">
      <c r="U543" s="7" t="str">
        <f>IFERROR(__xludf.DUMMYFUNCTION("""COMPUTED_VALUE"""),"Serbian")</f>
        <v>Serbian</v>
      </c>
      <c r="W543" s="7">
        <v>0.0</v>
      </c>
    </row>
    <row r="544">
      <c r="U544" s="7" t="str">
        <f>IFERROR(__xludf.DUMMYFUNCTION("""COMPUTED_VALUE"""),"Spanish")</f>
        <v>Spanish</v>
      </c>
      <c r="W544" s="7">
        <v>0.0</v>
      </c>
    </row>
    <row r="545">
      <c r="U545" s="7" t="str">
        <f>IFERROR(__xludf.DUMMYFUNCTION("""COMPUTED_VALUE"""),"Finnish")</f>
        <v>Finnish</v>
      </c>
      <c r="W545" s="7">
        <v>0.0</v>
      </c>
    </row>
    <row r="546">
      <c r="U546" s="7" t="str">
        <f>IFERROR(__xludf.DUMMYFUNCTION("""COMPUTED_VALUE"""),"Indonesian")</f>
        <v>Indonesian</v>
      </c>
      <c r="W546" s="7">
        <v>0.0</v>
      </c>
    </row>
    <row r="547">
      <c r="U547" s="7" t="str">
        <f>IFERROR(__xludf.DUMMYFUNCTION("""COMPUTED_VALUE"""),"Portuguese")</f>
        <v>Portuguese</v>
      </c>
      <c r="W547" s="7">
        <v>0.0</v>
      </c>
    </row>
    <row r="548">
      <c r="U548" s="7" t="str">
        <f>IFERROR(__xludf.DUMMYFUNCTION("""COMPUTED_VALUE"""),"Croatian")</f>
        <v>Croatian</v>
      </c>
      <c r="W548" s="7">
        <v>0.0</v>
      </c>
    </row>
    <row r="549">
      <c r="U549" s="7" t="str">
        <f>IFERROR(__xludf.DUMMYFUNCTION("""COMPUTED_VALUE"""),"Italian")</f>
        <v>Italian</v>
      </c>
      <c r="W549" s="7">
        <v>0.0</v>
      </c>
    </row>
    <row r="550">
      <c r="U550" s="7" t="str">
        <f>IFERROR(__xludf.DUMMYFUNCTION("""COMPUTED_VALUE"""),"Hungarian")</f>
        <v>Hungarian</v>
      </c>
      <c r="W550" s="7">
        <v>0.0</v>
      </c>
    </row>
    <row r="551">
      <c r="U551" s="7" t="str">
        <f>IFERROR(__xludf.DUMMYFUNCTION("""COMPUTED_VALUE"""),"Hebrew")</f>
        <v>Hebrew</v>
      </c>
      <c r="W551" s="7">
        <v>0.0</v>
      </c>
    </row>
    <row r="552">
      <c r="U552" s="7" t="str">
        <f>IFERROR(__xludf.DUMMYFUNCTION("""COMPUTED_VALUE"""),"Spanish")</f>
        <v>Spanish</v>
      </c>
      <c r="W552" s="7">
        <v>0.0</v>
      </c>
    </row>
    <row r="553">
      <c r="U553" s="7" t="str">
        <f>IFERROR(__xludf.DUMMYFUNCTION("""COMPUTED_VALUE"""),"Japanese")</f>
        <v>Japanese</v>
      </c>
      <c r="W553" s="7">
        <v>0.0</v>
      </c>
    </row>
    <row r="554">
      <c r="U554" s="7" t="str">
        <f>IFERROR(__xludf.DUMMYFUNCTION("""COMPUTED_VALUE"""),"French")</f>
        <v>French</v>
      </c>
      <c r="W554" s="7">
        <v>0.0</v>
      </c>
    </row>
    <row r="555">
      <c r="U555" s="7" t="str">
        <f>IFERROR(__xludf.DUMMYFUNCTION("""COMPUTED_VALUE"""),"Afrikaans")</f>
        <v>Afrikaans</v>
      </c>
      <c r="W555" s="7">
        <v>0.0</v>
      </c>
    </row>
    <row r="556">
      <c r="U556" s="7" t="str">
        <f>IFERROR(__xludf.DUMMYFUNCTION("""COMPUTED_VALUE"""),"Arabic")</f>
        <v>Arabic</v>
      </c>
      <c r="W556" s="7">
        <v>0.0</v>
      </c>
    </row>
    <row r="557">
      <c r="U557" s="7" t="str">
        <f>IFERROR(__xludf.DUMMYFUNCTION("""COMPUTED_VALUE"""),"Bulgarian")</f>
        <v>Bulgarian</v>
      </c>
      <c r="W557" s="7">
        <v>0.0</v>
      </c>
    </row>
    <row r="558">
      <c r="U558" s="7" t="str">
        <f>IFERROR(__xludf.DUMMYFUNCTION("""COMPUTED_VALUE"""),"Catalan")</f>
        <v>Catalan</v>
      </c>
      <c r="W558" s="7">
        <v>0.0</v>
      </c>
    </row>
    <row r="559">
      <c r="U559" s="7" t="str">
        <f>IFERROR(__xludf.DUMMYFUNCTION("""COMPUTED_VALUE"""),"Chinese")</f>
        <v>Chinese</v>
      </c>
      <c r="W559" s="7">
        <v>0.0</v>
      </c>
    </row>
    <row r="560">
      <c r="U560" s="7" t="str">
        <f>IFERROR(__xludf.DUMMYFUNCTION("""COMPUTED_VALUE"""),"Danish")</f>
        <v>Danish</v>
      </c>
      <c r="W560" s="7">
        <v>0.0</v>
      </c>
    </row>
    <row r="561">
      <c r="U561" s="7" t="str">
        <f>IFERROR(__xludf.DUMMYFUNCTION("""COMPUTED_VALUE"""),"German")</f>
        <v>German</v>
      </c>
      <c r="W561" s="7">
        <v>0.0</v>
      </c>
    </row>
    <row r="562">
      <c r="U562" s="7" t="str">
        <f>IFERROR(__xludf.DUMMYFUNCTION("""COMPUTED_VALUE"""),"English")</f>
        <v>English</v>
      </c>
      <c r="W562" s="7">
        <v>0.0</v>
      </c>
    </row>
    <row r="563">
      <c r="U563" s="7" t="str">
        <f>IFERROR(__xludf.DUMMYFUNCTION("""COMPUTED_VALUE"""),"Finnish")</f>
        <v>Finnish</v>
      </c>
      <c r="W563" s="7">
        <v>0.0</v>
      </c>
    </row>
    <row r="564">
      <c r="U564" s="7" t="str">
        <f>IFERROR(__xludf.DUMMYFUNCTION("""COMPUTED_VALUE"""),"French. Galician")</f>
        <v>French. Galician</v>
      </c>
      <c r="W564" s="7">
        <v>0.0</v>
      </c>
    </row>
    <row r="565">
      <c r="U565" s="7" t="str">
        <f>IFERROR(__xludf.DUMMYFUNCTION("""COMPUTED_VALUE"""),"Greek")</f>
        <v>Greek</v>
      </c>
      <c r="W565" s="7">
        <v>0.0</v>
      </c>
    </row>
    <row r="566">
      <c r="U566" s="7" t="str">
        <f>IFERROR(__xludf.DUMMYFUNCTION("""COMPUTED_VALUE"""),"Hebrew")</f>
        <v>Hebrew</v>
      </c>
      <c r="W566" s="7">
        <v>0.0</v>
      </c>
    </row>
    <row r="567">
      <c r="U567" s="7" t="str">
        <f>IFERROR(__xludf.DUMMYFUNCTION("""COMPUTED_VALUE"""),"Hungarian")</f>
        <v>Hungarian</v>
      </c>
      <c r="W567" s="7">
        <v>0.0</v>
      </c>
    </row>
    <row r="568">
      <c r="U568" s="7" t="str">
        <f>IFERROR(__xludf.DUMMYFUNCTION("""COMPUTED_VALUE"""),"Icelandic")</f>
        <v>Icelandic</v>
      </c>
      <c r="W568" s="7">
        <v>0.0</v>
      </c>
    </row>
    <row r="569">
      <c r="U569" s="7" t="str">
        <f>IFERROR(__xludf.DUMMYFUNCTION("""COMPUTED_VALUE"""),"Italian")</f>
        <v>Italian</v>
      </c>
      <c r="W569" s="7">
        <v>0.0</v>
      </c>
    </row>
    <row r="570">
      <c r="U570" s="7" t="str">
        <f>IFERROR(__xludf.DUMMYFUNCTION("""COMPUTED_VALUE"""),"Japanese")</f>
        <v>Japanese</v>
      </c>
      <c r="W570" s="7">
        <v>0.0</v>
      </c>
    </row>
    <row r="571">
      <c r="U571" s="7" t="str">
        <f>IFERROR(__xludf.DUMMYFUNCTION("""COMPUTED_VALUE"""),"Korean")</f>
        <v>Korean</v>
      </c>
      <c r="W571" s="7">
        <v>0.0</v>
      </c>
    </row>
    <row r="572">
      <c r="U572" s="7" t="str">
        <f>IFERROR(__xludf.DUMMYFUNCTION("""COMPUTED_VALUE"""),"Croatian")</f>
        <v>Croatian</v>
      </c>
      <c r="W572" s="7">
        <v>0.0</v>
      </c>
    </row>
    <row r="573">
      <c r="U573" s="7" t="str">
        <f>IFERROR(__xludf.DUMMYFUNCTION("""COMPUTED_VALUE"""),"Norwegian")</f>
        <v>Norwegian</v>
      </c>
      <c r="W573" s="7">
        <v>0.0</v>
      </c>
    </row>
    <row r="574">
      <c r="U574" s="7" t="str">
        <f>IFERROR(__xludf.DUMMYFUNCTION("""COMPUTED_VALUE"""),"Polish")</f>
        <v>Polish</v>
      </c>
      <c r="W574" s="7">
        <v>0.0</v>
      </c>
    </row>
    <row r="575">
      <c r="U575" s="7" t="str">
        <f>IFERROR(__xludf.DUMMYFUNCTION("""COMPUTED_VALUE"""),"Portuguese")</f>
        <v>Portuguese</v>
      </c>
      <c r="W575" s="7">
        <v>0.0</v>
      </c>
    </row>
    <row r="576">
      <c r="U576" s="7" t="str">
        <f>IFERROR(__xludf.DUMMYFUNCTION("""COMPUTED_VALUE"""),"Russian")</f>
        <v>Russian</v>
      </c>
      <c r="W576" s="7">
        <v>0.0</v>
      </c>
    </row>
    <row r="577">
      <c r="U577" s="7" t="str">
        <f>IFERROR(__xludf.DUMMYFUNCTION("""COMPUTED_VALUE"""),"Spanish")</f>
        <v>Spanish</v>
      </c>
      <c r="W577" s="7">
        <v>0.0</v>
      </c>
    </row>
    <row r="578">
      <c r="U578" s="7" t="str">
        <f>IFERROR(__xludf.DUMMYFUNCTION("""COMPUTED_VALUE"""),"Czech")</f>
        <v>Czech</v>
      </c>
      <c r="W578" s="7">
        <v>0.0</v>
      </c>
    </row>
    <row r="579">
      <c r="U579" s="7" t="str">
        <f>IFERROR(__xludf.DUMMYFUNCTION("""COMPUTED_VALUE"""),"Turkish")</f>
        <v>Turkish</v>
      </c>
      <c r="W579" s="7">
        <v>0.0</v>
      </c>
    </row>
    <row r="580">
      <c r="U580" s="7" t="str">
        <f>IFERROR(__xludf.DUMMYFUNCTION("""COMPUTED_VALUE"""),"Swedish")</f>
        <v>Swedish</v>
      </c>
      <c r="W580" s="7">
        <v>0.0</v>
      </c>
    </row>
    <row r="581">
      <c r="U581" s="7" t="str">
        <f>IFERROR(__xludf.DUMMYFUNCTION("""COMPUTED_VALUE"""),"Catalan")</f>
        <v>Catalan</v>
      </c>
      <c r="W581" s="7">
        <v>0.0</v>
      </c>
    </row>
    <row r="582">
      <c r="U582" s="7" t="str">
        <f>IFERROR(__xludf.DUMMYFUNCTION("""COMPUTED_VALUE"""),"Danish")</f>
        <v>Danish</v>
      </c>
      <c r="W582" s="7">
        <v>0.0</v>
      </c>
    </row>
    <row r="583">
      <c r="U583" s="7" t="str">
        <f>IFERROR(__xludf.DUMMYFUNCTION("""COMPUTED_VALUE"""),"German")</f>
        <v>German</v>
      </c>
      <c r="W583" s="7">
        <v>0.0</v>
      </c>
    </row>
    <row r="584">
      <c r="U584" s="7" t="str">
        <f>IFERROR(__xludf.DUMMYFUNCTION("""COMPUTED_VALUE"""),"English")</f>
        <v>English</v>
      </c>
      <c r="W584" s="7">
        <v>0.0</v>
      </c>
    </row>
    <row r="585">
      <c r="U585" s="7" t="str">
        <f>IFERROR(__xludf.DUMMYFUNCTION("""COMPUTED_VALUE"""),"French")</f>
        <v>French</v>
      </c>
      <c r="W585" s="7">
        <v>0.0</v>
      </c>
    </row>
    <row r="586">
      <c r="U586" s="7" t="str">
        <f>IFERROR(__xludf.DUMMYFUNCTION("""COMPUTED_VALUE"""),"Hebrew")</f>
        <v>Hebrew</v>
      </c>
      <c r="W586" s="7">
        <v>0.0</v>
      </c>
    </row>
    <row r="587">
      <c r="U587" s="7" t="str">
        <f>IFERROR(__xludf.DUMMYFUNCTION("""COMPUTED_VALUE"""),"Italian")</f>
        <v>Italian</v>
      </c>
      <c r="W587" s="7">
        <v>0.0</v>
      </c>
    </row>
    <row r="588">
      <c r="U588" s="7" t="str">
        <f>IFERROR(__xludf.DUMMYFUNCTION("""COMPUTED_VALUE"""),"Korean")</f>
        <v>Korean</v>
      </c>
      <c r="W588" s="7">
        <v>0.0</v>
      </c>
    </row>
    <row r="589">
      <c r="U589" s="7" t="str">
        <f>IFERROR(__xludf.DUMMYFUNCTION("""COMPUTED_VALUE"""),"Croatian")</f>
        <v>Croatian</v>
      </c>
      <c r="W589" s="7">
        <v>0.0</v>
      </c>
    </row>
    <row r="590">
      <c r="U590" s="7" t="str">
        <f>IFERROR(__xludf.DUMMYFUNCTION("""COMPUTED_VALUE"""),"Polish")</f>
        <v>Polish</v>
      </c>
      <c r="W590" s="7">
        <v>0.0</v>
      </c>
    </row>
    <row r="591">
      <c r="U591" s="7" t="str">
        <f>IFERROR(__xludf.DUMMYFUNCTION("""COMPUTED_VALUE"""),"Portuguese")</f>
        <v>Portuguese</v>
      </c>
      <c r="W591" s="7">
        <v>0.0</v>
      </c>
    </row>
    <row r="592">
      <c r="U592" s="7" t="str">
        <f>IFERROR(__xludf.DUMMYFUNCTION("""COMPUTED_VALUE"""),"Russian")</f>
        <v>Russian</v>
      </c>
      <c r="W592" s="7">
        <v>0.0</v>
      </c>
    </row>
    <row r="593">
      <c r="U593" s="7" t="str">
        <f>IFERROR(__xludf.DUMMYFUNCTION("""COMPUTED_VALUE"""),"Serbian")</f>
        <v>Serbian</v>
      </c>
      <c r="W593" s="7">
        <v>0.0</v>
      </c>
    </row>
    <row r="594">
      <c r="U594" s="7" t="str">
        <f>IFERROR(__xludf.DUMMYFUNCTION("""COMPUTED_VALUE"""),"Slovak")</f>
        <v>Slovak</v>
      </c>
      <c r="W594" s="7">
        <v>0.0</v>
      </c>
    </row>
    <row r="595">
      <c r="U595" s="7" t="str">
        <f>IFERROR(__xludf.DUMMYFUNCTION("""COMPUTED_VALUE"""),"Spanish")</f>
        <v>Spanish</v>
      </c>
      <c r="W595" s="7">
        <v>0.0</v>
      </c>
    </row>
    <row r="596">
      <c r="U596" s="7" t="str">
        <f>IFERROR(__xludf.DUMMYFUNCTION("""COMPUTED_VALUE"""),"Czech")</f>
        <v>Czech</v>
      </c>
      <c r="W596" s="7">
        <v>0.0</v>
      </c>
    </row>
    <row r="597">
      <c r="U597" s="7" t="str">
        <f>IFERROR(__xludf.DUMMYFUNCTION("""COMPUTED_VALUE"""),"Turkish")</f>
        <v>Turkish</v>
      </c>
      <c r="W597" s="7">
        <v>0.0</v>
      </c>
    </row>
    <row r="598">
      <c r="U598" s="7" t="str">
        <f>IFERROR(__xludf.DUMMYFUNCTION("""COMPUTED_VALUE"""),"Swedish")</f>
        <v>Swedish</v>
      </c>
      <c r="W598" s="7">
        <v>0.0</v>
      </c>
    </row>
    <row r="599">
      <c r="U599" s="7" t="str">
        <f>IFERROR(__xludf.DUMMYFUNCTION("""COMPUTED_VALUE"""),"Chinese")</f>
        <v>Chinese</v>
      </c>
      <c r="W599" s="7">
        <v>0.0</v>
      </c>
    </row>
    <row r="600">
      <c r="U600" s="7" t="str">
        <f>IFERROR(__xludf.DUMMYFUNCTION("""COMPUTED_VALUE"""),"Danish")</f>
        <v>Danish</v>
      </c>
      <c r="W600" s="7">
        <v>0.0</v>
      </c>
    </row>
    <row r="601">
      <c r="U601" s="7" t="str">
        <f>IFERROR(__xludf.DUMMYFUNCTION("""COMPUTED_VALUE"""),"German")</f>
        <v>German</v>
      </c>
      <c r="W601" s="7">
        <v>0.0</v>
      </c>
    </row>
    <row r="602">
      <c r="U602" s="7" t="str">
        <f>IFERROR(__xludf.DUMMYFUNCTION("""COMPUTED_VALUE"""),"English")</f>
        <v>English</v>
      </c>
      <c r="W602" s="7">
        <v>0.0</v>
      </c>
    </row>
    <row r="603">
      <c r="U603" s="7" t="str">
        <f>IFERROR(__xludf.DUMMYFUNCTION("""COMPUTED_VALUE"""),"French")</f>
        <v>French</v>
      </c>
      <c r="W603" s="7">
        <v>0.0</v>
      </c>
    </row>
    <row r="604">
      <c r="U604" s="7" t="str">
        <f>IFERROR(__xludf.DUMMYFUNCTION("""COMPUTED_VALUE"""),"Greek")</f>
        <v>Greek</v>
      </c>
      <c r="W604" s="7">
        <v>0.0</v>
      </c>
    </row>
    <row r="605">
      <c r="U605" s="7" t="str">
        <f>IFERROR(__xludf.DUMMYFUNCTION("""COMPUTED_VALUE"""),"Hungarian")</f>
        <v>Hungarian</v>
      </c>
      <c r="W605" s="7">
        <v>0.0</v>
      </c>
    </row>
    <row r="606">
      <c r="U606" s="7" t="str">
        <f>IFERROR(__xludf.DUMMYFUNCTION("""COMPUTED_VALUE"""),"Italian")</f>
        <v>Italian</v>
      </c>
      <c r="W606" s="7">
        <v>0.0</v>
      </c>
    </row>
    <row r="607">
      <c r="U607" s="7" t="str">
        <f>IFERROR(__xludf.DUMMYFUNCTION("""COMPUTED_VALUE"""),"Norwegian")</f>
        <v>Norwegian</v>
      </c>
      <c r="W607" s="7">
        <v>0.0</v>
      </c>
    </row>
    <row r="608">
      <c r="U608" s="7" t="str">
        <f>IFERROR(__xludf.DUMMYFUNCTION("""COMPUTED_VALUE"""),"Ukrainian")</f>
        <v>Ukrainian</v>
      </c>
      <c r="W608" s="7">
        <v>0.0</v>
      </c>
    </row>
    <row r="609">
      <c r="U609" s="7" t="str">
        <f>IFERROR(__xludf.DUMMYFUNCTION("""COMPUTED_VALUE"""),"Portuguese")</f>
        <v>Portuguese</v>
      </c>
      <c r="W609" s="7">
        <v>0.0</v>
      </c>
    </row>
    <row r="610">
      <c r="U610" s="7" t="str">
        <f>IFERROR(__xludf.DUMMYFUNCTION("""COMPUTED_VALUE"""),"Russian")</f>
        <v>Russian</v>
      </c>
      <c r="W610" s="7">
        <v>0.0</v>
      </c>
    </row>
    <row r="611">
      <c r="U611" s="7" t="str">
        <f>IFERROR(__xludf.DUMMYFUNCTION("""COMPUTED_VALUE"""),"Slovenian")</f>
        <v>Slovenian</v>
      </c>
      <c r="W611" s="7">
        <v>0.0</v>
      </c>
    </row>
    <row r="612">
      <c r="U612" s="7" t="str">
        <f>IFERROR(__xludf.DUMMYFUNCTION("""COMPUTED_VALUE"""),"Bulgarian")</f>
        <v>Bulgarian</v>
      </c>
      <c r="W612" s="7">
        <v>0.0</v>
      </c>
    </row>
    <row r="613">
      <c r="U613" s="7" t="str">
        <f>IFERROR(__xludf.DUMMYFUNCTION("""COMPUTED_VALUE"""),"Chinese")</f>
        <v>Chinese</v>
      </c>
      <c r="W613" s="7">
        <v>0.0</v>
      </c>
    </row>
    <row r="614">
      <c r="U614" s="7" t="str">
        <f>IFERROR(__xludf.DUMMYFUNCTION("""COMPUTED_VALUE"""),"Danish")</f>
        <v>Danish</v>
      </c>
      <c r="W614" s="7">
        <v>0.0</v>
      </c>
    </row>
    <row r="615">
      <c r="U615" s="7" t="str">
        <f>IFERROR(__xludf.DUMMYFUNCTION("""COMPUTED_VALUE"""),"German")</f>
        <v>German</v>
      </c>
      <c r="W615" s="7">
        <v>0.0</v>
      </c>
    </row>
    <row r="616">
      <c r="U616" s="7" t="str">
        <f>IFERROR(__xludf.DUMMYFUNCTION("""COMPUTED_VALUE"""),"French")</f>
        <v>French</v>
      </c>
      <c r="W616" s="7">
        <v>0.0</v>
      </c>
    </row>
    <row r="617">
      <c r="U617" s="7" t="str">
        <f>IFERROR(__xludf.DUMMYFUNCTION("""COMPUTED_VALUE"""),"Hebrew")</f>
        <v>Hebrew</v>
      </c>
      <c r="W617" s="7">
        <v>0.0</v>
      </c>
    </row>
    <row r="618">
      <c r="U618" s="7" t="str">
        <f>IFERROR(__xludf.DUMMYFUNCTION("""COMPUTED_VALUE"""),"Italian")</f>
        <v>Italian</v>
      </c>
      <c r="W618" s="7">
        <v>0.0</v>
      </c>
    </row>
    <row r="619">
      <c r="U619" s="7" t="str">
        <f>IFERROR(__xludf.DUMMYFUNCTION("""COMPUTED_VALUE"""),"Danish")</f>
        <v>Danish</v>
      </c>
      <c r="W619" s="7">
        <v>0.0</v>
      </c>
    </row>
    <row r="620">
      <c r="U620" s="7" t="str">
        <f>IFERROR(__xludf.DUMMYFUNCTION("""COMPUTED_VALUE"""),"German")</f>
        <v>German</v>
      </c>
      <c r="W620" s="7">
        <v>0.0</v>
      </c>
    </row>
    <row r="621">
      <c r="U621" s="7" t="str">
        <f>IFERROR(__xludf.DUMMYFUNCTION("""COMPUTED_VALUE"""),"English")</f>
        <v>English</v>
      </c>
      <c r="W621" s="7">
        <v>0.0</v>
      </c>
    </row>
    <row r="622">
      <c r="U622" s="7" t="str">
        <f>IFERROR(__xludf.DUMMYFUNCTION("""COMPUTED_VALUE"""),"French")</f>
        <v>French</v>
      </c>
      <c r="W622" s="7">
        <v>0.0</v>
      </c>
    </row>
    <row r="623">
      <c r="U623" s="7" t="str">
        <f>IFERROR(__xludf.DUMMYFUNCTION("""COMPUTED_VALUE"""),"Italian")</f>
        <v>Italian</v>
      </c>
      <c r="W623" s="7">
        <v>0.0</v>
      </c>
    </row>
    <row r="624">
      <c r="U624" s="7" t="str">
        <f>IFERROR(__xludf.DUMMYFUNCTION("""COMPUTED_VALUE"""),"Czech")</f>
        <v>Czech</v>
      </c>
      <c r="W624" s="7">
        <v>0.0</v>
      </c>
    </row>
    <row r="625">
      <c r="U625" s="7" t="str">
        <f>IFERROR(__xludf.DUMMYFUNCTION("""COMPUTED_VALUE"""),"Spanish")</f>
        <v>Spanish</v>
      </c>
      <c r="W625" s="7">
        <v>0.0</v>
      </c>
    </row>
    <row r="626">
      <c r="U626" s="7" t="str">
        <f>IFERROR(__xludf.DUMMYFUNCTION("""COMPUTED_VALUE"""),"Slovenian")</f>
        <v>Slovenian</v>
      </c>
      <c r="W626" s="7">
        <v>0.0</v>
      </c>
    </row>
    <row r="627">
      <c r="U627" s="7" t="str">
        <f>IFERROR(__xludf.DUMMYFUNCTION("""COMPUTED_VALUE"""),"Portuguese")</f>
        <v>Portuguese</v>
      </c>
      <c r="W627" s="7">
        <v>0.0</v>
      </c>
    </row>
    <row r="628">
      <c r="U628" s="7" t="str">
        <f>IFERROR(__xludf.DUMMYFUNCTION("""COMPUTED_VALUE"""),"Polish")</f>
        <v>Polish</v>
      </c>
      <c r="W628" s="7">
        <v>0.0</v>
      </c>
    </row>
    <row r="629">
      <c r="U629" s="7" t="str">
        <f>IFERROR(__xludf.DUMMYFUNCTION("""COMPUTED_VALUE"""),"Danish")</f>
        <v>Danish</v>
      </c>
      <c r="W629" s="7">
        <v>0.0</v>
      </c>
    </row>
    <row r="630">
      <c r="U630" s="7" t="str">
        <f>IFERROR(__xludf.DUMMYFUNCTION("""COMPUTED_VALUE"""),"German")</f>
        <v>German</v>
      </c>
      <c r="W630" s="7">
        <v>0.0</v>
      </c>
    </row>
    <row r="631">
      <c r="U631" s="7" t="str">
        <f>IFERROR(__xludf.DUMMYFUNCTION("""COMPUTED_VALUE"""),"Finnish")</f>
        <v>Finnish</v>
      </c>
      <c r="W631" s="7">
        <v>0.0</v>
      </c>
    </row>
    <row r="632">
      <c r="U632" s="7" t="str">
        <f>IFERROR(__xludf.DUMMYFUNCTION("""COMPUTED_VALUE"""),"Italian")</f>
        <v>Italian</v>
      </c>
      <c r="W632" s="7">
        <v>0.0</v>
      </c>
    </row>
    <row r="633">
      <c r="U633" s="7" t="str">
        <f>IFERROR(__xludf.DUMMYFUNCTION("""COMPUTED_VALUE"""),"Norwegian")</f>
        <v>Norwegian</v>
      </c>
      <c r="W633" s="7">
        <v>0.0</v>
      </c>
    </row>
    <row r="634">
      <c r="U634" s="7" t="str">
        <f>IFERROR(__xludf.DUMMYFUNCTION("""COMPUTED_VALUE"""),"Czech")</f>
        <v>Czech</v>
      </c>
      <c r="W634" s="7">
        <v>0.0</v>
      </c>
    </row>
    <row r="635">
      <c r="U635" s="7" t="str">
        <f>IFERROR(__xludf.DUMMYFUNCTION("""COMPUTED_VALUE"""),"Swedish")</f>
        <v>Swedish</v>
      </c>
      <c r="W635" s="7">
        <v>0.0</v>
      </c>
    </row>
    <row r="636">
      <c r="U636" s="7" t="str">
        <f>IFERROR(__xludf.DUMMYFUNCTION("""COMPUTED_VALUE"""),"German")</f>
        <v>German</v>
      </c>
      <c r="W636" s="7">
        <v>0.0</v>
      </c>
    </row>
    <row r="637">
      <c r="U637" s="7" t="str">
        <f>IFERROR(__xludf.DUMMYFUNCTION("""COMPUTED_VALUE"""),"English")</f>
        <v>English</v>
      </c>
      <c r="W637" s="7">
        <v>0.0</v>
      </c>
    </row>
    <row r="638">
      <c r="U638" s="7" t="str">
        <f>IFERROR(__xludf.DUMMYFUNCTION("""COMPUTED_VALUE"""),"French")</f>
        <v>French</v>
      </c>
      <c r="W638" s="7">
        <v>0.0</v>
      </c>
    </row>
    <row r="639">
      <c r="U639" s="7" t="str">
        <f>IFERROR(__xludf.DUMMYFUNCTION("""COMPUTED_VALUE"""),"Bulgarian")</f>
        <v>Bulgarian</v>
      </c>
      <c r="W639" s="7">
        <v>0.0</v>
      </c>
    </row>
    <row r="640">
      <c r="U640" s="7" t="str">
        <f>IFERROR(__xludf.DUMMYFUNCTION("""COMPUTED_VALUE"""),"Catalan")</f>
        <v>Catalan</v>
      </c>
      <c r="W640" s="7">
        <v>0.0</v>
      </c>
    </row>
    <row r="641">
      <c r="U641" s="7" t="str">
        <f>IFERROR(__xludf.DUMMYFUNCTION("""COMPUTED_VALUE"""),"Chinese")</f>
        <v>Chinese</v>
      </c>
      <c r="W641" s="7">
        <v>0.0</v>
      </c>
    </row>
    <row r="642">
      <c r="U642" s="7" t="str">
        <f>IFERROR(__xludf.DUMMYFUNCTION("""COMPUTED_VALUE"""),"Danish")</f>
        <v>Danish</v>
      </c>
      <c r="W642" s="7">
        <v>0.0</v>
      </c>
    </row>
    <row r="643">
      <c r="U643" s="7" t="str">
        <f>IFERROR(__xludf.DUMMYFUNCTION("""COMPUTED_VALUE"""),"German")</f>
        <v>German</v>
      </c>
      <c r="W643" s="7">
        <v>0.0</v>
      </c>
    </row>
    <row r="644">
      <c r="U644" s="7" t="str">
        <f>IFERROR(__xludf.DUMMYFUNCTION("""COMPUTED_VALUE"""),"English")</f>
        <v>English</v>
      </c>
      <c r="W644" s="7">
        <v>0.0</v>
      </c>
    </row>
    <row r="645">
      <c r="U645" s="7" t="str">
        <f>IFERROR(__xludf.DUMMYFUNCTION("""COMPUTED_VALUE"""),"Finnish")</f>
        <v>Finnish</v>
      </c>
      <c r="W645" s="7">
        <v>0.0</v>
      </c>
    </row>
    <row r="646">
      <c r="U646" s="7" t="str">
        <f>IFERROR(__xludf.DUMMYFUNCTION("""COMPUTED_VALUE"""),"French")</f>
        <v>French</v>
      </c>
      <c r="W646" s="7">
        <v>0.0</v>
      </c>
    </row>
    <row r="647">
      <c r="U647" s="7" t="str">
        <f>IFERROR(__xludf.DUMMYFUNCTION("""COMPUTED_VALUE"""),"Greek")</f>
        <v>Greek</v>
      </c>
      <c r="W647" s="7">
        <v>0.0</v>
      </c>
    </row>
    <row r="648">
      <c r="U648" s="7" t="str">
        <f>IFERROR(__xludf.DUMMYFUNCTION("""COMPUTED_VALUE"""),"Hungarian")</f>
        <v>Hungarian</v>
      </c>
      <c r="W648" s="7">
        <v>0.0</v>
      </c>
    </row>
    <row r="649">
      <c r="U649" s="7" t="str">
        <f>IFERROR(__xludf.DUMMYFUNCTION("""COMPUTED_VALUE"""),"Icelandic")</f>
        <v>Icelandic</v>
      </c>
      <c r="W649" s="7">
        <v>0.0</v>
      </c>
    </row>
    <row r="650">
      <c r="U650" s="7" t="str">
        <f>IFERROR(__xludf.DUMMYFUNCTION("""COMPUTED_VALUE"""),"Italian")</f>
        <v>Italian</v>
      </c>
      <c r="W650" s="7">
        <v>0.0</v>
      </c>
    </row>
    <row r="651">
      <c r="U651" s="7" t="str">
        <f>IFERROR(__xludf.DUMMYFUNCTION("""COMPUTED_VALUE"""),"Croatian")</f>
        <v>Croatian</v>
      </c>
      <c r="W651" s="7">
        <v>0.0</v>
      </c>
    </row>
    <row r="652">
      <c r="U652" s="7" t="str">
        <f>IFERROR(__xludf.DUMMYFUNCTION("""COMPUTED_VALUE"""),"Lithuanian")</f>
        <v>Lithuanian</v>
      </c>
      <c r="W652" s="7">
        <v>0.0</v>
      </c>
    </row>
    <row r="653">
      <c r="U653" s="7" t="str">
        <f>IFERROR(__xludf.DUMMYFUNCTION("""COMPUTED_VALUE"""),"Norwegian")</f>
        <v>Norwegian</v>
      </c>
      <c r="W653" s="7">
        <v>0.0</v>
      </c>
    </row>
    <row r="654">
      <c r="U654" s="7" t="str">
        <f>IFERROR(__xludf.DUMMYFUNCTION("""COMPUTED_VALUE"""),"Polish")</f>
        <v>Polish</v>
      </c>
      <c r="W654" s="7">
        <v>0.0</v>
      </c>
    </row>
    <row r="655">
      <c r="U655" s="7" t="str">
        <f>IFERROR(__xludf.DUMMYFUNCTION("""COMPUTED_VALUE"""),"Portuguese")</f>
        <v>Portuguese</v>
      </c>
      <c r="W655" s="7">
        <v>0.0</v>
      </c>
    </row>
    <row r="656">
      <c r="U656" s="7" t="str">
        <f>IFERROR(__xludf.DUMMYFUNCTION("""COMPUTED_VALUE"""),"Serbian")</f>
        <v>Serbian</v>
      </c>
      <c r="W656" s="7">
        <v>0.0</v>
      </c>
    </row>
    <row r="657">
      <c r="U657" s="7" t="str">
        <f>IFERROR(__xludf.DUMMYFUNCTION("""COMPUTED_VALUE"""),"Slovenian")</f>
        <v>Slovenian</v>
      </c>
      <c r="W657" s="7">
        <v>0.0</v>
      </c>
    </row>
    <row r="658">
      <c r="U658" s="7" t="str">
        <f>IFERROR(__xludf.DUMMYFUNCTION("""COMPUTED_VALUE"""),"Slovak")</f>
        <v>Slovak</v>
      </c>
      <c r="W658" s="7">
        <v>0.0</v>
      </c>
    </row>
    <row r="659">
      <c r="U659" s="7" t="str">
        <f>IFERROR(__xludf.DUMMYFUNCTION("""COMPUTED_VALUE"""),"Spanish")</f>
        <v>Spanish</v>
      </c>
      <c r="W659" s="7">
        <v>0.0</v>
      </c>
    </row>
    <row r="660">
      <c r="U660" s="7" t="str">
        <f>IFERROR(__xludf.DUMMYFUNCTION("""COMPUTED_VALUE"""),"Czech")</f>
        <v>Czech</v>
      </c>
      <c r="W660" s="7">
        <v>0.0</v>
      </c>
    </row>
    <row r="661">
      <c r="U661" s="7" t="str">
        <f>IFERROR(__xludf.DUMMYFUNCTION("""COMPUTED_VALUE"""),"Swedish")</f>
        <v>Swedish</v>
      </c>
      <c r="W661" s="7">
        <v>0.0</v>
      </c>
    </row>
    <row r="662">
      <c r="U662" s="7" t="str">
        <f>IFERROR(__xludf.DUMMYFUNCTION("""COMPUTED_VALUE"""),"German")</f>
        <v>German</v>
      </c>
      <c r="W662" s="7">
        <v>0.0</v>
      </c>
    </row>
    <row r="663">
      <c r="U663" s="7" t="str">
        <f>IFERROR(__xludf.DUMMYFUNCTION("""COMPUTED_VALUE"""),"English")</f>
        <v>English</v>
      </c>
      <c r="W663" s="7">
        <v>0.0</v>
      </c>
    </row>
    <row r="664">
      <c r="U664" s="7" t="str">
        <f>IFERROR(__xludf.DUMMYFUNCTION("""COMPUTED_VALUE"""),"French")</f>
        <v>French</v>
      </c>
      <c r="W664" s="7">
        <v>0.0</v>
      </c>
    </row>
    <row r="665">
      <c r="U665" s="7" t="str">
        <f>IFERROR(__xludf.DUMMYFUNCTION("""COMPUTED_VALUE"""),"Estonian")</f>
        <v>Estonian</v>
      </c>
      <c r="W665" s="7">
        <v>0.0</v>
      </c>
    </row>
    <row r="666">
      <c r="U666" s="7" t="str">
        <f>IFERROR(__xludf.DUMMYFUNCTION("""COMPUTED_VALUE"""),"French")</f>
        <v>French</v>
      </c>
      <c r="W666" s="7">
        <v>0.0</v>
      </c>
    </row>
    <row r="667">
      <c r="U667" s="7" t="str">
        <f>IFERROR(__xludf.DUMMYFUNCTION("""COMPUTED_VALUE"""),"Italian")</f>
        <v>Italian</v>
      </c>
      <c r="W667" s="7">
        <v>0.0</v>
      </c>
    </row>
    <row r="668">
      <c r="U668" s="7" t="str">
        <f>IFERROR(__xludf.DUMMYFUNCTION("""COMPUTED_VALUE"""),"Polish")</f>
        <v>Polish</v>
      </c>
      <c r="W668" s="7">
        <v>0.0</v>
      </c>
    </row>
    <row r="669">
      <c r="U669" s="7" t="str">
        <f>IFERROR(__xludf.DUMMYFUNCTION("""COMPUTED_VALUE"""),"Romanian")</f>
        <v>Romanian</v>
      </c>
      <c r="W669" s="7">
        <v>0.0</v>
      </c>
    </row>
    <row r="670">
      <c r="U670" s="7" t="str">
        <f>IFERROR(__xludf.DUMMYFUNCTION("""COMPUTED_VALUE"""),"Russian")</f>
        <v>Russian</v>
      </c>
      <c r="W670" s="7">
        <v>0.0</v>
      </c>
    </row>
    <row r="671">
      <c r="U671" s="7" t="str">
        <f>IFERROR(__xludf.DUMMYFUNCTION("""COMPUTED_VALUE"""),"Serbo-Croatian")</f>
        <v>Serbo-Croatian</v>
      </c>
      <c r="W671" s="7">
        <v>0.0</v>
      </c>
    </row>
    <row r="672">
      <c r="U672" s="7" t="str">
        <f>IFERROR(__xludf.DUMMYFUNCTION("""COMPUTED_VALUE"""),"Spanish")</f>
        <v>Spanish</v>
      </c>
      <c r="W672" s="7">
        <v>0.0</v>
      </c>
    </row>
    <row r="673">
      <c r="U673" s="7" t="str">
        <f>IFERROR(__xludf.DUMMYFUNCTION("""COMPUTED_VALUE"""),"Czech")</f>
        <v>Czech</v>
      </c>
      <c r="W673" s="7">
        <v>0.0</v>
      </c>
    </row>
    <row r="674">
      <c r="U674" s="7" t="str">
        <f>IFERROR(__xludf.DUMMYFUNCTION("""COMPUTED_VALUE"""),"Swedish")</f>
        <v>Swedish</v>
      </c>
      <c r="W674" s="7">
        <v>0.0</v>
      </c>
    </row>
    <row r="675">
      <c r="U675" s="7" t="str">
        <f>IFERROR(__xludf.DUMMYFUNCTION("""COMPUTED_VALUE"""),"Amharic")</f>
        <v>Amharic</v>
      </c>
      <c r="W675" s="7">
        <v>0.0</v>
      </c>
    </row>
    <row r="676">
      <c r="U676" s="7" t="str">
        <f>IFERROR(__xludf.DUMMYFUNCTION("""COMPUTED_VALUE"""),"Arabic")</f>
        <v>Arabic</v>
      </c>
      <c r="W676" s="7">
        <v>0.0</v>
      </c>
    </row>
    <row r="677">
      <c r="U677" s="7" t="str">
        <f>IFERROR(__xludf.DUMMYFUNCTION("""COMPUTED_VALUE"""),"Danish")</f>
        <v>Danish</v>
      </c>
      <c r="W677" s="7">
        <v>0.0</v>
      </c>
    </row>
    <row r="678">
      <c r="U678" s="7" t="str">
        <f>IFERROR(__xludf.DUMMYFUNCTION("""COMPUTED_VALUE"""),"German")</f>
        <v>German</v>
      </c>
      <c r="W678" s="7">
        <v>0.0</v>
      </c>
    </row>
    <row r="679">
      <c r="U679" s="7" t="str">
        <f>IFERROR(__xludf.DUMMYFUNCTION("""COMPUTED_VALUE"""),"English")</f>
        <v>English</v>
      </c>
      <c r="W679" s="7">
        <v>0.0</v>
      </c>
    </row>
    <row r="680">
      <c r="U680" s="7" t="str">
        <f>IFERROR(__xludf.DUMMYFUNCTION("""COMPUTED_VALUE"""),"French")</f>
        <v>French</v>
      </c>
      <c r="W680" s="7">
        <v>0.0</v>
      </c>
    </row>
    <row r="681">
      <c r="U681" s="7" t="str">
        <f>IFERROR(__xludf.DUMMYFUNCTION("""COMPUTED_VALUE"""),"Italian")</f>
        <v>Italian</v>
      </c>
      <c r="W681" s="7">
        <v>0.0</v>
      </c>
    </row>
    <row r="682">
      <c r="U682" s="7" t="str">
        <f>IFERROR(__xludf.DUMMYFUNCTION("""COMPUTED_VALUE"""),"Polish")</f>
        <v>Polish</v>
      </c>
      <c r="W682" s="7">
        <v>0.0</v>
      </c>
    </row>
    <row r="683">
      <c r="U683" s="7" t="str">
        <f>IFERROR(__xludf.DUMMYFUNCTION("""COMPUTED_VALUE"""),"Portuguese")</f>
        <v>Portuguese</v>
      </c>
      <c r="W683" s="7">
        <v>0.0</v>
      </c>
    </row>
    <row r="684">
      <c r="U684" s="7" t="str">
        <f>IFERROR(__xludf.DUMMYFUNCTION("""COMPUTED_VALUE"""),"Romanian")</f>
        <v>Romanian</v>
      </c>
      <c r="W684" s="7">
        <v>0.0</v>
      </c>
    </row>
    <row r="685">
      <c r="U685" s="7" t="str">
        <f>IFERROR(__xludf.DUMMYFUNCTION("""COMPUTED_VALUE"""),"Slovenian")</f>
        <v>Slovenian</v>
      </c>
      <c r="W685" s="7">
        <v>0.0</v>
      </c>
    </row>
    <row r="686">
      <c r="U686" s="7" t="str">
        <f>IFERROR(__xludf.DUMMYFUNCTION("""COMPUTED_VALUE"""),"Spanish")</f>
        <v>Spanish</v>
      </c>
      <c r="W686" s="7">
        <v>0.0</v>
      </c>
    </row>
    <row r="687">
      <c r="U687" s="7" t="str">
        <f>IFERROR(__xludf.DUMMYFUNCTION("""COMPUTED_VALUE"""),"Czech")</f>
        <v>Czech</v>
      </c>
      <c r="W687" s="7">
        <v>0.0</v>
      </c>
    </row>
    <row r="688">
      <c r="U688" s="7" t="str">
        <f>IFERROR(__xludf.DUMMYFUNCTION("""COMPUTED_VALUE"""),"Bulgarian")</f>
        <v>Bulgarian</v>
      </c>
      <c r="W688" s="7">
        <v>0.0</v>
      </c>
    </row>
    <row r="689">
      <c r="U689" s="7" t="str">
        <f>IFERROR(__xludf.DUMMYFUNCTION("""COMPUTED_VALUE"""),"German")</f>
        <v>German</v>
      </c>
      <c r="W689" s="7">
        <v>0.0</v>
      </c>
    </row>
    <row r="690">
      <c r="U690" s="7" t="str">
        <f>IFERROR(__xludf.DUMMYFUNCTION("""COMPUTED_VALUE"""),"English")</f>
        <v>English</v>
      </c>
      <c r="W690" s="7">
        <v>0.0</v>
      </c>
    </row>
    <row r="691">
      <c r="U691" s="7" t="str">
        <f>IFERROR(__xludf.DUMMYFUNCTION("""COMPUTED_VALUE"""),"French")</f>
        <v>French</v>
      </c>
      <c r="W691" s="7">
        <v>0.0</v>
      </c>
    </row>
    <row r="692">
      <c r="U692" s="7" t="str">
        <f>IFERROR(__xludf.DUMMYFUNCTION("""COMPUTED_VALUE"""),"Hebrew")</f>
        <v>Hebrew</v>
      </c>
      <c r="W692" s="7">
        <v>0.0</v>
      </c>
    </row>
    <row r="693">
      <c r="U693" s="7" t="str">
        <f>IFERROR(__xludf.DUMMYFUNCTION("""COMPUTED_VALUE"""),"Hungarian")</f>
        <v>Hungarian</v>
      </c>
      <c r="W693" s="7">
        <v>0.0</v>
      </c>
    </row>
    <row r="694">
      <c r="U694" s="7" t="str">
        <f>IFERROR(__xludf.DUMMYFUNCTION("""COMPUTED_VALUE"""),"Italian")</f>
        <v>Italian</v>
      </c>
      <c r="W694" s="7">
        <v>0.0</v>
      </c>
    </row>
    <row r="695">
      <c r="U695" s="7" t="str">
        <f>IFERROR(__xludf.DUMMYFUNCTION("""COMPUTED_VALUE"""),"Lithuanian")</f>
        <v>Lithuanian</v>
      </c>
      <c r="W695" s="7">
        <v>0.0</v>
      </c>
    </row>
    <row r="696">
      <c r="U696" s="7" t="str">
        <f>IFERROR(__xludf.DUMMYFUNCTION("""COMPUTED_VALUE"""),"Norwegian")</f>
        <v>Norwegian</v>
      </c>
      <c r="W696" s="7">
        <v>0.0</v>
      </c>
    </row>
    <row r="697">
      <c r="U697" s="7" t="str">
        <f>IFERROR(__xludf.DUMMYFUNCTION("""COMPUTED_VALUE"""),"Polish")</f>
        <v>Polish</v>
      </c>
      <c r="W697" s="7">
        <v>0.0</v>
      </c>
    </row>
    <row r="698">
      <c r="U698" s="7" t="str">
        <f>IFERROR(__xludf.DUMMYFUNCTION("""COMPUTED_VALUE"""),"Slovak")</f>
        <v>Slovak</v>
      </c>
      <c r="W698" s="7">
        <v>0.0</v>
      </c>
    </row>
    <row r="699">
      <c r="U699" s="7" t="str">
        <f>IFERROR(__xludf.DUMMYFUNCTION("""COMPUTED_VALUE"""),"Spanish")</f>
        <v>Spanish</v>
      </c>
      <c r="W699" s="7">
        <v>0.0</v>
      </c>
    </row>
    <row r="700">
      <c r="U700" s="7" t="str">
        <f>IFERROR(__xludf.DUMMYFUNCTION("""COMPUTED_VALUE"""),"Czech")</f>
        <v>Czech</v>
      </c>
      <c r="W700" s="7">
        <v>0.0</v>
      </c>
    </row>
    <row r="701">
      <c r="U701" s="7" t="str">
        <f>IFERROR(__xludf.DUMMYFUNCTION("""COMPUTED_VALUE"""),"German")</f>
        <v>German</v>
      </c>
      <c r="W701" s="7">
        <v>0.0</v>
      </c>
    </row>
    <row r="702">
      <c r="U702" s="7" t="str">
        <f>IFERROR(__xludf.DUMMYFUNCTION("""COMPUTED_VALUE"""),"English")</f>
        <v>English</v>
      </c>
      <c r="W702" s="7">
        <v>0.0</v>
      </c>
    </row>
    <row r="703">
      <c r="U703" s="7" t="str">
        <f>IFERROR(__xludf.DUMMYFUNCTION("""COMPUTED_VALUE"""),"Italian")</f>
        <v>Italian</v>
      </c>
      <c r="W703" s="7">
        <v>0.0</v>
      </c>
    </row>
    <row r="704">
      <c r="U704" s="7" t="str">
        <f>IFERROR(__xludf.DUMMYFUNCTION("""COMPUTED_VALUE"""),"Macedonian")</f>
        <v>Macedonian</v>
      </c>
      <c r="W704" s="7">
        <v>0.0</v>
      </c>
    </row>
    <row r="705">
      <c r="U705" s="7" t="str">
        <f>IFERROR(__xludf.DUMMYFUNCTION("""COMPUTED_VALUE"""),"Afrikaans")</f>
        <v>Afrikaans</v>
      </c>
      <c r="W705" s="7">
        <v>0.0</v>
      </c>
    </row>
    <row r="706">
      <c r="U706" s="7" t="str">
        <f>IFERROR(__xludf.DUMMYFUNCTION("""COMPUTED_VALUE"""),"Arabic")</f>
        <v>Arabic</v>
      </c>
      <c r="W706" s="7">
        <v>0.0</v>
      </c>
    </row>
    <row r="707">
      <c r="U707" s="7" t="str">
        <f>IFERROR(__xludf.DUMMYFUNCTION("""COMPUTED_VALUE"""),"Bosnian")</f>
        <v>Bosnian</v>
      </c>
      <c r="W707" s="7">
        <v>0.0</v>
      </c>
    </row>
    <row r="708">
      <c r="U708" s="7" t="str">
        <f>IFERROR(__xludf.DUMMYFUNCTION("""COMPUTED_VALUE"""),"Catalan")</f>
        <v>Catalan</v>
      </c>
      <c r="W708" s="7">
        <v>0.0</v>
      </c>
    </row>
    <row r="709">
      <c r="U709" s="7" t="str">
        <f>IFERROR(__xludf.DUMMYFUNCTION("""COMPUTED_VALUE"""),"Chinese")</f>
        <v>Chinese</v>
      </c>
      <c r="W709" s="7">
        <v>0.0</v>
      </c>
    </row>
    <row r="710">
      <c r="U710" s="7" t="str">
        <f>IFERROR(__xludf.DUMMYFUNCTION("""COMPUTED_VALUE"""),"Danish")</f>
        <v>Danish</v>
      </c>
      <c r="W710" s="7">
        <v>0.0</v>
      </c>
    </row>
    <row r="711">
      <c r="U711" s="7" t="str">
        <f>IFERROR(__xludf.DUMMYFUNCTION("""COMPUTED_VALUE"""),"German")</f>
        <v>German</v>
      </c>
      <c r="W711" s="7">
        <v>0.0</v>
      </c>
    </row>
    <row r="712">
      <c r="U712" s="7" t="str">
        <f>IFERROR(__xludf.DUMMYFUNCTION("""COMPUTED_VALUE"""),"English")</f>
        <v>English</v>
      </c>
      <c r="W712" s="7">
        <v>0.0</v>
      </c>
    </row>
    <row r="713">
      <c r="U713" s="7" t="str">
        <f>IFERROR(__xludf.DUMMYFUNCTION("""COMPUTED_VALUE"""),"Estonian")</f>
        <v>Estonian</v>
      </c>
      <c r="W713" s="7">
        <v>0.0</v>
      </c>
    </row>
    <row r="714">
      <c r="U714" s="7" t="str">
        <f>IFERROR(__xludf.DUMMYFUNCTION("""COMPUTED_VALUE"""),"Finnish")</f>
        <v>Finnish</v>
      </c>
      <c r="W714" s="7">
        <v>0.0</v>
      </c>
    </row>
    <row r="715">
      <c r="U715" s="7" t="str">
        <f>IFERROR(__xludf.DUMMYFUNCTION("""COMPUTED_VALUE"""),"French")</f>
        <v>French</v>
      </c>
      <c r="W715" s="7">
        <v>0.0</v>
      </c>
    </row>
    <row r="716">
      <c r="U716" s="7" t="str">
        <f>IFERROR(__xludf.DUMMYFUNCTION("""COMPUTED_VALUE"""),"Frisian")</f>
        <v>Frisian</v>
      </c>
      <c r="W716" s="7">
        <v>0.0</v>
      </c>
    </row>
    <row r="717">
      <c r="U717" s="7" t="str">
        <f>IFERROR(__xludf.DUMMYFUNCTION("""COMPUTED_VALUE"""),"Hebrew")</f>
        <v>Hebrew</v>
      </c>
      <c r="W717" s="7">
        <v>0.0</v>
      </c>
    </row>
    <row r="718">
      <c r="U718" s="7" t="str">
        <f>IFERROR(__xludf.DUMMYFUNCTION("""COMPUTED_VALUE"""),"Hungarian")</f>
        <v>Hungarian</v>
      </c>
      <c r="W718" s="7">
        <v>0.0</v>
      </c>
    </row>
    <row r="719">
      <c r="U719" s="7" t="str">
        <f>IFERROR(__xludf.DUMMYFUNCTION("""COMPUTED_VALUE"""),"Indonesian")</f>
        <v>Indonesian</v>
      </c>
      <c r="W719" s="7">
        <v>0.0</v>
      </c>
    </row>
    <row r="720">
      <c r="U720" s="7" t="str">
        <f>IFERROR(__xludf.DUMMYFUNCTION("""COMPUTED_VALUE"""),"Italian")</f>
        <v>Italian</v>
      </c>
      <c r="W720" s="7">
        <v>0.0</v>
      </c>
    </row>
    <row r="721">
      <c r="U721" s="7" t="str">
        <f>IFERROR(__xludf.DUMMYFUNCTION("""COMPUTED_VALUE"""),"Japanese")</f>
        <v>Japanese</v>
      </c>
      <c r="W721" s="7">
        <v>0.0</v>
      </c>
    </row>
    <row r="722">
      <c r="U722" s="7" t="str">
        <f>IFERROR(__xludf.DUMMYFUNCTION("""COMPUTED_VALUE"""),"Korean")</f>
        <v>Korean</v>
      </c>
      <c r="W722" s="7">
        <v>0.0</v>
      </c>
    </row>
    <row r="723">
      <c r="U723" s="7" t="str">
        <f>IFERROR(__xludf.DUMMYFUNCTION("""COMPUTED_VALUE"""),"Lithuanian")</f>
        <v>Lithuanian</v>
      </c>
      <c r="W723" s="7">
        <v>0.0</v>
      </c>
    </row>
    <row r="724">
      <c r="U724" s="7" t="str">
        <f>IFERROR(__xludf.DUMMYFUNCTION("""COMPUTED_VALUE"""),"Polish")</f>
        <v>Polish</v>
      </c>
      <c r="W724" s="7">
        <v>0.0</v>
      </c>
    </row>
    <row r="725">
      <c r="U725" s="7" t="str">
        <f>IFERROR(__xludf.DUMMYFUNCTION("""COMPUTED_VALUE"""),"Portuguese")</f>
        <v>Portuguese</v>
      </c>
      <c r="W725" s="7">
        <v>0.0</v>
      </c>
    </row>
    <row r="726">
      <c r="U726" s="7" t="str">
        <f>IFERROR(__xludf.DUMMYFUNCTION("""COMPUTED_VALUE"""),"Serbo-Croatian")</f>
        <v>Serbo-Croatian</v>
      </c>
      <c r="W726" s="7">
        <v>0.0</v>
      </c>
    </row>
    <row r="727">
      <c r="U727" s="7" t="str">
        <f>IFERROR(__xludf.DUMMYFUNCTION("""COMPUTED_VALUE"""),"Slovak")</f>
        <v>Slovak</v>
      </c>
      <c r="W727" s="7">
        <v>0.0</v>
      </c>
    </row>
    <row r="728">
      <c r="U728" s="7" t="str">
        <f>IFERROR(__xludf.DUMMYFUNCTION("""COMPUTED_VALUE"""),"Spanish")</f>
        <v>Spanish</v>
      </c>
      <c r="W728" s="7">
        <v>0.0</v>
      </c>
    </row>
    <row r="729">
      <c r="U729" s="7" t="str">
        <f>IFERROR(__xludf.DUMMYFUNCTION("""COMPUTED_VALUE"""),"Czech")</f>
        <v>Czech</v>
      </c>
      <c r="W729" s="7">
        <v>0.0</v>
      </c>
    </row>
    <row r="730">
      <c r="U730" s="7" t="str">
        <f>IFERROR(__xludf.DUMMYFUNCTION("""COMPUTED_VALUE"""),"Turkish")</f>
        <v>Turkish</v>
      </c>
      <c r="W730" s="7">
        <v>0.0</v>
      </c>
    </row>
    <row r="731">
      <c r="U731" s="7" t="str">
        <f>IFERROR(__xludf.DUMMYFUNCTION("""COMPUTED_VALUE"""),"Swedish")</f>
        <v>Swedish</v>
      </c>
      <c r="W731" s="7">
        <v>0.0</v>
      </c>
    </row>
    <row r="732">
      <c r="U732" s="7" t="str">
        <f>IFERROR(__xludf.DUMMYFUNCTION("""COMPUTED_VALUE"""),"Albanian")</f>
        <v>Albanian</v>
      </c>
      <c r="W732" s="7">
        <v>0.0</v>
      </c>
    </row>
    <row r="733">
      <c r="U733" s="7" t="str">
        <f>IFERROR(__xludf.DUMMYFUNCTION("""COMPUTED_VALUE"""),"Bulgarian")</f>
        <v>Bulgarian</v>
      </c>
      <c r="W733" s="7">
        <v>0.0</v>
      </c>
    </row>
    <row r="734">
      <c r="U734" s="7" t="str">
        <f>IFERROR(__xludf.DUMMYFUNCTION("""COMPUTED_VALUE"""),"German")</f>
        <v>German</v>
      </c>
      <c r="W734" s="7">
        <v>0.0</v>
      </c>
    </row>
    <row r="735">
      <c r="U735" s="7" t="str">
        <f>IFERROR(__xludf.DUMMYFUNCTION("""COMPUTED_VALUE"""),"English")</f>
        <v>English</v>
      </c>
      <c r="W735" s="7">
        <v>0.0</v>
      </c>
    </row>
    <row r="736">
      <c r="U736" s="7" t="str">
        <f>IFERROR(__xludf.DUMMYFUNCTION("""COMPUTED_VALUE"""),"Hungarian")</f>
        <v>Hungarian</v>
      </c>
      <c r="W736" s="7">
        <v>0.0</v>
      </c>
    </row>
    <row r="737">
      <c r="U737" s="7" t="str">
        <f>IFERROR(__xludf.DUMMYFUNCTION("""COMPUTED_VALUE"""),"Italian")</f>
        <v>Italian</v>
      </c>
      <c r="W737" s="7">
        <v>0.0</v>
      </c>
    </row>
    <row r="738">
      <c r="U738" s="7" t="str">
        <f>IFERROR(__xludf.DUMMYFUNCTION("""COMPUTED_VALUE"""),"Croatian")</f>
        <v>Croatian</v>
      </c>
      <c r="W738" s="7">
        <v>0.0</v>
      </c>
    </row>
    <row r="739">
      <c r="U739" s="7" t="str">
        <f>IFERROR(__xludf.DUMMYFUNCTION("""COMPUTED_VALUE"""),"Macedonian")</f>
        <v>Macedonian</v>
      </c>
      <c r="W739" s="7">
        <v>0.0</v>
      </c>
    </row>
    <row r="740">
      <c r="U740" s="7" t="str">
        <f>IFERROR(__xludf.DUMMYFUNCTION("""COMPUTED_VALUE"""),"Serbian")</f>
        <v>Serbian</v>
      </c>
      <c r="W740" s="7">
        <v>0.0</v>
      </c>
    </row>
    <row r="741">
      <c r="U741" s="7" t="str">
        <f>IFERROR(__xludf.DUMMYFUNCTION("""COMPUTED_VALUE"""),"Turkish")</f>
        <v>Turkish</v>
      </c>
      <c r="W741" s="7">
        <v>0.0</v>
      </c>
    </row>
    <row r="742">
      <c r="U742" s="7" t="str">
        <f>IFERROR(__xludf.DUMMYFUNCTION("""COMPUTED_VALUE"""),"Arabic")</f>
        <v>Arabic</v>
      </c>
      <c r="W742" s="7">
        <v>0.0</v>
      </c>
    </row>
    <row r="743">
      <c r="U743" s="7" t="str">
        <f>IFERROR(__xludf.DUMMYFUNCTION("""COMPUTED_VALUE"""),"Bosnian")</f>
        <v>Bosnian</v>
      </c>
      <c r="W743" s="7">
        <v>0.0</v>
      </c>
    </row>
    <row r="744">
      <c r="U744" s="7" t="str">
        <f>IFERROR(__xludf.DUMMYFUNCTION("""COMPUTED_VALUE"""),"German")</f>
        <v>German</v>
      </c>
      <c r="W744" s="7">
        <v>0.0</v>
      </c>
    </row>
    <row r="745">
      <c r="U745" s="7" t="str">
        <f>IFERROR(__xludf.DUMMYFUNCTION("""COMPUTED_VALUE"""),"English")</f>
        <v>English</v>
      </c>
      <c r="W745" s="7">
        <v>0.0</v>
      </c>
    </row>
    <row r="746">
      <c r="U746" s="7" t="str">
        <f>IFERROR(__xludf.DUMMYFUNCTION("""COMPUTED_VALUE"""),"French")</f>
        <v>French</v>
      </c>
      <c r="W746" s="7">
        <v>0.0</v>
      </c>
    </row>
    <row r="747">
      <c r="U747" s="7" t="str">
        <f>IFERROR(__xludf.DUMMYFUNCTION("""COMPUTED_VALUE"""),"Italian")</f>
        <v>Italian</v>
      </c>
      <c r="W747" s="7">
        <v>0.0</v>
      </c>
    </row>
    <row r="748">
      <c r="U748" s="7" t="str">
        <f>IFERROR(__xludf.DUMMYFUNCTION("""COMPUTED_VALUE"""),"Russian")</f>
        <v>Russian</v>
      </c>
      <c r="W748" s="7">
        <v>0.0</v>
      </c>
    </row>
    <row r="749">
      <c r="U749" s="7" t="str">
        <f>IFERROR(__xludf.DUMMYFUNCTION("""COMPUTED_VALUE"""),"Serbian")</f>
        <v>Serbian</v>
      </c>
      <c r="W749" s="7">
        <v>0.0</v>
      </c>
    </row>
    <row r="750">
      <c r="U750" s="7" t="str">
        <f>IFERROR(__xludf.DUMMYFUNCTION("""COMPUTED_VALUE"""),"Spanish")</f>
        <v>Spanish</v>
      </c>
      <c r="W750" s="7">
        <v>0.0</v>
      </c>
    </row>
    <row r="751">
      <c r="U751" s="7" t="str">
        <f>IFERROR(__xludf.DUMMYFUNCTION("""COMPUTED_VALUE"""),"Vietnamese")</f>
        <v>Vietnamese</v>
      </c>
      <c r="W751" s="7">
        <v>0.0</v>
      </c>
    </row>
    <row r="752">
      <c r="U752" s="7" t="str">
        <f>IFERROR(__xludf.DUMMYFUNCTION("""COMPUTED_VALUE"""),"French")</f>
        <v>French</v>
      </c>
      <c r="W752" s="7">
        <v>0.0</v>
      </c>
    </row>
    <row r="753">
      <c r="U753" s="7" t="str">
        <f>IFERROR(__xludf.DUMMYFUNCTION("""COMPUTED_VALUE"""),"Spanish")</f>
        <v>Spanish</v>
      </c>
      <c r="W753" s="7">
        <v>0.0</v>
      </c>
    </row>
    <row r="754">
      <c r="U754" s="7" t="str">
        <f>IFERROR(__xludf.DUMMYFUNCTION("""COMPUTED_VALUE"""),"German")</f>
        <v>German</v>
      </c>
      <c r="W754" s="7">
        <v>0.0</v>
      </c>
    </row>
    <row r="755">
      <c r="U755" s="7" t="str">
        <f>IFERROR(__xludf.DUMMYFUNCTION("""COMPUTED_VALUE"""),"Arabic")</f>
        <v>Arabic</v>
      </c>
      <c r="W755" s="7">
        <v>0.0</v>
      </c>
    </row>
    <row r="756">
      <c r="U756" s="7" t="str">
        <f>IFERROR(__xludf.DUMMYFUNCTION("""COMPUTED_VALUE"""),"German")</f>
        <v>German</v>
      </c>
      <c r="W756" s="7">
        <v>0.0</v>
      </c>
    </row>
    <row r="757">
      <c r="U757" s="7" t="str">
        <f>IFERROR(__xludf.DUMMYFUNCTION("""COMPUTED_VALUE"""),"French")</f>
        <v>French</v>
      </c>
      <c r="W757" s="7">
        <v>0.0</v>
      </c>
    </row>
    <row r="758">
      <c r="U758" s="7" t="str">
        <f>IFERROR(__xludf.DUMMYFUNCTION("""COMPUTED_VALUE"""),"Lithuanian")</f>
        <v>Lithuanian</v>
      </c>
      <c r="W758" s="7">
        <v>0.0</v>
      </c>
    </row>
    <row r="759">
      <c r="U759" s="7" t="str">
        <f>IFERROR(__xludf.DUMMYFUNCTION("""COMPUTED_VALUE"""),"Czech")</f>
        <v>Czech</v>
      </c>
      <c r="W759" s="7">
        <v>0.0</v>
      </c>
    </row>
    <row r="760">
      <c r="U760" s="7" t="str">
        <f>IFERROR(__xludf.DUMMYFUNCTION("""COMPUTED_VALUE"""),"Bulgarian")</f>
        <v>Bulgarian</v>
      </c>
      <c r="W760" s="7">
        <v>0.0</v>
      </c>
    </row>
    <row r="761">
      <c r="U761" s="7" t="str">
        <f>IFERROR(__xludf.DUMMYFUNCTION("""COMPUTED_VALUE"""),"German")</f>
        <v>German</v>
      </c>
      <c r="W761" s="7">
        <v>0.0</v>
      </c>
    </row>
    <row r="762">
      <c r="U762" s="7" t="str">
        <f>IFERROR(__xludf.DUMMYFUNCTION("""COMPUTED_VALUE"""),"English")</f>
        <v>English</v>
      </c>
      <c r="W762" s="7">
        <v>0.0</v>
      </c>
    </row>
    <row r="763">
      <c r="U763" s="7" t="str">
        <f>IFERROR(__xludf.DUMMYFUNCTION("""COMPUTED_VALUE"""),"Finnish")</f>
        <v>Finnish</v>
      </c>
      <c r="W763" s="7">
        <v>0.0</v>
      </c>
    </row>
    <row r="764">
      <c r="U764" s="7" t="str">
        <f>IFERROR(__xludf.DUMMYFUNCTION("""COMPUTED_VALUE"""),"French")</f>
        <v>French</v>
      </c>
      <c r="W764" s="7">
        <v>0.0</v>
      </c>
    </row>
    <row r="765">
      <c r="U765" s="7" t="str">
        <f>IFERROR(__xludf.DUMMYFUNCTION("""COMPUTED_VALUE"""),"Frisian")</f>
        <v>Frisian</v>
      </c>
      <c r="W765" s="7">
        <v>0.0</v>
      </c>
    </row>
    <row r="766">
      <c r="U766" s="7" t="str">
        <f>IFERROR(__xludf.DUMMYFUNCTION("""COMPUTED_VALUE"""),"Greek")</f>
        <v>Greek</v>
      </c>
      <c r="W766" s="7">
        <v>0.0</v>
      </c>
    </row>
    <row r="767">
      <c r="U767" s="7" t="str">
        <f>IFERROR(__xludf.DUMMYFUNCTION("""COMPUTED_VALUE"""),"Italian")</f>
        <v>Italian</v>
      </c>
      <c r="W767" s="7">
        <v>0.0</v>
      </c>
    </row>
    <row r="768">
      <c r="U768" s="7" t="str">
        <f>IFERROR(__xludf.DUMMYFUNCTION("""COMPUTED_VALUE"""),"Japanese")</f>
        <v>Japanese</v>
      </c>
      <c r="W768" s="7">
        <v>0.0</v>
      </c>
    </row>
    <row r="769">
      <c r="U769" s="7" t="str">
        <f>IFERROR(__xludf.DUMMYFUNCTION("""COMPUTED_VALUE"""),"Korean")</f>
        <v>Korean</v>
      </c>
      <c r="W769" s="7">
        <v>0.0</v>
      </c>
    </row>
    <row r="770">
      <c r="U770" s="7" t="str">
        <f>IFERROR(__xludf.DUMMYFUNCTION("""COMPUTED_VALUE"""),"Croatian")</f>
        <v>Croatian</v>
      </c>
      <c r="W770" s="7">
        <v>0.0</v>
      </c>
    </row>
    <row r="771">
      <c r="U771" s="7" t="str">
        <f>IFERROR(__xludf.DUMMYFUNCTION("""COMPUTED_VALUE"""),"Lithuanian")</f>
        <v>Lithuanian</v>
      </c>
      <c r="W771" s="7">
        <v>0.0</v>
      </c>
    </row>
    <row r="772">
      <c r="U772" s="7" t="str">
        <f>IFERROR(__xludf.DUMMYFUNCTION("""COMPUTED_VALUE"""),"Polish")</f>
        <v>Polish</v>
      </c>
      <c r="W772" s="7">
        <v>0.0</v>
      </c>
    </row>
    <row r="773">
      <c r="U773" s="7" t="str">
        <f>IFERROR(__xludf.DUMMYFUNCTION("""COMPUTED_VALUE"""),"Portuguese")</f>
        <v>Portuguese</v>
      </c>
      <c r="W773" s="7">
        <v>0.0</v>
      </c>
    </row>
    <row r="774">
      <c r="U774" s="7" t="str">
        <f>IFERROR(__xludf.DUMMYFUNCTION("""COMPUTED_VALUE"""),"Slovenian")</f>
        <v>Slovenian</v>
      </c>
      <c r="W774" s="7">
        <v>0.0</v>
      </c>
    </row>
    <row r="775">
      <c r="U775" s="7" t="str">
        <f>IFERROR(__xludf.DUMMYFUNCTION("""COMPUTED_VALUE"""),"Slovak")</f>
        <v>Slovak</v>
      </c>
      <c r="W775" s="7">
        <v>0.0</v>
      </c>
    </row>
    <row r="776">
      <c r="U776" s="7" t="str">
        <f>IFERROR(__xludf.DUMMYFUNCTION("""COMPUTED_VALUE"""),"Spanish")</f>
        <v>Spanish</v>
      </c>
      <c r="W776" s="7">
        <v>0.0</v>
      </c>
    </row>
    <row r="777">
      <c r="U777" s="7" t="str">
        <f>IFERROR(__xludf.DUMMYFUNCTION("""COMPUTED_VALUE"""),"Turkish")</f>
        <v>Turkish</v>
      </c>
      <c r="W777" s="7">
        <v>0.0</v>
      </c>
    </row>
    <row r="778">
      <c r="U778" s="7" t="str">
        <f>IFERROR(__xludf.DUMMYFUNCTION("""COMPUTED_VALUE"""),"Swedish")</f>
        <v>Swedish</v>
      </c>
      <c r="W778" s="7">
        <v>0.0</v>
      </c>
    </row>
    <row r="779">
      <c r="U779" s="7" t="str">
        <f>IFERROR(__xludf.DUMMYFUNCTION("""COMPUTED_VALUE"""),"Bulgarian")</f>
        <v>Bulgarian</v>
      </c>
      <c r="W779" s="7">
        <v>0.0</v>
      </c>
    </row>
    <row r="780">
      <c r="U780" s="7" t="str">
        <f>IFERROR(__xludf.DUMMYFUNCTION("""COMPUTED_VALUE"""),"German")</f>
        <v>German</v>
      </c>
      <c r="W780" s="7">
        <v>0.0</v>
      </c>
    </row>
    <row r="781">
      <c r="U781" s="7" t="str">
        <f>IFERROR(__xludf.DUMMYFUNCTION("""COMPUTED_VALUE"""),"English")</f>
        <v>English</v>
      </c>
      <c r="W781" s="7">
        <v>0.0</v>
      </c>
    </row>
    <row r="782">
      <c r="U782" s="7" t="str">
        <f>IFERROR(__xludf.DUMMYFUNCTION("""COMPUTED_VALUE"""),"Finnish")</f>
        <v>Finnish</v>
      </c>
      <c r="W782" s="7">
        <v>0.0</v>
      </c>
    </row>
    <row r="783">
      <c r="U783" s="7" t="str">
        <f>IFERROR(__xludf.DUMMYFUNCTION("""COMPUTED_VALUE"""),"French")</f>
        <v>French</v>
      </c>
      <c r="W783" s="7">
        <v>0.0</v>
      </c>
    </row>
    <row r="784">
      <c r="U784" s="7" t="str">
        <f>IFERROR(__xludf.DUMMYFUNCTION("""COMPUTED_VALUE"""),"Hungarian")</f>
        <v>Hungarian</v>
      </c>
      <c r="W784" s="7">
        <v>0.0</v>
      </c>
    </row>
    <row r="785">
      <c r="U785" s="7" t="str">
        <f>IFERROR(__xludf.DUMMYFUNCTION("""COMPUTED_VALUE"""),"Italian")</f>
        <v>Italian</v>
      </c>
      <c r="W785" s="7">
        <v>0.0</v>
      </c>
    </row>
    <row r="786">
      <c r="U786" s="7" t="str">
        <f>IFERROR(__xludf.DUMMYFUNCTION("""COMPUTED_VALUE"""),"Croatian")</f>
        <v>Croatian</v>
      </c>
      <c r="W786" s="7">
        <v>0.0</v>
      </c>
    </row>
    <row r="787">
      <c r="U787" s="7" t="str">
        <f>IFERROR(__xludf.DUMMYFUNCTION("""COMPUTED_VALUE"""),"Lithuanian")</f>
        <v>Lithuanian</v>
      </c>
      <c r="W787" s="7">
        <v>0.0</v>
      </c>
    </row>
    <row r="788">
      <c r="U788" s="7" t="str">
        <f>IFERROR(__xludf.DUMMYFUNCTION("""COMPUTED_VALUE"""),"Macedonian")</f>
        <v>Macedonian</v>
      </c>
      <c r="W788" s="7">
        <v>0.0</v>
      </c>
    </row>
    <row r="789">
      <c r="U789" s="7" t="str">
        <f>IFERROR(__xludf.DUMMYFUNCTION("""COMPUTED_VALUE"""),"Norwegian")</f>
        <v>Norwegian</v>
      </c>
      <c r="W789" s="7">
        <v>0.0</v>
      </c>
    </row>
    <row r="790">
      <c r="U790" s="7" t="str">
        <f>IFERROR(__xludf.DUMMYFUNCTION("""COMPUTED_VALUE"""),"Polish")</f>
        <v>Polish</v>
      </c>
      <c r="W790" s="7">
        <v>0.0</v>
      </c>
    </row>
    <row r="791">
      <c r="U791" s="7" t="str">
        <f>IFERROR(__xludf.DUMMYFUNCTION("""COMPUTED_VALUE"""),"Portuguese")</f>
        <v>Portuguese</v>
      </c>
      <c r="W791" s="7">
        <v>0.0</v>
      </c>
    </row>
    <row r="792">
      <c r="U792" s="7" t="str">
        <f>IFERROR(__xludf.DUMMYFUNCTION("""COMPUTED_VALUE"""),"Russian")</f>
        <v>Russian</v>
      </c>
      <c r="W792" s="7">
        <v>0.0</v>
      </c>
    </row>
    <row r="793">
      <c r="U793" s="7" t="str">
        <f>IFERROR(__xludf.DUMMYFUNCTION("""COMPUTED_VALUE"""),"Serbian")</f>
        <v>Serbian</v>
      </c>
      <c r="W793" s="7">
        <v>0.0</v>
      </c>
    </row>
    <row r="794">
      <c r="U794" s="7" t="str">
        <f>IFERROR(__xludf.DUMMYFUNCTION("""COMPUTED_VALUE"""),"Spanish")</f>
        <v>Spanish</v>
      </c>
      <c r="W794" s="7">
        <v>0.0</v>
      </c>
    </row>
    <row r="795">
      <c r="U795" s="7" t="str">
        <f>IFERROR(__xludf.DUMMYFUNCTION("""COMPUTED_VALUE"""),"Czech")</f>
        <v>Czech</v>
      </c>
      <c r="W795" s="7">
        <v>0.0</v>
      </c>
    </row>
    <row r="796">
      <c r="U796" s="7" t="str">
        <f>IFERROR(__xludf.DUMMYFUNCTION("""COMPUTED_VALUE"""),"Turkish")</f>
        <v>Turkish</v>
      </c>
      <c r="W796" s="7">
        <v>0.0</v>
      </c>
    </row>
    <row r="797">
      <c r="U797" s="7" t="str">
        <f>IFERROR(__xludf.DUMMYFUNCTION("""COMPUTED_VALUE"""),"Danish")</f>
        <v>Danish</v>
      </c>
      <c r="W797" s="7">
        <v>0.0</v>
      </c>
    </row>
    <row r="798">
      <c r="U798" s="7" t="str">
        <f>IFERROR(__xludf.DUMMYFUNCTION("""COMPUTED_VALUE"""),"German")</f>
        <v>German</v>
      </c>
      <c r="W798" s="7">
        <v>0.0</v>
      </c>
    </row>
    <row r="799">
      <c r="U799" s="7" t="str">
        <f>IFERROR(__xludf.DUMMYFUNCTION("""COMPUTED_VALUE"""),"English")</f>
        <v>English</v>
      </c>
      <c r="W799" s="7">
        <v>0.0</v>
      </c>
    </row>
    <row r="800">
      <c r="U800" s="7" t="str">
        <f>IFERROR(__xludf.DUMMYFUNCTION("""COMPUTED_VALUE"""),"French")</f>
        <v>French</v>
      </c>
      <c r="W800" s="7">
        <v>0.0</v>
      </c>
    </row>
    <row r="801">
      <c r="U801" s="7" t="str">
        <f>IFERROR(__xludf.DUMMYFUNCTION("""COMPUTED_VALUE"""),"Italian")</f>
        <v>Italian</v>
      </c>
      <c r="W801" s="7">
        <v>0.0</v>
      </c>
    </row>
    <row r="802">
      <c r="U802" s="7" t="str">
        <f>IFERROR(__xludf.DUMMYFUNCTION("""COMPUTED_VALUE"""),"Polish")</f>
        <v>Polish</v>
      </c>
      <c r="W802" s="7">
        <v>0.0</v>
      </c>
    </row>
    <row r="803">
      <c r="U803" s="7" t="str">
        <f>IFERROR(__xludf.DUMMYFUNCTION("""COMPUTED_VALUE"""),"Slovak")</f>
        <v>Slovak</v>
      </c>
      <c r="W803" s="7">
        <v>0.0</v>
      </c>
    </row>
    <row r="804">
      <c r="U804" s="7" t="str">
        <f>IFERROR(__xludf.DUMMYFUNCTION("""COMPUTED_VALUE"""),"Turkish")</f>
        <v>Turkish</v>
      </c>
      <c r="W804" s="7">
        <v>0.0</v>
      </c>
    </row>
    <row r="805">
      <c r="U805" s="7" t="str">
        <f>IFERROR(__xludf.DUMMYFUNCTION("""COMPUTED_VALUE"""),"Swedish")</f>
        <v>Swedish</v>
      </c>
      <c r="W805" s="7">
        <v>0.0</v>
      </c>
    </row>
    <row r="806">
      <c r="U806" s="7" t="str">
        <f>IFERROR(__xludf.DUMMYFUNCTION("""COMPUTED_VALUE"""),"German")</f>
        <v>German</v>
      </c>
      <c r="W806" s="7">
        <v>0.0</v>
      </c>
    </row>
    <row r="807">
      <c r="U807" s="7" t="str">
        <f>IFERROR(__xludf.DUMMYFUNCTION("""COMPUTED_VALUE"""),"Hungarian")</f>
        <v>Hungarian</v>
      </c>
      <c r="W807" s="7">
        <v>0.0</v>
      </c>
    </row>
    <row r="808">
      <c r="U808" s="7" t="str">
        <f>IFERROR(__xludf.DUMMYFUNCTION("""COMPUTED_VALUE"""),"Norwegian")</f>
        <v>Norwegian</v>
      </c>
      <c r="W808" s="7">
        <v>0.0</v>
      </c>
    </row>
    <row r="809">
      <c r="U809" s="7" t="str">
        <f>IFERROR(__xludf.DUMMYFUNCTION("""COMPUTED_VALUE"""),"Polish")</f>
        <v>Polish</v>
      </c>
      <c r="W809" s="7">
        <v>0.0</v>
      </c>
    </row>
    <row r="810">
      <c r="U810" s="7" t="str">
        <f>IFERROR(__xludf.DUMMYFUNCTION("""COMPUTED_VALUE"""),"Czech")</f>
        <v>Czech</v>
      </c>
      <c r="W810" s="7">
        <v>0.0</v>
      </c>
    </row>
    <row r="811">
      <c r="W811" s="7">
        <v>0.0</v>
      </c>
    </row>
    <row r="812">
      <c r="W812" s="7">
        <v>0.0</v>
      </c>
    </row>
    <row r="813">
      <c r="W813" s="7">
        <v>0.0</v>
      </c>
    </row>
    <row r="814">
      <c r="W814" s="7">
        <v>0.0</v>
      </c>
    </row>
    <row r="815">
      <c r="W815" s="7">
        <v>0.0</v>
      </c>
    </row>
    <row r="816">
      <c r="W816" s="7">
        <v>0.0</v>
      </c>
    </row>
    <row r="817">
      <c r="W817" s="7">
        <v>0.0</v>
      </c>
    </row>
    <row r="818">
      <c r="W818" s="7">
        <v>0.0</v>
      </c>
    </row>
    <row r="819">
      <c r="W819" s="7">
        <v>0.0</v>
      </c>
    </row>
    <row r="820">
      <c r="W820" s="7">
        <v>0.0</v>
      </c>
    </row>
    <row r="821">
      <c r="W821" s="7">
        <v>0.0</v>
      </c>
    </row>
    <row r="822">
      <c r="W822" s="7">
        <v>0.0</v>
      </c>
    </row>
    <row r="823">
      <c r="W823" s="7">
        <v>0.0</v>
      </c>
    </row>
    <row r="824">
      <c r="W824" s="7">
        <v>0.0</v>
      </c>
    </row>
    <row r="825">
      <c r="W825" s="7">
        <v>0.0</v>
      </c>
    </row>
    <row r="826">
      <c r="W826" s="7">
        <v>0.0</v>
      </c>
    </row>
    <row r="827">
      <c r="W827" s="7">
        <v>0.0</v>
      </c>
    </row>
    <row r="828">
      <c r="W828" s="7">
        <v>0.0</v>
      </c>
    </row>
    <row r="829">
      <c r="W829" s="7">
        <v>0.0</v>
      </c>
    </row>
    <row r="830">
      <c r="W830" s="7">
        <v>0.0</v>
      </c>
    </row>
    <row r="831">
      <c r="W831" s="7">
        <v>0.0</v>
      </c>
    </row>
    <row r="832">
      <c r="W832" s="7">
        <v>0.0</v>
      </c>
    </row>
    <row r="833">
      <c r="W833" s="7">
        <v>0.0</v>
      </c>
    </row>
    <row r="834">
      <c r="W834" s="7">
        <v>0.0</v>
      </c>
    </row>
    <row r="835">
      <c r="W835" s="7">
        <v>0.0</v>
      </c>
    </row>
    <row r="836">
      <c r="W836" s="7">
        <v>0.0</v>
      </c>
    </row>
    <row r="837">
      <c r="W837" s="7">
        <v>0.0</v>
      </c>
    </row>
    <row r="838">
      <c r="W838" s="7">
        <v>0.0</v>
      </c>
    </row>
    <row r="839">
      <c r="W839" s="7">
        <v>0.0</v>
      </c>
    </row>
    <row r="840">
      <c r="W840" s="7">
        <v>0.0</v>
      </c>
    </row>
    <row r="841">
      <c r="W841" s="7">
        <v>0.0</v>
      </c>
    </row>
    <row r="842">
      <c r="W842" s="7">
        <v>0.0</v>
      </c>
    </row>
    <row r="843">
      <c r="W843" s="7">
        <v>0.0</v>
      </c>
    </row>
    <row r="844">
      <c r="W844" s="7">
        <v>0.0</v>
      </c>
    </row>
    <row r="845">
      <c r="W845" s="7">
        <v>0.0</v>
      </c>
    </row>
    <row r="846">
      <c r="W846" s="7">
        <v>0.0</v>
      </c>
    </row>
    <row r="847">
      <c r="W847" s="7">
        <v>0.0</v>
      </c>
    </row>
    <row r="848">
      <c r="W848" s="7">
        <v>0.0</v>
      </c>
    </row>
    <row r="849">
      <c r="W849" s="7">
        <v>0.0</v>
      </c>
    </row>
    <row r="850">
      <c r="W850" s="7">
        <v>0.0</v>
      </c>
    </row>
    <row r="851">
      <c r="W851" s="7">
        <v>0.0</v>
      </c>
    </row>
    <row r="852">
      <c r="W852" s="7">
        <v>0.0</v>
      </c>
    </row>
    <row r="853">
      <c r="W853" s="7">
        <v>0.0</v>
      </c>
    </row>
    <row r="854">
      <c r="W854" s="7">
        <v>0.0</v>
      </c>
    </row>
    <row r="855">
      <c r="W855" s="7">
        <v>0.0</v>
      </c>
    </row>
    <row r="856">
      <c r="W856" s="7">
        <v>0.0</v>
      </c>
    </row>
    <row r="857">
      <c r="W857" s="7">
        <v>0.0</v>
      </c>
    </row>
    <row r="858">
      <c r="W858" s="7">
        <v>0.0</v>
      </c>
    </row>
    <row r="859">
      <c r="W859" s="7">
        <v>0.0</v>
      </c>
    </row>
    <row r="860">
      <c r="W860" s="7">
        <v>0.0</v>
      </c>
    </row>
    <row r="861">
      <c r="W861" s="7">
        <v>0.0</v>
      </c>
    </row>
    <row r="862">
      <c r="W862" s="7">
        <v>0.0</v>
      </c>
    </row>
    <row r="863">
      <c r="W863" s="7">
        <v>0.0</v>
      </c>
    </row>
    <row r="864">
      <c r="W864" s="7">
        <v>0.0</v>
      </c>
    </row>
    <row r="865">
      <c r="W865" s="7">
        <v>0.0</v>
      </c>
    </row>
    <row r="866">
      <c r="W866" s="7">
        <v>0.0</v>
      </c>
    </row>
    <row r="867">
      <c r="W867" s="7">
        <v>0.0</v>
      </c>
    </row>
    <row r="868">
      <c r="W868" s="7">
        <v>0.0</v>
      </c>
    </row>
    <row r="869">
      <c r="W869" s="7">
        <v>0.0</v>
      </c>
    </row>
    <row r="870">
      <c r="W870" s="7">
        <v>0.0</v>
      </c>
    </row>
    <row r="871">
      <c r="W871" s="7">
        <v>0.0</v>
      </c>
    </row>
    <row r="872">
      <c r="W872" s="7">
        <v>0.0</v>
      </c>
    </row>
    <row r="873">
      <c r="W873" s="7">
        <v>0.0</v>
      </c>
    </row>
    <row r="874">
      <c r="W874" s="7">
        <v>0.0</v>
      </c>
    </row>
    <row r="875">
      <c r="W875" s="7">
        <v>0.0</v>
      </c>
    </row>
    <row r="876">
      <c r="W876" s="7">
        <v>0.0</v>
      </c>
    </row>
    <row r="877">
      <c r="W877" s="7">
        <v>0.0</v>
      </c>
    </row>
    <row r="878">
      <c r="W878" s="7">
        <v>0.0</v>
      </c>
    </row>
    <row r="879">
      <c r="W879" s="7">
        <v>0.0</v>
      </c>
    </row>
    <row r="880">
      <c r="W880" s="7">
        <v>0.0</v>
      </c>
    </row>
    <row r="881">
      <c r="W881" s="7">
        <v>0.0</v>
      </c>
    </row>
    <row r="882">
      <c r="W882" s="7">
        <v>0.0</v>
      </c>
    </row>
    <row r="883">
      <c r="W883" s="7">
        <v>0.0</v>
      </c>
    </row>
    <row r="884">
      <c r="W884" s="7">
        <v>0.0</v>
      </c>
    </row>
    <row r="885">
      <c r="W885" s="7">
        <v>0.0</v>
      </c>
    </row>
    <row r="886">
      <c r="W886" s="7">
        <v>0.0</v>
      </c>
    </row>
    <row r="887">
      <c r="W887" s="7">
        <v>0.0</v>
      </c>
    </row>
    <row r="888">
      <c r="W888" s="7">
        <v>0.0</v>
      </c>
    </row>
    <row r="889">
      <c r="W889" s="7">
        <v>0.0</v>
      </c>
    </row>
    <row r="890">
      <c r="W890" s="7">
        <v>0.0</v>
      </c>
    </row>
    <row r="891">
      <c r="W891" s="7">
        <v>0.0</v>
      </c>
    </row>
    <row r="892">
      <c r="W892" s="7">
        <v>0.0</v>
      </c>
    </row>
    <row r="893">
      <c r="W893" s="7">
        <v>0.0</v>
      </c>
    </row>
    <row r="894">
      <c r="W894" s="7">
        <v>0.0</v>
      </c>
    </row>
    <row r="895">
      <c r="W895" s="7">
        <v>0.0</v>
      </c>
    </row>
    <row r="896">
      <c r="W896" s="7">
        <v>0.0</v>
      </c>
    </row>
    <row r="897">
      <c r="W897" s="7">
        <v>0.0</v>
      </c>
    </row>
    <row r="898">
      <c r="W898" s="7">
        <v>0.0</v>
      </c>
    </row>
    <row r="899">
      <c r="W899" s="7">
        <v>0.0</v>
      </c>
    </row>
    <row r="900">
      <c r="W900" s="7">
        <v>0.0</v>
      </c>
    </row>
    <row r="901">
      <c r="W901" s="7">
        <v>0.0</v>
      </c>
    </row>
    <row r="902">
      <c r="W902" s="7">
        <v>0.0</v>
      </c>
    </row>
    <row r="903">
      <c r="W903" s="7">
        <v>0.0</v>
      </c>
    </row>
    <row r="904">
      <c r="W904" s="7">
        <v>0.0</v>
      </c>
    </row>
    <row r="905">
      <c r="W905" s="7">
        <v>0.0</v>
      </c>
    </row>
    <row r="906">
      <c r="W906" s="7">
        <v>0.0</v>
      </c>
    </row>
    <row r="907">
      <c r="W907" s="7">
        <v>0.0</v>
      </c>
    </row>
    <row r="908">
      <c r="W908" s="7">
        <v>0.0</v>
      </c>
    </row>
    <row r="909">
      <c r="W909" s="7">
        <v>0.0</v>
      </c>
    </row>
    <row r="910">
      <c r="W910" s="7">
        <v>0.0</v>
      </c>
    </row>
    <row r="911">
      <c r="W911" s="7">
        <v>0.0</v>
      </c>
    </row>
    <row r="912">
      <c r="W912" s="7">
        <v>0.0</v>
      </c>
    </row>
    <row r="913">
      <c r="W913" s="7">
        <v>0.0</v>
      </c>
    </row>
    <row r="914">
      <c r="W914" s="7">
        <v>0.0</v>
      </c>
    </row>
    <row r="915">
      <c r="W915" s="7">
        <v>0.0</v>
      </c>
    </row>
    <row r="916">
      <c r="W916" s="7">
        <v>0.0</v>
      </c>
    </row>
    <row r="917">
      <c r="W917" s="7">
        <v>0.0</v>
      </c>
    </row>
    <row r="918">
      <c r="W918" s="7">
        <v>0.0</v>
      </c>
    </row>
    <row r="919">
      <c r="W919" s="7">
        <v>0.0</v>
      </c>
    </row>
    <row r="920">
      <c r="W920" s="7">
        <v>0.0</v>
      </c>
    </row>
    <row r="921">
      <c r="W921" s="7">
        <v>0.0</v>
      </c>
    </row>
    <row r="922">
      <c r="W922" s="7">
        <v>0.0</v>
      </c>
    </row>
    <row r="923">
      <c r="W923" s="7">
        <v>0.0</v>
      </c>
    </row>
    <row r="924">
      <c r="W924" s="7">
        <v>0.0</v>
      </c>
    </row>
    <row r="925">
      <c r="W925" s="7">
        <v>0.0</v>
      </c>
    </row>
    <row r="926">
      <c r="W926" s="7">
        <v>0.0</v>
      </c>
    </row>
    <row r="927">
      <c r="W927" s="7">
        <v>0.0</v>
      </c>
    </row>
    <row r="928">
      <c r="W928" s="7">
        <v>0.0</v>
      </c>
    </row>
    <row r="929">
      <c r="W929" s="7">
        <v>0.0</v>
      </c>
    </row>
    <row r="930">
      <c r="W930" s="7">
        <v>0.0</v>
      </c>
    </row>
    <row r="931">
      <c r="W931" s="7">
        <v>0.0</v>
      </c>
    </row>
    <row r="932">
      <c r="W932" s="7">
        <v>0.0</v>
      </c>
    </row>
    <row r="933">
      <c r="W933" s="7">
        <v>0.0</v>
      </c>
    </row>
    <row r="934">
      <c r="W934" s="7">
        <v>0.0</v>
      </c>
    </row>
    <row r="935">
      <c r="W935" s="7">
        <v>0.0</v>
      </c>
    </row>
    <row r="936">
      <c r="W936" s="7">
        <v>0.0</v>
      </c>
    </row>
    <row r="937">
      <c r="W937" s="7">
        <v>0.0</v>
      </c>
    </row>
    <row r="938">
      <c r="W938" s="7">
        <v>0.0</v>
      </c>
    </row>
    <row r="939">
      <c r="W939" s="7">
        <v>0.0</v>
      </c>
    </row>
    <row r="940">
      <c r="W940" s="7">
        <v>0.0</v>
      </c>
    </row>
    <row r="941">
      <c r="W941" s="7">
        <v>0.0</v>
      </c>
    </row>
    <row r="942">
      <c r="W942" s="7">
        <v>0.0</v>
      </c>
    </row>
    <row r="943">
      <c r="W943" s="7">
        <v>0.0</v>
      </c>
    </row>
    <row r="944">
      <c r="W944" s="7">
        <v>0.0</v>
      </c>
    </row>
    <row r="945">
      <c r="W945" s="7">
        <v>0.0</v>
      </c>
    </row>
    <row r="946">
      <c r="W946" s="7">
        <v>0.0</v>
      </c>
    </row>
    <row r="947">
      <c r="W947" s="7">
        <v>0.0</v>
      </c>
    </row>
    <row r="948">
      <c r="W948" s="7">
        <v>0.0</v>
      </c>
    </row>
    <row r="949">
      <c r="W949" s="7">
        <v>0.0</v>
      </c>
    </row>
    <row r="950">
      <c r="W950" s="7">
        <v>0.0</v>
      </c>
    </row>
    <row r="951">
      <c r="W951" s="7">
        <v>0.0</v>
      </c>
    </row>
    <row r="952">
      <c r="W952" s="7">
        <v>0.0</v>
      </c>
    </row>
    <row r="953">
      <c r="W953" s="7">
        <v>0.0</v>
      </c>
    </row>
    <row r="954">
      <c r="W954" s="7">
        <v>0.0</v>
      </c>
    </row>
    <row r="955">
      <c r="W955" s="7">
        <v>0.0</v>
      </c>
    </row>
    <row r="956">
      <c r="W956" s="7">
        <v>0.0</v>
      </c>
    </row>
    <row r="957">
      <c r="W957" s="7">
        <v>0.0</v>
      </c>
    </row>
    <row r="958">
      <c r="W958" s="7">
        <v>0.0</v>
      </c>
    </row>
    <row r="959">
      <c r="W959" s="7">
        <v>0.0</v>
      </c>
    </row>
    <row r="960">
      <c r="W960" s="7">
        <v>0.0</v>
      </c>
    </row>
    <row r="961">
      <c r="W961" s="7">
        <v>0.0</v>
      </c>
    </row>
    <row r="962">
      <c r="W962" s="7">
        <v>0.0</v>
      </c>
    </row>
    <row r="963">
      <c r="W963" s="7">
        <v>0.0</v>
      </c>
    </row>
    <row r="964">
      <c r="W964" s="7">
        <v>0.0</v>
      </c>
    </row>
    <row r="965">
      <c r="W965" s="7">
        <v>0.0</v>
      </c>
    </row>
    <row r="966">
      <c r="W966" s="7">
        <v>0.0</v>
      </c>
    </row>
    <row r="967">
      <c r="W967" s="7">
        <v>0.0</v>
      </c>
    </row>
    <row r="968">
      <c r="W968" s="7">
        <v>0.0</v>
      </c>
    </row>
    <row r="969">
      <c r="W969" s="7">
        <v>0.0</v>
      </c>
    </row>
    <row r="970">
      <c r="W970" s="7">
        <v>0.0</v>
      </c>
    </row>
    <row r="971">
      <c r="W971" s="7">
        <v>0.0</v>
      </c>
    </row>
    <row r="972">
      <c r="W972" s="7">
        <v>0.0</v>
      </c>
    </row>
    <row r="973">
      <c r="W973" s="7">
        <v>0.0</v>
      </c>
    </row>
    <row r="974">
      <c r="W974" s="7">
        <v>0.0</v>
      </c>
    </row>
    <row r="975">
      <c r="W975" s="7">
        <v>0.0</v>
      </c>
    </row>
    <row r="976">
      <c r="W976" s="7">
        <v>0.0</v>
      </c>
    </row>
    <row r="977">
      <c r="W977" s="7">
        <v>0.0</v>
      </c>
    </row>
    <row r="978">
      <c r="W978" s="7">
        <v>0.0</v>
      </c>
    </row>
    <row r="979">
      <c r="W979" s="7">
        <v>0.0</v>
      </c>
    </row>
    <row r="980">
      <c r="W980" s="7">
        <v>0.0</v>
      </c>
    </row>
    <row r="981">
      <c r="W981" s="7">
        <v>0.0</v>
      </c>
    </row>
    <row r="982">
      <c r="W982" s="7">
        <v>0.0</v>
      </c>
    </row>
    <row r="983">
      <c r="W983" s="7">
        <v>0.0</v>
      </c>
    </row>
    <row r="984">
      <c r="W984" s="7">
        <v>0.0</v>
      </c>
    </row>
    <row r="985">
      <c r="W985" s="7">
        <v>0.0</v>
      </c>
    </row>
    <row r="986">
      <c r="W986" s="7">
        <v>0.0</v>
      </c>
    </row>
    <row r="987">
      <c r="W987" s="7">
        <v>0.0</v>
      </c>
    </row>
    <row r="988">
      <c r="W988" s="7">
        <v>0.0</v>
      </c>
    </row>
    <row r="989">
      <c r="W989" s="7">
        <v>0.0</v>
      </c>
    </row>
    <row r="990">
      <c r="W990" s="7">
        <v>0.0</v>
      </c>
    </row>
    <row r="991">
      <c r="W991" s="7">
        <v>0.0</v>
      </c>
    </row>
    <row r="992">
      <c r="W992" s="7">
        <v>0.0</v>
      </c>
    </row>
    <row r="993">
      <c r="W993" s="7">
        <v>0.0</v>
      </c>
    </row>
    <row r="994">
      <c r="W994" s="7">
        <v>0.0</v>
      </c>
    </row>
    <row r="995">
      <c r="W995" s="7">
        <v>0.0</v>
      </c>
    </row>
    <row r="996">
      <c r="W996" s="7">
        <v>0.0</v>
      </c>
    </row>
    <row r="997">
      <c r="W997" s="7">
        <v>0.0</v>
      </c>
    </row>
    <row r="998">
      <c r="W998" s="7">
        <v>0.0</v>
      </c>
    </row>
    <row r="999">
      <c r="W999" s="7">
        <v>0.0</v>
      </c>
    </row>
  </sheetData>
  <autoFilter ref="$A$1:$S$103">
    <sortState ref="A1:S103">
      <sortCondition ref="M1:M103"/>
      <sortCondition ref="Q1:Q103"/>
      <sortCondition ref="L1:L103"/>
      <sortCondition ref="R1:R103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0"/>
    <col customWidth="1" min="3" max="3" width="16.5"/>
    <col customWidth="1" min="4" max="4" width="10.5"/>
    <col customWidth="1" min="5" max="5" width="12.75"/>
    <col customWidth="1" min="6" max="6" width="17.88"/>
    <col customWidth="1" min="7" max="7" width="18.0"/>
    <col customWidth="1" min="8" max="8" width="24.75"/>
    <col customWidth="1" min="9" max="9" width="21.25"/>
    <col customWidth="1" min="10" max="10" width="22.0"/>
    <col customWidth="1" min="11" max="11" width="10.75"/>
    <col customWidth="1" min="12" max="12" width="15.75"/>
    <col customWidth="1" min="13" max="13" width="10.0"/>
    <col customWidth="1" min="14" max="14" width="14.13"/>
    <col customWidth="1" min="15" max="15" width="14.25"/>
    <col customWidth="1" min="16" max="16" width="42.88"/>
    <col customWidth="1" min="17" max="17" width="40.88"/>
  </cols>
  <sheetData>
    <row r="1">
      <c r="A1" s="2" t="s">
        <v>539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5" t="s">
        <v>15</v>
      </c>
      <c r="Q1" s="12"/>
    </row>
    <row r="2">
      <c r="A2" s="13" t="s">
        <v>19</v>
      </c>
      <c r="B2" s="14" t="s">
        <v>20</v>
      </c>
      <c r="C2" s="14" t="s">
        <v>21</v>
      </c>
      <c r="D2" s="13" t="s">
        <v>22</v>
      </c>
      <c r="E2" s="13" t="s">
        <v>23</v>
      </c>
      <c r="F2" s="12" t="s">
        <v>24</v>
      </c>
      <c r="G2" s="12"/>
      <c r="H2" s="13" t="s">
        <v>25</v>
      </c>
      <c r="I2" s="13" t="s">
        <v>26</v>
      </c>
      <c r="J2" s="13" t="s">
        <v>27</v>
      </c>
      <c r="K2" s="13">
        <v>1993.0</v>
      </c>
      <c r="L2" s="13">
        <v>2005.0</v>
      </c>
      <c r="M2" s="13" t="s">
        <v>28</v>
      </c>
      <c r="N2" s="13" t="s">
        <v>29</v>
      </c>
      <c r="O2" s="13" t="s">
        <v>29</v>
      </c>
      <c r="P2" s="12"/>
      <c r="Q2" s="12"/>
    </row>
    <row r="3">
      <c r="A3" s="13" t="s">
        <v>31</v>
      </c>
      <c r="B3" s="13" t="s">
        <v>32</v>
      </c>
      <c r="C3" s="13" t="s">
        <v>33</v>
      </c>
      <c r="D3" s="13" t="s">
        <v>34</v>
      </c>
      <c r="E3" s="13" t="s">
        <v>35</v>
      </c>
      <c r="F3" s="12" t="s">
        <v>36</v>
      </c>
      <c r="G3" s="12"/>
      <c r="H3" s="13" t="s">
        <v>37</v>
      </c>
      <c r="I3" s="13" t="s">
        <v>26</v>
      </c>
      <c r="J3" s="13" t="s">
        <v>38</v>
      </c>
      <c r="K3" s="13">
        <v>2009.0</v>
      </c>
      <c r="L3" s="13">
        <v>2015.0</v>
      </c>
      <c r="M3" s="13" t="s">
        <v>28</v>
      </c>
      <c r="N3" s="13" t="s">
        <v>39</v>
      </c>
      <c r="O3" s="13" t="s">
        <v>39</v>
      </c>
      <c r="P3" s="12"/>
      <c r="Q3" s="12"/>
    </row>
    <row r="4">
      <c r="A4" s="13" t="s">
        <v>41</v>
      </c>
      <c r="B4" s="13" t="s">
        <v>42</v>
      </c>
      <c r="C4" s="13" t="s">
        <v>43</v>
      </c>
      <c r="D4" s="13" t="s">
        <v>22</v>
      </c>
      <c r="E4" s="13" t="s">
        <v>23</v>
      </c>
      <c r="F4" s="12" t="s">
        <v>24</v>
      </c>
      <c r="G4" s="13" t="s">
        <v>44</v>
      </c>
      <c r="H4" s="13" t="s">
        <v>45</v>
      </c>
      <c r="I4" s="13" t="s">
        <v>26</v>
      </c>
      <c r="J4" s="13" t="s">
        <v>46</v>
      </c>
      <c r="K4" s="13">
        <v>2017.0</v>
      </c>
      <c r="L4" s="13">
        <v>2018.0</v>
      </c>
      <c r="M4" s="13" t="s">
        <v>28</v>
      </c>
      <c r="N4" s="13" t="s">
        <v>39</v>
      </c>
      <c r="O4" s="13" t="s">
        <v>29</v>
      </c>
      <c r="P4" s="12"/>
      <c r="Q4" s="12"/>
    </row>
    <row r="5">
      <c r="A5" s="13" t="s">
        <v>99</v>
      </c>
      <c r="B5" s="14" t="s">
        <v>100</v>
      </c>
      <c r="C5" s="14" t="s">
        <v>101</v>
      </c>
      <c r="D5" s="13" t="s">
        <v>102</v>
      </c>
      <c r="E5" s="13" t="s">
        <v>103</v>
      </c>
      <c r="F5" s="12" t="s">
        <v>104</v>
      </c>
      <c r="G5" s="12"/>
      <c r="H5" s="13" t="s">
        <v>105</v>
      </c>
      <c r="I5" s="13" t="s">
        <v>26</v>
      </c>
      <c r="J5" s="13" t="s">
        <v>106</v>
      </c>
      <c r="K5" s="13">
        <v>1970.0</v>
      </c>
      <c r="L5" s="13">
        <v>2019.0</v>
      </c>
      <c r="M5" s="13" t="s">
        <v>28</v>
      </c>
      <c r="N5" s="13" t="s">
        <v>39</v>
      </c>
      <c r="O5" s="13" t="s">
        <v>39</v>
      </c>
      <c r="P5" s="13" t="s">
        <v>107</v>
      </c>
      <c r="Q5" s="12"/>
    </row>
    <row r="6">
      <c r="A6" s="13" t="s">
        <v>64</v>
      </c>
      <c r="B6" s="13" t="s">
        <v>57</v>
      </c>
      <c r="C6" s="13" t="s">
        <v>58</v>
      </c>
      <c r="D6" s="13" t="s">
        <v>59</v>
      </c>
      <c r="E6" s="13" t="s">
        <v>60</v>
      </c>
      <c r="F6" s="13" t="s">
        <v>61</v>
      </c>
      <c r="G6" s="12"/>
      <c r="H6" s="13" t="s">
        <v>54</v>
      </c>
      <c r="I6" s="13" t="s">
        <v>26</v>
      </c>
      <c r="J6" s="13" t="s">
        <v>62</v>
      </c>
      <c r="K6" s="13">
        <v>2019.0</v>
      </c>
      <c r="L6" s="13">
        <v>2019.0</v>
      </c>
      <c r="M6" s="13" t="s">
        <v>28</v>
      </c>
      <c r="N6" s="13" t="s">
        <v>29</v>
      </c>
      <c r="O6" s="13" t="s">
        <v>39</v>
      </c>
      <c r="P6" s="12"/>
      <c r="Q6" s="12"/>
    </row>
    <row r="7">
      <c r="A7" s="13" t="s">
        <v>56</v>
      </c>
      <c r="B7" s="13" t="s">
        <v>57</v>
      </c>
      <c r="C7" s="13" t="s">
        <v>58</v>
      </c>
      <c r="D7" s="13" t="s">
        <v>59</v>
      </c>
      <c r="E7" s="13" t="s">
        <v>60</v>
      </c>
      <c r="F7" s="13" t="s">
        <v>61</v>
      </c>
      <c r="G7" s="12"/>
      <c r="H7" s="13" t="s">
        <v>54</v>
      </c>
      <c r="I7" s="13" t="s">
        <v>26</v>
      </c>
      <c r="J7" s="13" t="s">
        <v>62</v>
      </c>
      <c r="K7" s="13">
        <v>2019.0</v>
      </c>
      <c r="L7" s="13">
        <v>2019.0</v>
      </c>
      <c r="M7" s="13" t="s">
        <v>28</v>
      </c>
      <c r="N7" s="13" t="s">
        <v>29</v>
      </c>
      <c r="O7" s="13" t="s">
        <v>39</v>
      </c>
      <c r="P7" s="12"/>
      <c r="Q7" s="12"/>
    </row>
    <row r="8">
      <c r="A8" s="13" t="s">
        <v>48</v>
      </c>
      <c r="B8" s="15" t="s">
        <v>49</v>
      </c>
      <c r="C8" s="15" t="s">
        <v>50</v>
      </c>
      <c r="D8" s="13" t="s">
        <v>51</v>
      </c>
      <c r="E8" s="13" t="s">
        <v>52</v>
      </c>
      <c r="F8" s="12" t="s">
        <v>53</v>
      </c>
      <c r="G8" s="12"/>
      <c r="H8" s="13" t="s">
        <v>54</v>
      </c>
      <c r="I8" s="13" t="s">
        <v>26</v>
      </c>
      <c r="J8" s="13" t="s">
        <v>27</v>
      </c>
      <c r="K8" s="13">
        <v>1962.0</v>
      </c>
      <c r="L8" s="13">
        <v>2019.0</v>
      </c>
      <c r="M8" s="13" t="s">
        <v>28</v>
      </c>
      <c r="N8" s="13" t="s">
        <v>39</v>
      </c>
      <c r="O8" s="13" t="s">
        <v>39</v>
      </c>
      <c r="P8" s="12"/>
      <c r="Q8" s="12"/>
    </row>
    <row r="9">
      <c r="A9" s="13" t="s">
        <v>112</v>
      </c>
      <c r="B9" s="15" t="s">
        <v>113</v>
      </c>
      <c r="C9" s="15" t="s">
        <v>114</v>
      </c>
      <c r="D9" s="13" t="s">
        <v>34</v>
      </c>
      <c r="E9" s="13" t="s">
        <v>35</v>
      </c>
      <c r="F9" s="12" t="s">
        <v>36</v>
      </c>
      <c r="G9" s="12"/>
      <c r="H9" s="13" t="s">
        <v>68</v>
      </c>
      <c r="I9" s="13" t="s">
        <v>69</v>
      </c>
      <c r="J9" s="13" t="s">
        <v>70</v>
      </c>
      <c r="K9" s="13">
        <v>2014.0</v>
      </c>
      <c r="L9" s="13">
        <v>2019.0</v>
      </c>
      <c r="M9" s="13" t="s">
        <v>28</v>
      </c>
      <c r="N9" s="13" t="s">
        <v>39</v>
      </c>
      <c r="O9" s="13" t="s">
        <v>39</v>
      </c>
      <c r="P9" s="13" t="s">
        <v>110</v>
      </c>
      <c r="Q9" s="12"/>
    </row>
    <row r="10">
      <c r="A10" s="13" t="s">
        <v>109</v>
      </c>
      <c r="B10" s="15" t="s">
        <v>77</v>
      </c>
      <c r="C10" s="15" t="s">
        <v>78</v>
      </c>
      <c r="D10" s="13" t="s">
        <v>34</v>
      </c>
      <c r="E10" s="13" t="s">
        <v>35</v>
      </c>
      <c r="F10" s="12" t="s">
        <v>36</v>
      </c>
      <c r="G10" s="12"/>
      <c r="H10" s="13" t="s">
        <v>68</v>
      </c>
      <c r="I10" s="13" t="s">
        <v>69</v>
      </c>
      <c r="J10" s="13" t="s">
        <v>70</v>
      </c>
      <c r="K10" s="13">
        <v>2009.0</v>
      </c>
      <c r="L10" s="13">
        <v>2019.0</v>
      </c>
      <c r="M10" s="13" t="s">
        <v>28</v>
      </c>
      <c r="N10" s="13" t="s">
        <v>39</v>
      </c>
      <c r="O10" s="13" t="s">
        <v>39</v>
      </c>
      <c r="P10" s="13" t="s">
        <v>110</v>
      </c>
      <c r="Q10" s="12"/>
    </row>
    <row r="11">
      <c r="A11" s="13" t="s">
        <v>116</v>
      </c>
      <c r="B11" s="15" t="s">
        <v>49</v>
      </c>
      <c r="C11" s="15" t="s">
        <v>50</v>
      </c>
      <c r="D11" s="13" t="s">
        <v>51</v>
      </c>
      <c r="E11" s="13" t="s">
        <v>52</v>
      </c>
      <c r="F11" s="12" t="s">
        <v>53</v>
      </c>
      <c r="G11" s="13" t="s">
        <v>36</v>
      </c>
      <c r="H11" s="13" t="s">
        <v>54</v>
      </c>
      <c r="I11" s="13" t="s">
        <v>26</v>
      </c>
      <c r="J11" s="13" t="s">
        <v>27</v>
      </c>
      <c r="K11" s="13">
        <v>1965.0</v>
      </c>
      <c r="L11" s="13">
        <v>2020.0</v>
      </c>
      <c r="M11" s="13" t="s">
        <v>28</v>
      </c>
      <c r="N11" s="13" t="s">
        <v>39</v>
      </c>
      <c r="O11" s="13" t="s">
        <v>39</v>
      </c>
      <c r="P11" s="13" t="s">
        <v>107</v>
      </c>
      <c r="Q11" s="12"/>
    </row>
    <row r="12">
      <c r="A12" s="13" t="s">
        <v>76</v>
      </c>
      <c r="B12" s="14" t="s">
        <v>77</v>
      </c>
      <c r="C12" s="14" t="s">
        <v>78</v>
      </c>
      <c r="D12" s="13" t="s">
        <v>34</v>
      </c>
      <c r="E12" s="13" t="s">
        <v>35</v>
      </c>
      <c r="F12" s="12" t="s">
        <v>36</v>
      </c>
      <c r="G12" s="12"/>
      <c r="H12" s="13" t="s">
        <v>68</v>
      </c>
      <c r="I12" s="13" t="s">
        <v>69</v>
      </c>
      <c r="J12" s="13" t="s">
        <v>70</v>
      </c>
      <c r="K12" s="13">
        <v>1999.0</v>
      </c>
      <c r="L12" s="13">
        <v>2020.0</v>
      </c>
      <c r="M12" s="13" t="s">
        <v>28</v>
      </c>
      <c r="N12" s="13" t="s">
        <v>39</v>
      </c>
      <c r="O12" s="13" t="s">
        <v>39</v>
      </c>
      <c r="P12" s="12"/>
      <c r="Q12" s="12"/>
    </row>
    <row r="13">
      <c r="A13" s="13" t="s">
        <v>65</v>
      </c>
      <c r="B13" s="15" t="s">
        <v>66</v>
      </c>
      <c r="C13" s="15" t="s">
        <v>67</v>
      </c>
      <c r="D13" s="13" t="s">
        <v>34</v>
      </c>
      <c r="E13" s="13" t="s">
        <v>35</v>
      </c>
      <c r="F13" s="12" t="s">
        <v>36</v>
      </c>
      <c r="G13" s="12"/>
      <c r="H13" s="13" t="s">
        <v>68</v>
      </c>
      <c r="I13" s="13" t="s">
        <v>69</v>
      </c>
      <c r="J13" s="13" t="s">
        <v>70</v>
      </c>
      <c r="K13" s="13">
        <v>2010.0</v>
      </c>
      <c r="L13" s="13">
        <v>2020.0</v>
      </c>
      <c r="M13" s="13" t="s">
        <v>28</v>
      </c>
      <c r="N13" s="13" t="s">
        <v>39</v>
      </c>
      <c r="O13" s="13" t="s">
        <v>39</v>
      </c>
      <c r="P13" s="12"/>
      <c r="Q13" s="12"/>
    </row>
    <row r="14">
      <c r="A14" s="13" t="s">
        <v>72</v>
      </c>
      <c r="B14" s="13" t="s">
        <v>73</v>
      </c>
      <c r="C14" s="13" t="s">
        <v>74</v>
      </c>
      <c r="D14" s="13" t="s">
        <v>34</v>
      </c>
      <c r="E14" s="13" t="s">
        <v>35</v>
      </c>
      <c r="F14" s="12" t="s">
        <v>36</v>
      </c>
      <c r="G14" s="12"/>
      <c r="H14" s="13" t="s">
        <v>68</v>
      </c>
      <c r="I14" s="13" t="s">
        <v>69</v>
      </c>
      <c r="J14" s="13" t="s">
        <v>70</v>
      </c>
      <c r="K14" s="13">
        <v>2011.0</v>
      </c>
      <c r="L14" s="13">
        <v>2020.0</v>
      </c>
      <c r="M14" s="13" t="s">
        <v>28</v>
      </c>
      <c r="N14" s="13" t="s">
        <v>39</v>
      </c>
      <c r="O14" s="13" t="s">
        <v>39</v>
      </c>
      <c r="P14" s="12"/>
      <c r="Q14" s="12"/>
    </row>
    <row r="15">
      <c r="A15" s="13" t="s">
        <v>80</v>
      </c>
      <c r="B15" s="13" t="s">
        <v>81</v>
      </c>
      <c r="C15" s="13" t="s">
        <v>82</v>
      </c>
      <c r="D15" s="13" t="s">
        <v>83</v>
      </c>
      <c r="E15" s="13" t="s">
        <v>84</v>
      </c>
      <c r="F15" s="12" t="s">
        <v>85</v>
      </c>
      <c r="G15" s="12"/>
      <c r="H15" s="13" t="s">
        <v>86</v>
      </c>
      <c r="I15" s="13" t="s">
        <v>26</v>
      </c>
      <c r="J15" s="13" t="s">
        <v>87</v>
      </c>
      <c r="K15" s="13">
        <v>2020.0</v>
      </c>
      <c r="L15" s="13">
        <v>2020.0</v>
      </c>
      <c r="M15" s="13" t="s">
        <v>28</v>
      </c>
      <c r="N15" s="13" t="s">
        <v>39</v>
      </c>
      <c r="O15" s="13" t="s">
        <v>39</v>
      </c>
      <c r="P15" s="12"/>
      <c r="Q15" s="12"/>
    </row>
    <row r="16">
      <c r="A16" s="13" t="s">
        <v>118</v>
      </c>
      <c r="B16" s="14" t="s">
        <v>119</v>
      </c>
      <c r="C16" s="14" t="s">
        <v>120</v>
      </c>
      <c r="D16" s="13" t="s">
        <v>51</v>
      </c>
      <c r="E16" s="13" t="s">
        <v>52</v>
      </c>
      <c r="F16" s="12" t="s">
        <v>53</v>
      </c>
      <c r="G16" s="12"/>
      <c r="H16" s="13" t="s">
        <v>121</v>
      </c>
      <c r="I16" s="13" t="s">
        <v>26</v>
      </c>
      <c r="J16" s="13" t="s">
        <v>106</v>
      </c>
      <c r="K16" s="13">
        <v>2017.0</v>
      </c>
      <c r="L16" s="13">
        <v>2021.0</v>
      </c>
      <c r="M16" s="13" t="s">
        <v>28</v>
      </c>
      <c r="N16" s="13" t="s">
        <v>39</v>
      </c>
      <c r="O16" s="13" t="s">
        <v>39</v>
      </c>
      <c r="P16" s="13" t="s">
        <v>107</v>
      </c>
      <c r="Q16" s="12"/>
    </row>
    <row r="17">
      <c r="A17" s="13" t="s">
        <v>88</v>
      </c>
      <c r="B17" s="15" t="s">
        <v>89</v>
      </c>
      <c r="C17" s="15" t="s">
        <v>90</v>
      </c>
      <c r="D17" s="13" t="s">
        <v>34</v>
      </c>
      <c r="E17" s="13" t="s">
        <v>35</v>
      </c>
      <c r="F17" s="12" t="s">
        <v>36</v>
      </c>
      <c r="G17" s="12"/>
      <c r="H17" s="13" t="s">
        <v>68</v>
      </c>
      <c r="I17" s="13" t="s">
        <v>69</v>
      </c>
      <c r="J17" s="13" t="s">
        <v>70</v>
      </c>
      <c r="K17" s="13">
        <v>2006.0</v>
      </c>
      <c r="L17" s="13">
        <v>2021.0</v>
      </c>
      <c r="M17" s="13" t="s">
        <v>28</v>
      </c>
      <c r="N17" s="13" t="s">
        <v>29</v>
      </c>
      <c r="O17" s="13" t="s">
        <v>39</v>
      </c>
      <c r="P17" s="12"/>
      <c r="Q17" s="12"/>
    </row>
    <row r="18">
      <c r="A18" s="13" t="s">
        <v>92</v>
      </c>
      <c r="B18" s="14" t="s">
        <v>93</v>
      </c>
      <c r="C18" s="14" t="s">
        <v>94</v>
      </c>
      <c r="D18" s="13" t="s">
        <v>34</v>
      </c>
      <c r="E18" s="13" t="s">
        <v>35</v>
      </c>
      <c r="F18" s="12" t="s">
        <v>36</v>
      </c>
      <c r="G18" s="12"/>
      <c r="H18" s="13" t="s">
        <v>68</v>
      </c>
      <c r="I18" s="13" t="s">
        <v>69</v>
      </c>
      <c r="J18" s="13" t="s">
        <v>70</v>
      </c>
      <c r="K18" s="13">
        <v>2007.0</v>
      </c>
      <c r="L18" s="13">
        <v>2021.0</v>
      </c>
      <c r="M18" s="13" t="s">
        <v>28</v>
      </c>
      <c r="N18" s="13" t="s">
        <v>29</v>
      </c>
      <c r="O18" s="13" t="s">
        <v>39</v>
      </c>
      <c r="P18" s="12"/>
      <c r="Q18" s="12"/>
    </row>
    <row r="19">
      <c r="A19" s="13" t="s">
        <v>96</v>
      </c>
      <c r="B19" s="15" t="s">
        <v>97</v>
      </c>
      <c r="C19" s="15" t="s">
        <v>98</v>
      </c>
      <c r="D19" s="13" t="s">
        <v>83</v>
      </c>
      <c r="E19" s="13" t="s">
        <v>84</v>
      </c>
      <c r="F19" s="12" t="s">
        <v>85</v>
      </c>
      <c r="G19" s="12"/>
      <c r="H19" s="13" t="s">
        <v>86</v>
      </c>
      <c r="I19" s="13" t="s">
        <v>26</v>
      </c>
      <c r="J19" s="13" t="s">
        <v>87</v>
      </c>
      <c r="K19" s="13">
        <v>2022.0</v>
      </c>
      <c r="L19" s="13">
        <v>2022.0</v>
      </c>
      <c r="M19" s="13" t="s">
        <v>28</v>
      </c>
      <c r="N19" s="13" t="s">
        <v>39</v>
      </c>
      <c r="O19" s="13" t="s">
        <v>39</v>
      </c>
      <c r="P19" s="12"/>
      <c r="Q19" s="12"/>
    </row>
    <row r="20">
      <c r="A20" s="13" t="s">
        <v>123</v>
      </c>
      <c r="B20" s="13" t="s">
        <v>124</v>
      </c>
      <c r="C20" s="13" t="s">
        <v>125</v>
      </c>
      <c r="D20" s="13" t="s">
        <v>34</v>
      </c>
      <c r="E20" s="13" t="s">
        <v>35</v>
      </c>
      <c r="F20" s="12" t="s">
        <v>36</v>
      </c>
      <c r="G20" s="12"/>
      <c r="H20" s="13" t="s">
        <v>126</v>
      </c>
      <c r="I20" s="13" t="s">
        <v>26</v>
      </c>
      <c r="J20" s="13" t="s">
        <v>127</v>
      </c>
      <c r="K20" s="13">
        <v>2021.0</v>
      </c>
      <c r="L20" s="13">
        <v>2023.0</v>
      </c>
      <c r="M20" s="13" t="s">
        <v>28</v>
      </c>
      <c r="N20" s="13" t="s">
        <v>39</v>
      </c>
      <c r="O20" s="13" t="s">
        <v>39</v>
      </c>
      <c r="P20" s="13" t="s">
        <v>107</v>
      </c>
      <c r="Q20" s="12"/>
    </row>
    <row r="21">
      <c r="A21" s="13" t="s">
        <v>128</v>
      </c>
      <c r="B21" s="15" t="s">
        <v>129</v>
      </c>
      <c r="C21" s="15" t="s">
        <v>130</v>
      </c>
      <c r="D21" s="13" t="s">
        <v>131</v>
      </c>
      <c r="E21" s="13" t="s">
        <v>132</v>
      </c>
      <c r="F21" s="12" t="s">
        <v>133</v>
      </c>
      <c r="G21" s="12"/>
      <c r="H21" s="13" t="s">
        <v>45</v>
      </c>
      <c r="I21" s="13" t="s">
        <v>26</v>
      </c>
      <c r="J21" s="13" t="s">
        <v>134</v>
      </c>
      <c r="K21" s="13">
        <v>2003.0</v>
      </c>
      <c r="L21" s="13">
        <v>2008.0</v>
      </c>
      <c r="M21" s="13" t="s">
        <v>135</v>
      </c>
      <c r="N21" s="13" t="s">
        <v>29</v>
      </c>
      <c r="O21" s="13" t="s">
        <v>29</v>
      </c>
      <c r="P21" s="13" t="s">
        <v>136</v>
      </c>
      <c r="Q21" s="12"/>
    </row>
    <row r="22">
      <c r="A22" s="13" t="s">
        <v>138</v>
      </c>
      <c r="B22" s="13" t="s">
        <v>42</v>
      </c>
      <c r="C22" s="13" t="s">
        <v>43</v>
      </c>
      <c r="D22" s="13" t="s">
        <v>22</v>
      </c>
      <c r="E22" s="13" t="s">
        <v>23</v>
      </c>
      <c r="F22" s="12" t="s">
        <v>24</v>
      </c>
      <c r="G22" s="12"/>
      <c r="H22" s="13" t="s">
        <v>45</v>
      </c>
      <c r="I22" s="13" t="s">
        <v>26</v>
      </c>
      <c r="J22" s="13" t="s">
        <v>134</v>
      </c>
      <c r="K22" s="13">
        <v>1947.0</v>
      </c>
      <c r="L22" s="13">
        <v>2011.0</v>
      </c>
      <c r="M22" s="13" t="s">
        <v>135</v>
      </c>
      <c r="N22" s="13" t="s">
        <v>39</v>
      </c>
      <c r="O22" s="13" t="s">
        <v>29</v>
      </c>
      <c r="P22" s="13" t="s">
        <v>136</v>
      </c>
      <c r="Q22" s="12"/>
    </row>
    <row r="23">
      <c r="A23" s="13" t="s">
        <v>145</v>
      </c>
      <c r="B23" s="13" t="s">
        <v>146</v>
      </c>
      <c r="C23" s="13" t="s">
        <v>147</v>
      </c>
      <c r="D23" s="13" t="s">
        <v>22</v>
      </c>
      <c r="E23" s="13" t="s">
        <v>23</v>
      </c>
      <c r="F23" s="12" t="s">
        <v>24</v>
      </c>
      <c r="G23" s="12"/>
      <c r="H23" s="13" t="s">
        <v>45</v>
      </c>
      <c r="I23" s="13" t="s">
        <v>26</v>
      </c>
      <c r="J23" s="13" t="s">
        <v>148</v>
      </c>
      <c r="K23" s="13">
        <v>1981.0</v>
      </c>
      <c r="L23" s="13">
        <v>2021.0</v>
      </c>
      <c r="M23" s="13" t="s">
        <v>135</v>
      </c>
      <c r="N23" s="13" t="s">
        <v>39</v>
      </c>
      <c r="O23" s="13" t="s">
        <v>29</v>
      </c>
      <c r="P23" s="13" t="s">
        <v>107</v>
      </c>
      <c r="Q23" s="12"/>
    </row>
    <row r="24">
      <c r="A24" s="13" t="s">
        <v>140</v>
      </c>
      <c r="B24" s="13" t="s">
        <v>141</v>
      </c>
      <c r="C24" s="13" t="s">
        <v>142</v>
      </c>
      <c r="D24" s="13" t="s">
        <v>34</v>
      </c>
      <c r="E24" s="13" t="s">
        <v>35</v>
      </c>
      <c r="F24" s="12" t="s">
        <v>36</v>
      </c>
      <c r="G24" s="12"/>
      <c r="H24" s="13" t="s">
        <v>45</v>
      </c>
      <c r="I24" s="13" t="s">
        <v>26</v>
      </c>
      <c r="J24" s="13" t="s">
        <v>143</v>
      </c>
      <c r="K24" s="13">
        <v>1946.0</v>
      </c>
      <c r="L24" s="13">
        <v>2021.0</v>
      </c>
      <c r="M24" s="13" t="s">
        <v>135</v>
      </c>
      <c r="N24" s="13" t="s">
        <v>29</v>
      </c>
      <c r="O24" s="13" t="s">
        <v>39</v>
      </c>
      <c r="P24" s="13" t="s">
        <v>107</v>
      </c>
      <c r="Q24" s="12"/>
    </row>
    <row r="25">
      <c r="A25" s="13" t="s">
        <v>150</v>
      </c>
      <c r="B25" s="15" t="s">
        <v>151</v>
      </c>
      <c r="C25" s="15" t="s">
        <v>152</v>
      </c>
      <c r="D25" s="13" t="s">
        <v>153</v>
      </c>
      <c r="E25" s="13" t="s">
        <v>154</v>
      </c>
      <c r="F25" s="12" t="s">
        <v>155</v>
      </c>
      <c r="G25" s="12"/>
      <c r="H25" s="13" t="s">
        <v>156</v>
      </c>
      <c r="I25" s="13" t="s">
        <v>157</v>
      </c>
      <c r="J25" s="13" t="s">
        <v>158</v>
      </c>
      <c r="K25" s="13">
        <v>2019.0</v>
      </c>
      <c r="L25" s="13">
        <v>2022.0</v>
      </c>
      <c r="M25" s="13" t="s">
        <v>135</v>
      </c>
      <c r="N25" s="13" t="s">
        <v>39</v>
      </c>
      <c r="O25" s="13" t="s">
        <v>39</v>
      </c>
      <c r="P25" s="13" t="s">
        <v>107</v>
      </c>
      <c r="Q25" s="12"/>
    </row>
    <row r="26">
      <c r="A26" s="13" t="s">
        <v>159</v>
      </c>
      <c r="B26" s="15" t="s">
        <v>160</v>
      </c>
      <c r="C26" s="15" t="s">
        <v>161</v>
      </c>
      <c r="D26" s="13" t="s">
        <v>162</v>
      </c>
      <c r="E26" s="13" t="s">
        <v>163</v>
      </c>
      <c r="F26" s="12" t="s">
        <v>164</v>
      </c>
      <c r="G26" s="12"/>
      <c r="H26" s="13" t="s">
        <v>165</v>
      </c>
      <c r="I26" s="13" t="s">
        <v>26</v>
      </c>
      <c r="J26" s="13" t="s">
        <v>166</v>
      </c>
      <c r="K26" s="13">
        <v>1919.0</v>
      </c>
      <c r="L26" s="13">
        <v>1993.0</v>
      </c>
      <c r="M26" s="13" t="s">
        <v>167</v>
      </c>
      <c r="N26" s="13" t="s">
        <v>29</v>
      </c>
      <c r="O26" s="13" t="s">
        <v>29</v>
      </c>
      <c r="P26" s="12"/>
      <c r="Q26" s="12"/>
    </row>
    <row r="27">
      <c r="A27" s="13" t="s">
        <v>169</v>
      </c>
      <c r="B27" s="14" t="s">
        <v>160</v>
      </c>
      <c r="C27" s="14" t="s">
        <v>161</v>
      </c>
      <c r="D27" s="13" t="s">
        <v>162</v>
      </c>
      <c r="E27" s="13" t="s">
        <v>163</v>
      </c>
      <c r="F27" s="12" t="s">
        <v>164</v>
      </c>
      <c r="G27" s="12"/>
      <c r="H27" s="13" t="s">
        <v>45</v>
      </c>
      <c r="I27" s="13" t="s">
        <v>26</v>
      </c>
      <c r="J27" s="13" t="s">
        <v>166</v>
      </c>
      <c r="K27" s="12"/>
      <c r="L27" s="13">
        <v>1998.0</v>
      </c>
      <c r="M27" s="13" t="s">
        <v>167</v>
      </c>
      <c r="N27" s="13" t="s">
        <v>29</v>
      </c>
      <c r="O27" s="13" t="s">
        <v>29</v>
      </c>
      <c r="P27" s="12"/>
      <c r="Q27" s="12"/>
    </row>
    <row r="28">
      <c r="A28" s="13" t="s">
        <v>159</v>
      </c>
      <c r="B28" s="14" t="s">
        <v>160</v>
      </c>
      <c r="C28" s="14" t="s">
        <v>161</v>
      </c>
      <c r="D28" s="13" t="s">
        <v>162</v>
      </c>
      <c r="E28" s="13" t="s">
        <v>163</v>
      </c>
      <c r="F28" s="12" t="s">
        <v>164</v>
      </c>
      <c r="G28" s="12"/>
      <c r="H28" s="13" t="s">
        <v>45</v>
      </c>
      <c r="I28" s="13" t="s">
        <v>26</v>
      </c>
      <c r="J28" s="13" t="s">
        <v>166</v>
      </c>
      <c r="K28" s="13">
        <v>1919.0</v>
      </c>
      <c r="L28" s="13">
        <v>2002.0</v>
      </c>
      <c r="M28" s="13" t="s">
        <v>167</v>
      </c>
      <c r="N28" s="13" t="s">
        <v>29</v>
      </c>
      <c r="O28" s="13" t="s">
        <v>29</v>
      </c>
      <c r="P28" s="12"/>
      <c r="Q28" s="12"/>
    </row>
    <row r="29">
      <c r="A29" s="13" t="s">
        <v>172</v>
      </c>
      <c r="B29" s="14" t="s">
        <v>173</v>
      </c>
      <c r="C29" s="14" t="s">
        <v>174</v>
      </c>
      <c r="D29" s="13" t="s">
        <v>175</v>
      </c>
      <c r="E29" s="13" t="s">
        <v>176</v>
      </c>
      <c r="F29" s="12" t="s">
        <v>177</v>
      </c>
      <c r="G29" s="12"/>
      <c r="H29" s="13" t="s">
        <v>178</v>
      </c>
      <c r="I29" s="13" t="s">
        <v>26</v>
      </c>
      <c r="J29" s="13" t="s">
        <v>106</v>
      </c>
      <c r="K29" s="13">
        <v>1999.0</v>
      </c>
      <c r="L29" s="13">
        <v>2005.0</v>
      </c>
      <c r="M29" s="13" t="s">
        <v>167</v>
      </c>
      <c r="N29" s="13" t="s">
        <v>29</v>
      </c>
      <c r="O29" s="13" t="s">
        <v>39</v>
      </c>
      <c r="P29" s="12"/>
      <c r="Q29" s="12"/>
    </row>
    <row r="30">
      <c r="A30" s="13" t="s">
        <v>197</v>
      </c>
      <c r="B30" s="13" t="s">
        <v>198</v>
      </c>
      <c r="C30" s="13" t="s">
        <v>199</v>
      </c>
      <c r="D30" s="13" t="s">
        <v>22</v>
      </c>
      <c r="E30" s="13" t="s">
        <v>23</v>
      </c>
      <c r="F30" s="12" t="s">
        <v>24</v>
      </c>
      <c r="G30" s="12"/>
      <c r="H30" s="13" t="s">
        <v>200</v>
      </c>
      <c r="I30" s="13" t="s">
        <v>26</v>
      </c>
      <c r="J30" s="13" t="s">
        <v>201</v>
      </c>
      <c r="K30" s="13">
        <v>2008.0</v>
      </c>
      <c r="L30" s="13">
        <v>2008.0</v>
      </c>
      <c r="M30" s="13" t="s">
        <v>167</v>
      </c>
      <c r="N30" s="13" t="s">
        <v>29</v>
      </c>
      <c r="O30" s="13" t="s">
        <v>29</v>
      </c>
      <c r="P30" s="13" t="s">
        <v>136</v>
      </c>
      <c r="Q30" s="12"/>
    </row>
    <row r="31">
      <c r="A31" s="13" t="s">
        <v>203</v>
      </c>
      <c r="B31" s="13" t="s">
        <v>204</v>
      </c>
      <c r="C31" s="13" t="s">
        <v>205</v>
      </c>
      <c r="D31" s="13" t="s">
        <v>34</v>
      </c>
      <c r="E31" s="13" t="s">
        <v>35</v>
      </c>
      <c r="F31" s="12" t="s">
        <v>36</v>
      </c>
      <c r="G31" s="12"/>
      <c r="H31" s="13" t="s">
        <v>206</v>
      </c>
      <c r="I31" s="13" t="s">
        <v>26</v>
      </c>
      <c r="J31" s="13" t="s">
        <v>201</v>
      </c>
      <c r="K31" s="12"/>
      <c r="L31" s="13">
        <v>2013.0</v>
      </c>
      <c r="M31" s="13" t="s">
        <v>167</v>
      </c>
      <c r="N31" s="13" t="s">
        <v>29</v>
      </c>
      <c r="O31" s="13" t="s">
        <v>39</v>
      </c>
      <c r="P31" s="13" t="s">
        <v>107</v>
      </c>
      <c r="Q31" s="12"/>
    </row>
    <row r="32">
      <c r="A32" s="13" t="s">
        <v>180</v>
      </c>
      <c r="B32" s="15" t="s">
        <v>181</v>
      </c>
      <c r="C32" s="15" t="s">
        <v>182</v>
      </c>
      <c r="D32" s="13" t="s">
        <v>183</v>
      </c>
      <c r="E32" s="13" t="s">
        <v>184</v>
      </c>
      <c r="F32" s="12" t="s">
        <v>185</v>
      </c>
      <c r="G32" s="13" t="s">
        <v>186</v>
      </c>
      <c r="H32" s="13" t="s">
        <v>187</v>
      </c>
      <c r="I32" s="13" t="s">
        <v>26</v>
      </c>
      <c r="J32" s="13" t="s">
        <v>188</v>
      </c>
      <c r="K32" s="13">
        <v>2019.0</v>
      </c>
      <c r="L32" s="13">
        <v>2020.0</v>
      </c>
      <c r="M32" s="13" t="s">
        <v>167</v>
      </c>
      <c r="N32" s="13" t="s">
        <v>29</v>
      </c>
      <c r="O32" s="13" t="s">
        <v>189</v>
      </c>
      <c r="P32" s="12"/>
      <c r="Q32" s="12"/>
    </row>
    <row r="33">
      <c r="A33" s="13" t="s">
        <v>191</v>
      </c>
      <c r="B33" s="13" t="s">
        <v>192</v>
      </c>
      <c r="C33" s="13" t="s">
        <v>193</v>
      </c>
      <c r="D33" s="13" t="s">
        <v>183</v>
      </c>
      <c r="E33" s="13" t="s">
        <v>184</v>
      </c>
      <c r="F33" s="13" t="s">
        <v>185</v>
      </c>
      <c r="G33" s="13"/>
      <c r="H33" s="13" t="s">
        <v>187</v>
      </c>
      <c r="I33" s="13" t="s">
        <v>26</v>
      </c>
      <c r="J33" s="13" t="s">
        <v>194</v>
      </c>
      <c r="K33" s="13">
        <v>2018.0</v>
      </c>
      <c r="L33" s="13">
        <v>2020.0</v>
      </c>
      <c r="M33" s="13" t="s">
        <v>167</v>
      </c>
      <c r="N33" s="13" t="s">
        <v>29</v>
      </c>
      <c r="O33" s="13" t="s">
        <v>29</v>
      </c>
      <c r="P33" s="12"/>
      <c r="Q33" s="12"/>
    </row>
    <row r="34">
      <c r="A34" s="13" t="s">
        <v>159</v>
      </c>
      <c r="B34" s="14" t="s">
        <v>160</v>
      </c>
      <c r="C34" s="14" t="s">
        <v>161</v>
      </c>
      <c r="D34" s="13" t="s">
        <v>162</v>
      </c>
      <c r="E34" s="13" t="s">
        <v>163</v>
      </c>
      <c r="F34" s="12" t="s">
        <v>164</v>
      </c>
      <c r="G34" s="12"/>
      <c r="H34" s="13" t="s">
        <v>121</v>
      </c>
      <c r="I34" s="13" t="s">
        <v>26</v>
      </c>
      <c r="J34" s="13" t="s">
        <v>166</v>
      </c>
      <c r="K34" s="13">
        <v>1949.0</v>
      </c>
      <c r="L34" s="13">
        <v>2021.0</v>
      </c>
      <c r="M34" s="13" t="s">
        <v>167</v>
      </c>
      <c r="N34" s="13" t="s">
        <v>29</v>
      </c>
      <c r="O34" s="13" t="s">
        <v>29</v>
      </c>
      <c r="P34" s="12"/>
      <c r="Q34" s="12"/>
    </row>
    <row r="35">
      <c r="A35" s="13" t="s">
        <v>207</v>
      </c>
      <c r="B35" s="13" t="s">
        <v>208</v>
      </c>
      <c r="C35" s="13" t="s">
        <v>209</v>
      </c>
      <c r="D35" s="13" t="s">
        <v>210</v>
      </c>
      <c r="E35" s="13" t="s">
        <v>211</v>
      </c>
      <c r="F35" s="12" t="s">
        <v>212</v>
      </c>
      <c r="G35" s="12"/>
      <c r="H35" s="13" t="s">
        <v>213</v>
      </c>
      <c r="I35" s="13" t="s">
        <v>26</v>
      </c>
      <c r="J35" s="13" t="s">
        <v>214</v>
      </c>
      <c r="K35" s="12"/>
      <c r="L35" s="13">
        <v>1992.0</v>
      </c>
      <c r="M35" s="13" t="s">
        <v>215</v>
      </c>
      <c r="N35" s="13" t="s">
        <v>29</v>
      </c>
      <c r="O35" s="13" t="s">
        <v>39</v>
      </c>
      <c r="P35" s="12"/>
      <c r="Q35" s="12"/>
    </row>
    <row r="36">
      <c r="A36" s="13" t="s">
        <v>217</v>
      </c>
      <c r="B36" s="13" t="s">
        <v>218</v>
      </c>
      <c r="C36" s="13" t="s">
        <v>219</v>
      </c>
      <c r="D36" s="13" t="s">
        <v>210</v>
      </c>
      <c r="E36" s="13" t="s">
        <v>211</v>
      </c>
      <c r="F36" s="12" t="s">
        <v>212</v>
      </c>
      <c r="G36" s="12"/>
      <c r="H36" s="13" t="s">
        <v>213</v>
      </c>
      <c r="I36" s="13" t="s">
        <v>26</v>
      </c>
      <c r="J36" s="13" t="s">
        <v>220</v>
      </c>
      <c r="K36" s="13">
        <v>1993.0</v>
      </c>
      <c r="L36" s="13">
        <v>1995.0</v>
      </c>
      <c r="M36" s="13" t="s">
        <v>215</v>
      </c>
      <c r="N36" s="13" t="s">
        <v>29</v>
      </c>
      <c r="O36" s="13" t="s">
        <v>39</v>
      </c>
      <c r="P36" s="12"/>
      <c r="Q36" s="12"/>
    </row>
    <row r="37">
      <c r="A37" s="13" t="s">
        <v>222</v>
      </c>
      <c r="B37" s="13" t="s">
        <v>223</v>
      </c>
      <c r="C37" s="13" t="s">
        <v>224</v>
      </c>
      <c r="D37" s="13" t="s">
        <v>210</v>
      </c>
      <c r="E37" s="13" t="s">
        <v>211</v>
      </c>
      <c r="F37" s="12" t="s">
        <v>212</v>
      </c>
      <c r="G37" s="12"/>
      <c r="H37" s="13" t="s">
        <v>225</v>
      </c>
      <c r="I37" s="13" t="s">
        <v>226</v>
      </c>
      <c r="J37" s="13" t="s">
        <v>214</v>
      </c>
      <c r="K37" s="12"/>
      <c r="L37" s="13">
        <v>1995.0</v>
      </c>
      <c r="M37" s="13" t="s">
        <v>215</v>
      </c>
      <c r="N37" s="13" t="s">
        <v>39</v>
      </c>
      <c r="O37" s="13" t="s">
        <v>39</v>
      </c>
      <c r="P37" s="12"/>
      <c r="Q37" s="12"/>
    </row>
    <row r="38">
      <c r="A38" s="13" t="s">
        <v>228</v>
      </c>
      <c r="B38" s="13" t="s">
        <v>229</v>
      </c>
      <c r="C38" s="13" t="s">
        <v>230</v>
      </c>
      <c r="D38" s="13" t="s">
        <v>231</v>
      </c>
      <c r="E38" s="13" t="s">
        <v>232</v>
      </c>
      <c r="F38" s="12" t="s">
        <v>233</v>
      </c>
      <c r="G38" s="12"/>
      <c r="H38" s="13" t="s">
        <v>234</v>
      </c>
      <c r="I38" s="13" t="s">
        <v>235</v>
      </c>
      <c r="J38" s="13" t="s">
        <v>214</v>
      </c>
      <c r="K38" s="12"/>
      <c r="L38" s="13">
        <v>2006.0</v>
      </c>
      <c r="M38" s="13" t="s">
        <v>215</v>
      </c>
      <c r="N38" s="13" t="s">
        <v>189</v>
      </c>
      <c r="O38" s="13" t="s">
        <v>39</v>
      </c>
      <c r="P38" s="12"/>
      <c r="Q38" s="12"/>
    </row>
    <row r="39">
      <c r="A39" s="13" t="s">
        <v>237</v>
      </c>
      <c r="B39" s="13" t="s">
        <v>238</v>
      </c>
      <c r="C39" s="13" t="s">
        <v>239</v>
      </c>
      <c r="D39" s="13" t="s">
        <v>240</v>
      </c>
      <c r="E39" s="13" t="s">
        <v>241</v>
      </c>
      <c r="F39" s="12" t="s">
        <v>242</v>
      </c>
      <c r="G39" s="13" t="s">
        <v>243</v>
      </c>
      <c r="H39" s="13" t="s">
        <v>244</v>
      </c>
      <c r="I39" s="13" t="s">
        <v>245</v>
      </c>
      <c r="J39" s="13" t="s">
        <v>246</v>
      </c>
      <c r="K39" s="13">
        <v>2010.0</v>
      </c>
      <c r="L39" s="13">
        <v>2011.0</v>
      </c>
      <c r="M39" s="13" t="s">
        <v>215</v>
      </c>
      <c r="N39" s="13" t="s">
        <v>29</v>
      </c>
      <c r="O39" s="13" t="s">
        <v>247</v>
      </c>
      <c r="P39" s="12"/>
      <c r="Q39" s="13" t="s">
        <v>540</v>
      </c>
    </row>
    <row r="40">
      <c r="A40" s="13" t="s">
        <v>249</v>
      </c>
      <c r="B40" s="13" t="s">
        <v>250</v>
      </c>
      <c r="C40" s="13" t="s">
        <v>251</v>
      </c>
      <c r="D40" s="13" t="s">
        <v>252</v>
      </c>
      <c r="E40" s="13" t="s">
        <v>253</v>
      </c>
      <c r="F40" s="12" t="s">
        <v>254</v>
      </c>
      <c r="G40" s="13" t="s">
        <v>243</v>
      </c>
      <c r="H40" s="13" t="s">
        <v>255</v>
      </c>
      <c r="I40" s="13" t="s">
        <v>26</v>
      </c>
      <c r="J40" s="13" t="s">
        <v>256</v>
      </c>
      <c r="K40" s="13">
        <v>2011.0</v>
      </c>
      <c r="L40" s="13">
        <v>2012.0</v>
      </c>
      <c r="M40" s="13" t="s">
        <v>215</v>
      </c>
      <c r="N40" s="13" t="s">
        <v>29</v>
      </c>
      <c r="O40" s="13" t="s">
        <v>189</v>
      </c>
      <c r="P40" s="13" t="s">
        <v>257</v>
      </c>
      <c r="Q40" s="12"/>
    </row>
    <row r="41">
      <c r="A41" s="13" t="s">
        <v>269</v>
      </c>
      <c r="B41" s="13" t="s">
        <v>229</v>
      </c>
      <c r="C41" s="13" t="s">
        <v>230</v>
      </c>
      <c r="D41" s="13" t="s">
        <v>270</v>
      </c>
      <c r="E41" s="13" t="s">
        <v>271</v>
      </c>
      <c r="F41" s="12" t="s">
        <v>272</v>
      </c>
      <c r="G41" s="13" t="s">
        <v>243</v>
      </c>
      <c r="H41" s="13" t="s">
        <v>273</v>
      </c>
      <c r="I41" s="13" t="s">
        <v>274</v>
      </c>
      <c r="J41" s="13" t="s">
        <v>214</v>
      </c>
      <c r="K41" s="12"/>
      <c r="L41" s="13">
        <v>2014.0</v>
      </c>
      <c r="M41" s="13" t="s">
        <v>215</v>
      </c>
      <c r="N41" s="13" t="s">
        <v>189</v>
      </c>
      <c r="O41" s="13" t="s">
        <v>189</v>
      </c>
      <c r="P41" s="13" t="s">
        <v>257</v>
      </c>
      <c r="Q41" s="12"/>
    </row>
    <row r="42">
      <c r="A42" s="13" t="s">
        <v>259</v>
      </c>
      <c r="B42" s="13" t="s">
        <v>260</v>
      </c>
      <c r="C42" s="13" t="s">
        <v>261</v>
      </c>
      <c r="D42" s="13" t="s">
        <v>262</v>
      </c>
      <c r="E42" s="13" t="s">
        <v>263</v>
      </c>
      <c r="F42" s="12" t="s">
        <v>264</v>
      </c>
      <c r="G42" s="12"/>
      <c r="H42" s="13" t="s">
        <v>265</v>
      </c>
      <c r="I42" s="13" t="s">
        <v>266</v>
      </c>
      <c r="J42" s="13" t="s">
        <v>267</v>
      </c>
      <c r="K42" s="13">
        <v>2013.0</v>
      </c>
      <c r="L42" s="13">
        <v>2014.0</v>
      </c>
      <c r="M42" s="13" t="s">
        <v>215</v>
      </c>
      <c r="N42" s="13" t="s">
        <v>29</v>
      </c>
      <c r="O42" s="13" t="s">
        <v>29</v>
      </c>
      <c r="P42" s="13" t="s">
        <v>257</v>
      </c>
      <c r="Q42" s="12"/>
    </row>
    <row r="43">
      <c r="A43" s="13" t="s">
        <v>275</v>
      </c>
      <c r="B43" s="13" t="s">
        <v>229</v>
      </c>
      <c r="C43" s="13" t="s">
        <v>230</v>
      </c>
      <c r="D43" s="13" t="s">
        <v>270</v>
      </c>
      <c r="E43" s="13" t="s">
        <v>271</v>
      </c>
      <c r="F43" s="12" t="s">
        <v>272</v>
      </c>
      <c r="G43" s="13" t="s">
        <v>243</v>
      </c>
      <c r="H43" s="13" t="s">
        <v>276</v>
      </c>
      <c r="I43" s="13" t="s">
        <v>277</v>
      </c>
      <c r="J43" s="13" t="s">
        <v>214</v>
      </c>
      <c r="K43" s="12"/>
      <c r="L43" s="13">
        <v>2016.0</v>
      </c>
      <c r="M43" s="13" t="s">
        <v>215</v>
      </c>
      <c r="N43" s="13" t="s">
        <v>189</v>
      </c>
      <c r="O43" s="13" t="s">
        <v>189</v>
      </c>
      <c r="P43" s="13" t="s">
        <v>257</v>
      </c>
      <c r="Q43" s="12"/>
    </row>
    <row r="44">
      <c r="A44" s="13" t="s">
        <v>278</v>
      </c>
      <c r="B44" s="13" t="s">
        <v>250</v>
      </c>
      <c r="C44" s="13" t="s">
        <v>251</v>
      </c>
      <c r="D44" s="13" t="s">
        <v>240</v>
      </c>
      <c r="E44" s="13" t="s">
        <v>241</v>
      </c>
      <c r="F44" s="12" t="s">
        <v>242</v>
      </c>
      <c r="G44" s="13" t="s">
        <v>243</v>
      </c>
      <c r="H44" s="13" t="s">
        <v>273</v>
      </c>
      <c r="I44" s="13" t="s">
        <v>274</v>
      </c>
      <c r="J44" s="13" t="s">
        <v>279</v>
      </c>
      <c r="K44" s="13">
        <v>2013.0</v>
      </c>
      <c r="L44" s="13">
        <v>2017.0</v>
      </c>
      <c r="M44" s="13" t="s">
        <v>215</v>
      </c>
      <c r="N44" s="13" t="s">
        <v>29</v>
      </c>
      <c r="O44" s="13" t="s">
        <v>247</v>
      </c>
      <c r="P44" s="13" t="s">
        <v>257</v>
      </c>
      <c r="Q44" s="12"/>
    </row>
    <row r="45">
      <c r="A45" s="13" t="s">
        <v>281</v>
      </c>
      <c r="B45" s="14" t="s">
        <v>282</v>
      </c>
      <c r="C45" s="14" t="s">
        <v>283</v>
      </c>
      <c r="D45" s="13" t="s">
        <v>270</v>
      </c>
      <c r="E45" s="13" t="s">
        <v>271</v>
      </c>
      <c r="F45" s="12" t="s">
        <v>272</v>
      </c>
      <c r="G45" s="13" t="s">
        <v>243</v>
      </c>
      <c r="H45" s="13" t="s">
        <v>273</v>
      </c>
      <c r="I45" s="13" t="s">
        <v>274</v>
      </c>
      <c r="J45" s="13" t="s">
        <v>284</v>
      </c>
      <c r="K45" s="13">
        <v>1918.0</v>
      </c>
      <c r="L45" s="13">
        <v>2018.0</v>
      </c>
      <c r="M45" s="13" t="s">
        <v>215</v>
      </c>
      <c r="N45" s="13" t="s">
        <v>29</v>
      </c>
      <c r="O45" s="13" t="s">
        <v>189</v>
      </c>
      <c r="P45" s="13" t="s">
        <v>257</v>
      </c>
      <c r="Q45" s="13" t="s">
        <v>540</v>
      </c>
    </row>
    <row r="46">
      <c r="A46" s="13" t="s">
        <v>290</v>
      </c>
      <c r="B46" s="13" t="s">
        <v>229</v>
      </c>
      <c r="C46" s="13" t="s">
        <v>230</v>
      </c>
      <c r="D46" s="13" t="s">
        <v>270</v>
      </c>
      <c r="E46" s="13" t="s">
        <v>271</v>
      </c>
      <c r="F46" s="12" t="s">
        <v>272</v>
      </c>
      <c r="G46" s="13" t="s">
        <v>243</v>
      </c>
      <c r="H46" s="13" t="s">
        <v>276</v>
      </c>
      <c r="I46" s="13" t="s">
        <v>277</v>
      </c>
      <c r="J46" s="13" t="s">
        <v>214</v>
      </c>
      <c r="K46" s="12"/>
      <c r="L46" s="13">
        <v>2018.0</v>
      </c>
      <c r="M46" s="13" t="s">
        <v>215</v>
      </c>
      <c r="N46" s="13" t="s">
        <v>189</v>
      </c>
      <c r="O46" s="13" t="s">
        <v>189</v>
      </c>
      <c r="P46" s="13" t="s">
        <v>107</v>
      </c>
      <c r="Q46" s="12"/>
    </row>
    <row r="47">
      <c r="A47" s="13" t="s">
        <v>286</v>
      </c>
      <c r="B47" s="13" t="s">
        <v>287</v>
      </c>
      <c r="C47" s="13" t="s">
        <v>288</v>
      </c>
      <c r="D47" s="13" t="s">
        <v>270</v>
      </c>
      <c r="E47" s="13" t="s">
        <v>271</v>
      </c>
      <c r="F47" s="12" t="s">
        <v>272</v>
      </c>
      <c r="G47" s="13" t="s">
        <v>243</v>
      </c>
      <c r="H47" s="13" t="s">
        <v>276</v>
      </c>
      <c r="I47" s="13" t="s">
        <v>277</v>
      </c>
      <c r="J47" s="13" t="s">
        <v>289</v>
      </c>
      <c r="K47" s="13">
        <v>2016.0</v>
      </c>
      <c r="L47" s="13">
        <v>2018.0</v>
      </c>
      <c r="M47" s="13" t="s">
        <v>215</v>
      </c>
      <c r="N47" s="13" t="s">
        <v>29</v>
      </c>
      <c r="O47" s="13" t="s">
        <v>189</v>
      </c>
      <c r="P47" s="13" t="s">
        <v>257</v>
      </c>
      <c r="Q47" s="12"/>
    </row>
    <row r="48">
      <c r="A48" s="13" t="s">
        <v>295</v>
      </c>
      <c r="B48" s="13" t="s">
        <v>229</v>
      </c>
      <c r="C48" s="13" t="s">
        <v>230</v>
      </c>
      <c r="D48" s="13" t="s">
        <v>270</v>
      </c>
      <c r="E48" s="13" t="s">
        <v>271</v>
      </c>
      <c r="F48" s="12" t="s">
        <v>272</v>
      </c>
      <c r="G48" s="13" t="s">
        <v>243</v>
      </c>
      <c r="H48" s="13" t="s">
        <v>273</v>
      </c>
      <c r="I48" s="13" t="s">
        <v>274</v>
      </c>
      <c r="J48" s="13" t="s">
        <v>214</v>
      </c>
      <c r="K48" s="12"/>
      <c r="L48" s="13">
        <v>2019.0</v>
      </c>
      <c r="M48" s="13" t="s">
        <v>215</v>
      </c>
      <c r="N48" s="13" t="s">
        <v>189</v>
      </c>
      <c r="O48" s="13" t="s">
        <v>189</v>
      </c>
      <c r="P48" s="13" t="s">
        <v>107</v>
      </c>
      <c r="Q48" s="12"/>
    </row>
    <row r="49">
      <c r="A49" s="13" t="s">
        <v>291</v>
      </c>
      <c r="B49" s="14" t="s">
        <v>282</v>
      </c>
      <c r="C49" s="14" t="s">
        <v>283</v>
      </c>
      <c r="D49" s="13" t="s">
        <v>34</v>
      </c>
      <c r="E49" s="13" t="s">
        <v>35</v>
      </c>
      <c r="F49" s="12" t="s">
        <v>36</v>
      </c>
      <c r="G49" s="12"/>
      <c r="H49" s="13" t="s">
        <v>292</v>
      </c>
      <c r="I49" s="13" t="s">
        <v>26</v>
      </c>
      <c r="J49" s="13" t="s">
        <v>293</v>
      </c>
      <c r="K49" s="13">
        <v>1921.0</v>
      </c>
      <c r="L49" s="13">
        <v>2019.0</v>
      </c>
      <c r="M49" s="13" t="s">
        <v>215</v>
      </c>
      <c r="N49" s="13" t="s">
        <v>29</v>
      </c>
      <c r="O49" s="13" t="s">
        <v>39</v>
      </c>
      <c r="P49" s="13" t="s">
        <v>110</v>
      </c>
      <c r="Q49" s="12"/>
    </row>
    <row r="50">
      <c r="A50" s="13" t="s">
        <v>296</v>
      </c>
      <c r="B50" s="13" t="s">
        <v>297</v>
      </c>
      <c r="C50" s="13" t="s">
        <v>298</v>
      </c>
      <c r="D50" s="13" t="s">
        <v>270</v>
      </c>
      <c r="E50" s="13" t="s">
        <v>271</v>
      </c>
      <c r="F50" s="12" t="s">
        <v>272</v>
      </c>
      <c r="G50" s="13" t="s">
        <v>243</v>
      </c>
      <c r="H50" s="13" t="s">
        <v>299</v>
      </c>
      <c r="I50" s="13" t="s">
        <v>26</v>
      </c>
      <c r="J50" s="13" t="s">
        <v>214</v>
      </c>
      <c r="K50" s="12"/>
      <c r="L50" s="13">
        <v>2020.0</v>
      </c>
      <c r="M50" s="13" t="s">
        <v>215</v>
      </c>
      <c r="N50" s="13" t="s">
        <v>29</v>
      </c>
      <c r="O50" s="13" t="s">
        <v>189</v>
      </c>
      <c r="P50" s="13" t="s">
        <v>107</v>
      </c>
      <c r="Q50" s="12"/>
    </row>
    <row r="51">
      <c r="A51" s="13" t="s">
        <v>301</v>
      </c>
      <c r="B51" s="14" t="s">
        <v>302</v>
      </c>
      <c r="C51" s="14" t="s">
        <v>303</v>
      </c>
      <c r="D51" s="13" t="s">
        <v>34</v>
      </c>
      <c r="E51" s="13" t="s">
        <v>35</v>
      </c>
      <c r="F51" s="12" t="s">
        <v>36</v>
      </c>
      <c r="G51" s="12"/>
      <c r="H51" s="13" t="s">
        <v>292</v>
      </c>
      <c r="I51" s="13" t="s">
        <v>26</v>
      </c>
      <c r="J51" s="13" t="s">
        <v>304</v>
      </c>
      <c r="K51" s="13">
        <v>2016.0</v>
      </c>
      <c r="L51" s="13">
        <v>2022.0</v>
      </c>
      <c r="M51" s="13" t="s">
        <v>215</v>
      </c>
      <c r="N51" s="13" t="s">
        <v>39</v>
      </c>
      <c r="O51" s="13" t="s">
        <v>39</v>
      </c>
      <c r="P51" s="13" t="s">
        <v>107</v>
      </c>
      <c r="Q51" s="12"/>
    </row>
    <row r="52">
      <c r="A52" s="13" t="s">
        <v>306</v>
      </c>
      <c r="B52" s="14" t="s">
        <v>307</v>
      </c>
      <c r="C52" s="14" t="s">
        <v>308</v>
      </c>
      <c r="D52" s="13" t="s">
        <v>309</v>
      </c>
      <c r="E52" s="13" t="s">
        <v>310</v>
      </c>
      <c r="F52" s="12" t="s">
        <v>311</v>
      </c>
      <c r="G52" s="12"/>
      <c r="H52" s="13" t="s">
        <v>126</v>
      </c>
      <c r="I52" s="13" t="s">
        <v>26</v>
      </c>
      <c r="J52" s="13" t="s">
        <v>214</v>
      </c>
      <c r="K52" s="12"/>
      <c r="L52" s="13">
        <v>1990.0</v>
      </c>
      <c r="M52" s="13" t="s">
        <v>312</v>
      </c>
      <c r="N52" s="13" t="s">
        <v>29</v>
      </c>
      <c r="O52" s="13" t="s">
        <v>29</v>
      </c>
      <c r="P52" s="12"/>
      <c r="Q52" s="12"/>
    </row>
    <row r="53">
      <c r="A53" s="13" t="s">
        <v>370</v>
      </c>
      <c r="B53" s="15" t="s">
        <v>371</v>
      </c>
      <c r="C53" s="15" t="s">
        <v>372</v>
      </c>
      <c r="D53" s="13" t="s">
        <v>162</v>
      </c>
      <c r="E53" s="13" t="s">
        <v>163</v>
      </c>
      <c r="F53" s="12" t="s">
        <v>164</v>
      </c>
      <c r="G53" s="12"/>
      <c r="H53" s="13" t="s">
        <v>126</v>
      </c>
      <c r="I53" s="13" t="s">
        <v>26</v>
      </c>
      <c r="J53" s="13" t="s">
        <v>256</v>
      </c>
      <c r="K53" s="13">
        <v>1985.0</v>
      </c>
      <c r="L53" s="13">
        <v>1991.0</v>
      </c>
      <c r="M53" s="13" t="s">
        <v>312</v>
      </c>
      <c r="N53" s="13" t="s">
        <v>29</v>
      </c>
      <c r="O53" s="13" t="s">
        <v>29</v>
      </c>
      <c r="P53" s="13" t="s">
        <v>136</v>
      </c>
      <c r="Q53" s="12"/>
    </row>
    <row r="54">
      <c r="A54" s="13" t="s">
        <v>314</v>
      </c>
      <c r="B54" s="15" t="s">
        <v>315</v>
      </c>
      <c r="C54" s="15" t="s">
        <v>316</v>
      </c>
      <c r="D54" s="13" t="s">
        <v>162</v>
      </c>
      <c r="E54" s="13" t="s">
        <v>163</v>
      </c>
      <c r="F54" s="12" t="s">
        <v>164</v>
      </c>
      <c r="G54" s="12"/>
      <c r="H54" s="13" t="s">
        <v>317</v>
      </c>
      <c r="I54" s="12"/>
      <c r="J54" s="13" t="s">
        <v>318</v>
      </c>
      <c r="K54" s="13">
        <v>1920.0</v>
      </c>
      <c r="L54" s="13">
        <v>1992.0</v>
      </c>
      <c r="M54" s="13" t="s">
        <v>312</v>
      </c>
      <c r="N54" s="13" t="s">
        <v>29</v>
      </c>
      <c r="O54" s="13" t="s">
        <v>29</v>
      </c>
      <c r="P54" s="12"/>
      <c r="Q54" s="12"/>
    </row>
    <row r="55">
      <c r="A55" s="13" t="s">
        <v>374</v>
      </c>
      <c r="B55" s="13" t="s">
        <v>51</v>
      </c>
      <c r="C55" s="13" t="s">
        <v>375</v>
      </c>
      <c r="D55" s="13" t="s">
        <v>376</v>
      </c>
      <c r="E55" s="13" t="s">
        <v>377</v>
      </c>
      <c r="F55" s="12" t="s">
        <v>378</v>
      </c>
      <c r="G55" s="12"/>
      <c r="H55" s="13" t="s">
        <v>379</v>
      </c>
      <c r="I55" s="13" t="s">
        <v>245</v>
      </c>
      <c r="J55" s="13" t="s">
        <v>380</v>
      </c>
      <c r="K55" s="13">
        <v>1987.0</v>
      </c>
      <c r="L55" s="13">
        <v>1992.0</v>
      </c>
      <c r="M55" s="13" t="s">
        <v>312</v>
      </c>
      <c r="N55" s="13" t="s">
        <v>39</v>
      </c>
      <c r="O55" s="13" t="s">
        <v>39</v>
      </c>
      <c r="P55" s="13" t="s">
        <v>381</v>
      </c>
      <c r="Q55" s="12"/>
    </row>
    <row r="56">
      <c r="A56" s="13" t="s">
        <v>327</v>
      </c>
      <c r="B56" s="14" t="s">
        <v>307</v>
      </c>
      <c r="C56" s="14" t="s">
        <v>308</v>
      </c>
      <c r="D56" s="13" t="s">
        <v>22</v>
      </c>
      <c r="E56" s="13" t="s">
        <v>23</v>
      </c>
      <c r="F56" s="12" t="s">
        <v>24</v>
      </c>
      <c r="G56" s="12"/>
      <c r="H56" s="13" t="s">
        <v>126</v>
      </c>
      <c r="I56" s="13" t="s">
        <v>26</v>
      </c>
      <c r="J56" s="13" t="s">
        <v>328</v>
      </c>
      <c r="K56" s="13">
        <v>1991.0</v>
      </c>
      <c r="L56" s="13">
        <v>1993.0</v>
      </c>
      <c r="M56" s="13" t="s">
        <v>312</v>
      </c>
      <c r="N56" s="13" t="s">
        <v>29</v>
      </c>
      <c r="O56" s="13" t="s">
        <v>29</v>
      </c>
      <c r="P56" s="12"/>
      <c r="Q56" s="12"/>
    </row>
    <row r="57">
      <c r="A57" s="13" t="s">
        <v>382</v>
      </c>
      <c r="B57" s="13" t="s">
        <v>151</v>
      </c>
      <c r="C57" s="13" t="s">
        <v>383</v>
      </c>
      <c r="D57" s="13" t="s">
        <v>162</v>
      </c>
      <c r="E57" s="13" t="s">
        <v>163</v>
      </c>
      <c r="F57" s="12" t="s">
        <v>164</v>
      </c>
      <c r="G57" s="12"/>
      <c r="H57" s="13" t="s">
        <v>126</v>
      </c>
      <c r="I57" s="13" t="s">
        <v>26</v>
      </c>
      <c r="J57" s="13" t="s">
        <v>384</v>
      </c>
      <c r="K57" s="13">
        <v>1987.0</v>
      </c>
      <c r="L57" s="13">
        <v>1993.0</v>
      </c>
      <c r="M57" s="13" t="s">
        <v>312</v>
      </c>
      <c r="N57" s="13" t="s">
        <v>39</v>
      </c>
      <c r="O57" s="13" t="s">
        <v>29</v>
      </c>
      <c r="P57" s="13" t="s">
        <v>136</v>
      </c>
      <c r="Q57" s="12"/>
    </row>
    <row r="58">
      <c r="A58" s="13" t="s">
        <v>319</v>
      </c>
      <c r="B58" s="15" t="s">
        <v>320</v>
      </c>
      <c r="C58" s="15" t="s">
        <v>321</v>
      </c>
      <c r="D58" s="13" t="s">
        <v>322</v>
      </c>
      <c r="E58" s="13" t="s">
        <v>323</v>
      </c>
      <c r="F58" s="12" t="s">
        <v>324</v>
      </c>
      <c r="G58" s="12"/>
      <c r="H58" s="13" t="s">
        <v>126</v>
      </c>
      <c r="I58" s="13" t="s">
        <v>26</v>
      </c>
      <c r="J58" s="13" t="s">
        <v>325</v>
      </c>
      <c r="K58" s="13">
        <v>1966.0</v>
      </c>
      <c r="L58" s="13">
        <v>1993.0</v>
      </c>
      <c r="M58" s="13" t="s">
        <v>312</v>
      </c>
      <c r="N58" s="13" t="s">
        <v>39</v>
      </c>
      <c r="O58" s="13" t="s">
        <v>39</v>
      </c>
      <c r="P58" s="12"/>
      <c r="Q58" s="12"/>
    </row>
    <row r="59">
      <c r="A59" s="13" t="s">
        <v>330</v>
      </c>
      <c r="B59" s="13" t="s">
        <v>331</v>
      </c>
      <c r="C59" s="13" t="s">
        <v>332</v>
      </c>
      <c r="D59" s="13" t="s">
        <v>333</v>
      </c>
      <c r="E59" s="13" t="s">
        <v>334</v>
      </c>
      <c r="F59" s="12" t="s">
        <v>335</v>
      </c>
      <c r="G59" s="12"/>
      <c r="H59" s="13" t="s">
        <v>336</v>
      </c>
      <c r="I59" s="13" t="s">
        <v>26</v>
      </c>
      <c r="J59" s="13" t="s">
        <v>337</v>
      </c>
      <c r="K59" s="13">
        <v>1975.0</v>
      </c>
      <c r="L59" s="13">
        <v>1994.0</v>
      </c>
      <c r="M59" s="13" t="s">
        <v>312</v>
      </c>
      <c r="N59" s="13" t="s">
        <v>29</v>
      </c>
      <c r="O59" s="13" t="s">
        <v>39</v>
      </c>
      <c r="P59" s="12"/>
      <c r="Q59" s="12"/>
    </row>
    <row r="60">
      <c r="A60" s="13" t="s">
        <v>339</v>
      </c>
      <c r="B60" s="13" t="s">
        <v>331</v>
      </c>
      <c r="C60" s="13" t="s">
        <v>332</v>
      </c>
      <c r="D60" s="13" t="s">
        <v>333</v>
      </c>
      <c r="E60" s="13" t="s">
        <v>334</v>
      </c>
      <c r="F60" s="12" t="s">
        <v>335</v>
      </c>
      <c r="G60" s="12"/>
      <c r="H60" s="13" t="s">
        <v>336</v>
      </c>
      <c r="I60" s="13" t="s">
        <v>26</v>
      </c>
      <c r="J60" s="13" t="s">
        <v>337</v>
      </c>
      <c r="K60" s="13">
        <v>1975.0</v>
      </c>
      <c r="L60" s="13">
        <v>1994.0</v>
      </c>
      <c r="M60" s="13" t="s">
        <v>312</v>
      </c>
      <c r="N60" s="13" t="s">
        <v>29</v>
      </c>
      <c r="O60" s="13" t="s">
        <v>39</v>
      </c>
      <c r="P60" s="12"/>
      <c r="Q60" s="12"/>
    </row>
    <row r="61">
      <c r="A61" s="13" t="s">
        <v>385</v>
      </c>
      <c r="B61" s="15" t="s">
        <v>386</v>
      </c>
      <c r="C61" s="15" t="s">
        <v>387</v>
      </c>
      <c r="D61" s="13" t="s">
        <v>322</v>
      </c>
      <c r="E61" s="13" t="s">
        <v>323</v>
      </c>
      <c r="F61" s="12" t="s">
        <v>324</v>
      </c>
      <c r="G61" s="12"/>
      <c r="H61" s="13" t="s">
        <v>126</v>
      </c>
      <c r="I61" s="13" t="s">
        <v>26</v>
      </c>
      <c r="J61" s="13" t="s">
        <v>388</v>
      </c>
      <c r="K61" s="13">
        <v>1992.0</v>
      </c>
      <c r="L61" s="13">
        <v>1996.0</v>
      </c>
      <c r="M61" s="13" t="s">
        <v>312</v>
      </c>
      <c r="N61" s="13" t="s">
        <v>29</v>
      </c>
      <c r="O61" s="13" t="s">
        <v>39</v>
      </c>
      <c r="P61" s="13" t="s">
        <v>136</v>
      </c>
      <c r="Q61" s="12"/>
    </row>
    <row r="62">
      <c r="A62" s="13" t="s">
        <v>389</v>
      </c>
      <c r="B62" s="15" t="s">
        <v>390</v>
      </c>
      <c r="C62" s="15" t="s">
        <v>391</v>
      </c>
      <c r="D62" s="13" t="s">
        <v>392</v>
      </c>
      <c r="E62" s="13" t="s">
        <v>393</v>
      </c>
      <c r="F62" s="12" t="s">
        <v>394</v>
      </c>
      <c r="G62" s="13" t="s">
        <v>324</v>
      </c>
      <c r="H62" s="13" t="s">
        <v>126</v>
      </c>
      <c r="I62" s="13" t="s">
        <v>26</v>
      </c>
      <c r="J62" s="13" t="s">
        <v>328</v>
      </c>
      <c r="K62" s="13">
        <v>1981.0</v>
      </c>
      <c r="L62" s="13">
        <v>1997.0</v>
      </c>
      <c r="M62" s="13" t="s">
        <v>312</v>
      </c>
      <c r="N62" s="13" t="s">
        <v>29</v>
      </c>
      <c r="O62" s="13" t="s">
        <v>39</v>
      </c>
      <c r="P62" s="13" t="s">
        <v>136</v>
      </c>
      <c r="Q62" s="12"/>
    </row>
    <row r="63">
      <c r="A63" s="13" t="s">
        <v>396</v>
      </c>
      <c r="B63" s="14" t="s">
        <v>386</v>
      </c>
      <c r="C63" s="14" t="s">
        <v>387</v>
      </c>
      <c r="D63" s="13" t="s">
        <v>322</v>
      </c>
      <c r="E63" s="13" t="s">
        <v>323</v>
      </c>
      <c r="F63" s="12" t="s">
        <v>324</v>
      </c>
      <c r="G63" s="12"/>
      <c r="H63" s="13" t="s">
        <v>126</v>
      </c>
      <c r="I63" s="13" t="s">
        <v>26</v>
      </c>
      <c r="J63" s="13" t="s">
        <v>388</v>
      </c>
      <c r="K63" s="13">
        <v>1991.0</v>
      </c>
      <c r="L63" s="13">
        <v>1998.0</v>
      </c>
      <c r="M63" s="13" t="s">
        <v>312</v>
      </c>
      <c r="N63" s="13" t="s">
        <v>29</v>
      </c>
      <c r="O63" s="13" t="s">
        <v>39</v>
      </c>
      <c r="P63" s="13" t="s">
        <v>136</v>
      </c>
      <c r="Q63" s="12"/>
    </row>
    <row r="64">
      <c r="A64" s="13" t="s">
        <v>398</v>
      </c>
      <c r="B64" s="15" t="s">
        <v>399</v>
      </c>
      <c r="C64" s="15" t="s">
        <v>400</v>
      </c>
      <c r="D64" s="13" t="s">
        <v>322</v>
      </c>
      <c r="E64" s="13" t="s">
        <v>323</v>
      </c>
      <c r="F64" s="12" t="s">
        <v>324</v>
      </c>
      <c r="G64" s="12"/>
      <c r="H64" s="13" t="s">
        <v>126</v>
      </c>
      <c r="I64" s="13" t="s">
        <v>26</v>
      </c>
      <c r="J64" s="13" t="s">
        <v>106</v>
      </c>
      <c r="K64" s="13">
        <v>1948.0</v>
      </c>
      <c r="L64" s="13">
        <v>2000.0</v>
      </c>
      <c r="M64" s="13" t="s">
        <v>312</v>
      </c>
      <c r="N64" s="13" t="s">
        <v>39</v>
      </c>
      <c r="O64" s="13" t="s">
        <v>39</v>
      </c>
      <c r="P64" s="13" t="s">
        <v>136</v>
      </c>
      <c r="Q64" s="12"/>
    </row>
    <row r="65">
      <c r="A65" s="13" t="s">
        <v>402</v>
      </c>
      <c r="B65" s="13" t="s">
        <v>403</v>
      </c>
      <c r="C65" s="13" t="s">
        <v>404</v>
      </c>
      <c r="D65" s="13" t="s">
        <v>22</v>
      </c>
      <c r="E65" s="13" t="s">
        <v>23</v>
      </c>
      <c r="F65" s="12" t="s">
        <v>24</v>
      </c>
      <c r="G65" s="12"/>
      <c r="H65" s="13" t="s">
        <v>126</v>
      </c>
      <c r="I65" s="13" t="s">
        <v>26</v>
      </c>
      <c r="J65" s="13" t="s">
        <v>405</v>
      </c>
      <c r="K65" s="13">
        <v>1992.0</v>
      </c>
      <c r="L65" s="13">
        <v>2002.0</v>
      </c>
      <c r="M65" s="13" t="s">
        <v>312</v>
      </c>
      <c r="N65" s="13" t="s">
        <v>29</v>
      </c>
      <c r="O65" s="13" t="s">
        <v>29</v>
      </c>
      <c r="P65" s="13" t="s">
        <v>136</v>
      </c>
      <c r="Q65" s="12"/>
    </row>
    <row r="66">
      <c r="A66" s="13" t="s">
        <v>341</v>
      </c>
      <c r="B66" s="14" t="s">
        <v>342</v>
      </c>
      <c r="C66" s="14" t="s">
        <v>343</v>
      </c>
      <c r="D66" s="13" t="s">
        <v>344</v>
      </c>
      <c r="E66" s="13" t="s">
        <v>345</v>
      </c>
      <c r="F66" s="12" t="s">
        <v>346</v>
      </c>
      <c r="G66" s="12"/>
      <c r="H66" s="13" t="s">
        <v>45</v>
      </c>
      <c r="I66" s="13" t="s">
        <v>26</v>
      </c>
      <c r="J66" s="13" t="s">
        <v>256</v>
      </c>
      <c r="K66" s="13">
        <v>1964.0</v>
      </c>
      <c r="L66" s="13">
        <v>2003.0</v>
      </c>
      <c r="M66" s="13" t="s">
        <v>312</v>
      </c>
      <c r="N66" s="13" t="s">
        <v>29</v>
      </c>
      <c r="O66" s="13" t="s">
        <v>29</v>
      </c>
      <c r="P66" s="12"/>
      <c r="Q66" s="12"/>
    </row>
    <row r="67">
      <c r="A67" s="13" t="s">
        <v>407</v>
      </c>
      <c r="B67" s="15" t="s">
        <v>408</v>
      </c>
      <c r="C67" s="15" t="s">
        <v>409</v>
      </c>
      <c r="D67" s="13" t="s">
        <v>22</v>
      </c>
      <c r="E67" s="13" t="s">
        <v>23</v>
      </c>
      <c r="F67" s="12" t="s">
        <v>24</v>
      </c>
      <c r="G67" s="12"/>
      <c r="H67" s="13" t="s">
        <v>126</v>
      </c>
      <c r="I67" s="13" t="s">
        <v>26</v>
      </c>
      <c r="J67" s="13" t="s">
        <v>134</v>
      </c>
      <c r="K67" s="13">
        <v>1993.0</v>
      </c>
      <c r="L67" s="13">
        <v>2004.0</v>
      </c>
      <c r="M67" s="13" t="s">
        <v>312</v>
      </c>
      <c r="N67" s="13" t="s">
        <v>39</v>
      </c>
      <c r="O67" s="13" t="s">
        <v>29</v>
      </c>
      <c r="P67" s="13" t="s">
        <v>136</v>
      </c>
      <c r="Q67" s="12"/>
    </row>
    <row r="68">
      <c r="A68" s="13" t="s">
        <v>411</v>
      </c>
      <c r="B68" s="13" t="s">
        <v>412</v>
      </c>
      <c r="C68" s="15" t="s">
        <v>413</v>
      </c>
      <c r="D68" s="13" t="s">
        <v>22</v>
      </c>
      <c r="E68" s="13" t="s">
        <v>23</v>
      </c>
      <c r="F68" s="12" t="s">
        <v>24</v>
      </c>
      <c r="G68" s="12"/>
      <c r="H68" s="13" t="s">
        <v>126</v>
      </c>
      <c r="I68" s="13" t="s">
        <v>26</v>
      </c>
      <c r="J68" s="13" t="s">
        <v>46</v>
      </c>
      <c r="K68" s="13">
        <v>1991.0</v>
      </c>
      <c r="L68" s="13">
        <v>2004.0</v>
      </c>
      <c r="M68" s="13" t="s">
        <v>312</v>
      </c>
      <c r="N68" s="13" t="s">
        <v>39</v>
      </c>
      <c r="O68" s="13" t="s">
        <v>29</v>
      </c>
      <c r="P68" s="13" t="s">
        <v>136</v>
      </c>
      <c r="Q68" s="12"/>
    </row>
    <row r="69">
      <c r="A69" s="13" t="s">
        <v>415</v>
      </c>
      <c r="B69" s="13" t="s">
        <v>416</v>
      </c>
      <c r="C69" s="15" t="s">
        <v>417</v>
      </c>
      <c r="D69" s="13" t="s">
        <v>22</v>
      </c>
      <c r="E69" s="13" t="s">
        <v>23</v>
      </c>
      <c r="F69" s="12" t="s">
        <v>24</v>
      </c>
      <c r="G69" s="12"/>
      <c r="H69" s="13" t="s">
        <v>126</v>
      </c>
      <c r="I69" s="13" t="s">
        <v>26</v>
      </c>
      <c r="J69" s="13" t="s">
        <v>418</v>
      </c>
      <c r="K69" s="13">
        <v>2003.0</v>
      </c>
      <c r="L69" s="13">
        <v>2006.0</v>
      </c>
      <c r="M69" s="13" t="s">
        <v>312</v>
      </c>
      <c r="N69" s="13" t="s">
        <v>39</v>
      </c>
      <c r="O69" s="13" t="s">
        <v>29</v>
      </c>
      <c r="P69" s="13" t="s">
        <v>257</v>
      </c>
      <c r="Q69" s="12"/>
    </row>
    <row r="70">
      <c r="A70" s="13" t="s">
        <v>420</v>
      </c>
      <c r="B70" s="13" t="s">
        <v>421</v>
      </c>
      <c r="C70" s="15" t="s">
        <v>422</v>
      </c>
      <c r="D70" s="13" t="s">
        <v>22</v>
      </c>
      <c r="E70" s="13" t="s">
        <v>23</v>
      </c>
      <c r="F70" s="12" t="s">
        <v>24</v>
      </c>
      <c r="G70" s="12"/>
      <c r="H70" s="13" t="s">
        <v>45</v>
      </c>
      <c r="I70" s="13" t="s">
        <v>26</v>
      </c>
      <c r="J70" s="13" t="s">
        <v>418</v>
      </c>
      <c r="K70" s="13">
        <v>2000.0</v>
      </c>
      <c r="L70" s="13">
        <v>2007.0</v>
      </c>
      <c r="M70" s="13" t="s">
        <v>312</v>
      </c>
      <c r="N70" s="13" t="s">
        <v>29</v>
      </c>
      <c r="O70" s="13" t="s">
        <v>29</v>
      </c>
      <c r="P70" s="13" t="s">
        <v>136</v>
      </c>
      <c r="Q70" s="12"/>
    </row>
    <row r="71">
      <c r="A71" s="13" t="s">
        <v>432</v>
      </c>
      <c r="B71" s="14" t="s">
        <v>105</v>
      </c>
      <c r="C71" s="14" t="s">
        <v>433</v>
      </c>
      <c r="D71" s="13" t="s">
        <v>131</v>
      </c>
      <c r="E71" s="13" t="s">
        <v>132</v>
      </c>
      <c r="F71" s="12" t="s">
        <v>133</v>
      </c>
      <c r="G71" s="12"/>
      <c r="H71" s="13" t="s">
        <v>45</v>
      </c>
      <c r="I71" s="13" t="s">
        <v>26</v>
      </c>
      <c r="J71" s="13" t="s">
        <v>328</v>
      </c>
      <c r="K71" s="13">
        <v>2003.0</v>
      </c>
      <c r="L71" s="13">
        <v>2008.0</v>
      </c>
      <c r="M71" s="13" t="s">
        <v>312</v>
      </c>
      <c r="N71" s="13" t="s">
        <v>29</v>
      </c>
      <c r="O71" s="13" t="s">
        <v>29</v>
      </c>
      <c r="P71" s="13" t="s">
        <v>136</v>
      </c>
      <c r="Q71" s="12"/>
    </row>
    <row r="72">
      <c r="A72" s="13" t="s">
        <v>348</v>
      </c>
      <c r="B72" s="15" t="s">
        <v>349</v>
      </c>
      <c r="C72" s="15" t="s">
        <v>350</v>
      </c>
      <c r="D72" s="13" t="s">
        <v>351</v>
      </c>
      <c r="E72" s="13" t="s">
        <v>352</v>
      </c>
      <c r="F72" s="12" t="s">
        <v>353</v>
      </c>
      <c r="G72" s="12"/>
      <c r="H72" s="13" t="s">
        <v>45</v>
      </c>
      <c r="I72" s="13" t="s">
        <v>26</v>
      </c>
      <c r="J72" s="13" t="s">
        <v>354</v>
      </c>
      <c r="K72" s="13">
        <v>1994.0</v>
      </c>
      <c r="L72" s="13">
        <v>2008.0</v>
      </c>
      <c r="M72" s="13" t="s">
        <v>312</v>
      </c>
      <c r="N72" s="13" t="s">
        <v>29</v>
      </c>
      <c r="O72" s="13" t="s">
        <v>39</v>
      </c>
      <c r="P72" s="12"/>
      <c r="Q72" s="12"/>
    </row>
    <row r="73">
      <c r="A73" s="13" t="s">
        <v>424</v>
      </c>
      <c r="B73" s="13" t="s">
        <v>425</v>
      </c>
      <c r="C73" s="13" t="s">
        <v>426</v>
      </c>
      <c r="D73" s="13" t="s">
        <v>22</v>
      </c>
      <c r="E73" s="13" t="s">
        <v>23</v>
      </c>
      <c r="F73" s="12" t="s">
        <v>24</v>
      </c>
      <c r="G73" s="12"/>
      <c r="H73" s="13" t="s">
        <v>45</v>
      </c>
      <c r="I73" s="13" t="s">
        <v>26</v>
      </c>
      <c r="J73" s="13" t="s">
        <v>106</v>
      </c>
      <c r="K73" s="13">
        <v>1984.0</v>
      </c>
      <c r="L73" s="13">
        <v>2008.0</v>
      </c>
      <c r="M73" s="13" t="s">
        <v>312</v>
      </c>
      <c r="N73" s="13" t="s">
        <v>29</v>
      </c>
      <c r="O73" s="13" t="s">
        <v>29</v>
      </c>
      <c r="P73" s="13" t="s">
        <v>136</v>
      </c>
      <c r="Q73" s="12"/>
    </row>
    <row r="74">
      <c r="A74" s="13" t="s">
        <v>356</v>
      </c>
      <c r="B74" s="14" t="s">
        <v>357</v>
      </c>
      <c r="C74" s="14" t="s">
        <v>358</v>
      </c>
      <c r="D74" s="13" t="s">
        <v>359</v>
      </c>
      <c r="E74" s="13" t="s">
        <v>360</v>
      </c>
      <c r="F74" s="12" t="s">
        <v>361</v>
      </c>
      <c r="G74" s="12"/>
      <c r="H74" s="13" t="s">
        <v>362</v>
      </c>
      <c r="I74" s="13" t="s">
        <v>266</v>
      </c>
      <c r="J74" s="13" t="s">
        <v>363</v>
      </c>
      <c r="K74" s="13">
        <v>1998.0</v>
      </c>
      <c r="L74" s="13">
        <v>2008.0</v>
      </c>
      <c r="M74" s="13" t="s">
        <v>312</v>
      </c>
      <c r="N74" s="13" t="s">
        <v>29</v>
      </c>
      <c r="O74" s="13" t="s">
        <v>39</v>
      </c>
      <c r="P74" s="12"/>
      <c r="Q74" s="12"/>
    </row>
    <row r="75">
      <c r="A75" s="13" t="s">
        <v>428</v>
      </c>
      <c r="B75" s="13" t="s">
        <v>429</v>
      </c>
      <c r="C75" s="15" t="s">
        <v>430</v>
      </c>
      <c r="D75" s="13" t="s">
        <v>22</v>
      </c>
      <c r="E75" s="13" t="s">
        <v>23</v>
      </c>
      <c r="F75" s="12" t="s">
        <v>24</v>
      </c>
      <c r="G75" s="12"/>
      <c r="H75" s="13" t="s">
        <v>126</v>
      </c>
      <c r="I75" s="13" t="s">
        <v>26</v>
      </c>
      <c r="J75" s="13" t="s">
        <v>388</v>
      </c>
      <c r="K75" s="13">
        <v>2001.0</v>
      </c>
      <c r="L75" s="13">
        <v>2008.0</v>
      </c>
      <c r="M75" s="13" t="s">
        <v>312</v>
      </c>
      <c r="N75" s="13" t="s">
        <v>29</v>
      </c>
      <c r="O75" s="13" t="s">
        <v>29</v>
      </c>
      <c r="P75" s="13" t="s">
        <v>136</v>
      </c>
      <c r="Q75" s="12"/>
    </row>
    <row r="76">
      <c r="A76" s="13" t="s">
        <v>440</v>
      </c>
      <c r="B76" s="15" t="s">
        <v>441</v>
      </c>
      <c r="C76" s="15" t="s">
        <v>442</v>
      </c>
      <c r="D76" s="13" t="s">
        <v>131</v>
      </c>
      <c r="E76" s="13" t="s">
        <v>132</v>
      </c>
      <c r="F76" s="12" t="s">
        <v>133</v>
      </c>
      <c r="G76" s="12"/>
      <c r="H76" s="13" t="s">
        <v>45</v>
      </c>
      <c r="I76" s="13" t="s">
        <v>26</v>
      </c>
      <c r="J76" s="13" t="s">
        <v>443</v>
      </c>
      <c r="K76" s="13">
        <v>1999.0</v>
      </c>
      <c r="L76" s="13">
        <v>2010.0</v>
      </c>
      <c r="M76" s="13" t="s">
        <v>312</v>
      </c>
      <c r="N76" s="13" t="s">
        <v>39</v>
      </c>
      <c r="O76" s="13" t="s">
        <v>29</v>
      </c>
      <c r="P76" s="13" t="s">
        <v>136</v>
      </c>
      <c r="Q76" s="12"/>
    </row>
    <row r="77">
      <c r="A77" s="13" t="s">
        <v>434</v>
      </c>
      <c r="B77" s="13" t="s">
        <v>192</v>
      </c>
      <c r="C77" s="13" t="s">
        <v>435</v>
      </c>
      <c r="D77" s="13" t="s">
        <v>436</v>
      </c>
      <c r="E77" s="13" t="s">
        <v>437</v>
      </c>
      <c r="F77" s="12" t="s">
        <v>438</v>
      </c>
      <c r="G77" s="12"/>
      <c r="H77" s="13" t="s">
        <v>45</v>
      </c>
      <c r="I77" s="13" t="s">
        <v>26</v>
      </c>
      <c r="J77" s="13" t="s">
        <v>328</v>
      </c>
      <c r="K77" s="13">
        <v>2006.0</v>
      </c>
      <c r="L77" s="13">
        <v>2010.0</v>
      </c>
      <c r="M77" s="13" t="s">
        <v>312</v>
      </c>
      <c r="N77" s="13" t="s">
        <v>29</v>
      </c>
      <c r="O77" s="13" t="s">
        <v>39</v>
      </c>
      <c r="P77" s="13" t="s">
        <v>257</v>
      </c>
      <c r="Q77" s="12"/>
    </row>
    <row r="78">
      <c r="A78" s="13" t="s">
        <v>444</v>
      </c>
      <c r="B78" s="13" t="s">
        <v>445</v>
      </c>
      <c r="C78" s="13" t="s">
        <v>446</v>
      </c>
      <c r="D78" s="13" t="s">
        <v>436</v>
      </c>
      <c r="E78" s="13" t="s">
        <v>437</v>
      </c>
      <c r="F78" s="12" t="s">
        <v>438</v>
      </c>
      <c r="G78" s="12"/>
      <c r="H78" s="13" t="s">
        <v>200</v>
      </c>
      <c r="I78" s="13" t="s">
        <v>26</v>
      </c>
      <c r="J78" s="13" t="s">
        <v>405</v>
      </c>
      <c r="K78" s="13">
        <v>1996.0</v>
      </c>
      <c r="L78" s="13">
        <v>2011.0</v>
      </c>
      <c r="M78" s="13" t="s">
        <v>312</v>
      </c>
      <c r="N78" s="13" t="s">
        <v>29</v>
      </c>
      <c r="O78" s="13" t="s">
        <v>39</v>
      </c>
      <c r="P78" s="13" t="s">
        <v>136</v>
      </c>
      <c r="Q78" s="12"/>
    </row>
    <row r="79">
      <c r="A79" s="13" t="s">
        <v>448</v>
      </c>
      <c r="B79" s="15" t="s">
        <v>449</v>
      </c>
      <c r="C79" s="15" t="s">
        <v>450</v>
      </c>
      <c r="D79" s="13" t="s">
        <v>131</v>
      </c>
      <c r="E79" s="13" t="s">
        <v>132</v>
      </c>
      <c r="F79" s="12" t="s">
        <v>133</v>
      </c>
      <c r="G79" s="12"/>
      <c r="H79" s="13" t="s">
        <v>45</v>
      </c>
      <c r="I79" s="13" t="s">
        <v>26</v>
      </c>
      <c r="J79" s="13" t="s">
        <v>158</v>
      </c>
      <c r="K79" s="13">
        <v>2004.0</v>
      </c>
      <c r="L79" s="13">
        <v>2011.0</v>
      </c>
      <c r="M79" s="13" t="s">
        <v>312</v>
      </c>
      <c r="N79" s="13" t="s">
        <v>29</v>
      </c>
      <c r="O79" s="13" t="s">
        <v>29</v>
      </c>
      <c r="P79" s="13" t="s">
        <v>107</v>
      </c>
      <c r="Q79" s="12"/>
    </row>
    <row r="80">
      <c r="A80" s="13" t="s">
        <v>452</v>
      </c>
      <c r="B80" s="13" t="s">
        <v>453</v>
      </c>
      <c r="C80" s="13" t="s">
        <v>454</v>
      </c>
      <c r="D80" s="13" t="s">
        <v>34</v>
      </c>
      <c r="E80" s="13" t="s">
        <v>35</v>
      </c>
      <c r="F80" s="12" t="s">
        <v>36</v>
      </c>
      <c r="G80" s="12"/>
      <c r="H80" s="13" t="s">
        <v>126</v>
      </c>
      <c r="I80" s="13" t="s">
        <v>26</v>
      </c>
      <c r="J80" s="13" t="s">
        <v>106</v>
      </c>
      <c r="K80" s="13">
        <v>2005.0</v>
      </c>
      <c r="L80" s="13">
        <v>2012.0</v>
      </c>
      <c r="M80" s="13" t="s">
        <v>312</v>
      </c>
      <c r="N80" s="13" t="s">
        <v>29</v>
      </c>
      <c r="O80" s="13" t="s">
        <v>39</v>
      </c>
      <c r="P80" s="13" t="s">
        <v>107</v>
      </c>
      <c r="Q80" s="12"/>
    </row>
    <row r="81">
      <c r="A81" s="13" t="s">
        <v>365</v>
      </c>
      <c r="B81" s="14" t="s">
        <v>307</v>
      </c>
      <c r="C81" s="14" t="s">
        <v>308</v>
      </c>
      <c r="D81" s="13" t="s">
        <v>366</v>
      </c>
      <c r="E81" s="13" t="s">
        <v>367</v>
      </c>
      <c r="F81" s="12" t="s">
        <v>368</v>
      </c>
      <c r="G81" s="12"/>
      <c r="H81" s="13" t="s">
        <v>126</v>
      </c>
      <c r="I81" s="13" t="s">
        <v>26</v>
      </c>
      <c r="J81" s="13" t="s">
        <v>106</v>
      </c>
      <c r="K81" s="13">
        <v>1955.0</v>
      </c>
      <c r="L81" s="13">
        <v>2013.0</v>
      </c>
      <c r="M81" s="13" t="s">
        <v>312</v>
      </c>
      <c r="N81" s="13" t="s">
        <v>29</v>
      </c>
      <c r="O81" s="13" t="s">
        <v>39</v>
      </c>
      <c r="P81" s="12"/>
      <c r="Q81" s="12"/>
    </row>
    <row r="82">
      <c r="A82" s="13" t="s">
        <v>460</v>
      </c>
      <c r="B82" s="14" t="s">
        <v>307</v>
      </c>
      <c r="C82" s="14" t="s">
        <v>308</v>
      </c>
      <c r="D82" s="13" t="s">
        <v>22</v>
      </c>
      <c r="E82" s="13" t="s">
        <v>23</v>
      </c>
      <c r="F82" s="12" t="s">
        <v>24</v>
      </c>
      <c r="G82" s="12"/>
      <c r="H82" s="13" t="s">
        <v>45</v>
      </c>
      <c r="I82" s="13" t="s">
        <v>26</v>
      </c>
      <c r="J82" s="13" t="s">
        <v>201</v>
      </c>
      <c r="K82" s="13">
        <v>2004.0</v>
      </c>
      <c r="L82" s="13">
        <v>2015.0</v>
      </c>
      <c r="M82" s="13" t="s">
        <v>312</v>
      </c>
      <c r="N82" s="13" t="s">
        <v>29</v>
      </c>
      <c r="O82" s="13" t="s">
        <v>29</v>
      </c>
      <c r="P82" s="13" t="s">
        <v>107</v>
      </c>
      <c r="Q82" s="12"/>
    </row>
    <row r="83">
      <c r="A83" s="13" t="s">
        <v>455</v>
      </c>
      <c r="B83" s="13" t="s">
        <v>238</v>
      </c>
      <c r="C83" s="16" t="s">
        <v>456</v>
      </c>
      <c r="D83" s="13" t="s">
        <v>22</v>
      </c>
      <c r="E83" s="13" t="s">
        <v>23</v>
      </c>
      <c r="F83" s="12" t="s">
        <v>24</v>
      </c>
      <c r="G83" s="12"/>
      <c r="H83" s="13" t="s">
        <v>457</v>
      </c>
      <c r="I83" s="13" t="s">
        <v>266</v>
      </c>
      <c r="J83" s="13" t="s">
        <v>458</v>
      </c>
      <c r="K83" s="13">
        <v>2009.0</v>
      </c>
      <c r="L83" s="13">
        <v>2015.0</v>
      </c>
      <c r="M83" s="13" t="s">
        <v>312</v>
      </c>
      <c r="N83" s="13" t="s">
        <v>29</v>
      </c>
      <c r="O83" s="13" t="s">
        <v>29</v>
      </c>
      <c r="P83" s="13" t="s">
        <v>107</v>
      </c>
      <c r="Q83" s="12"/>
    </row>
    <row r="84">
      <c r="A84" s="13" t="s">
        <v>462</v>
      </c>
      <c r="B84" s="14" t="s">
        <v>307</v>
      </c>
      <c r="C84" s="14" t="s">
        <v>308</v>
      </c>
      <c r="D84" s="13" t="s">
        <v>366</v>
      </c>
      <c r="E84" s="13" t="s">
        <v>367</v>
      </c>
      <c r="F84" s="12" t="s">
        <v>368</v>
      </c>
      <c r="G84" s="12"/>
      <c r="H84" s="13" t="s">
        <v>126</v>
      </c>
      <c r="I84" s="13" t="s">
        <v>26</v>
      </c>
      <c r="J84" s="13" t="s">
        <v>201</v>
      </c>
      <c r="K84" s="13">
        <v>1998.0</v>
      </c>
      <c r="L84" s="13">
        <v>2015.0</v>
      </c>
      <c r="M84" s="13" t="s">
        <v>312</v>
      </c>
      <c r="N84" s="13" t="s">
        <v>29</v>
      </c>
      <c r="O84" s="13" t="s">
        <v>39</v>
      </c>
      <c r="P84" s="13" t="s">
        <v>107</v>
      </c>
      <c r="Q84" s="12"/>
    </row>
    <row r="85">
      <c r="A85" s="13" t="s">
        <v>468</v>
      </c>
      <c r="B85" s="14" t="s">
        <v>282</v>
      </c>
      <c r="C85" s="14" t="s">
        <v>283</v>
      </c>
      <c r="D85" s="13" t="s">
        <v>270</v>
      </c>
      <c r="E85" s="13" t="s">
        <v>271</v>
      </c>
      <c r="F85" s="12" t="s">
        <v>272</v>
      </c>
      <c r="G85" s="13" t="s">
        <v>243</v>
      </c>
      <c r="H85" s="13" t="s">
        <v>54</v>
      </c>
      <c r="I85" s="13" t="s">
        <v>26</v>
      </c>
      <c r="J85" s="13" t="s">
        <v>46</v>
      </c>
      <c r="K85" s="13">
        <v>1966.0</v>
      </c>
      <c r="L85" s="13">
        <v>2016.0</v>
      </c>
      <c r="M85" s="13" t="s">
        <v>312</v>
      </c>
      <c r="N85" s="13" t="s">
        <v>29</v>
      </c>
      <c r="O85" s="13" t="s">
        <v>189</v>
      </c>
      <c r="P85" s="13" t="s">
        <v>257</v>
      </c>
      <c r="Q85" s="12"/>
    </row>
    <row r="86">
      <c r="A86" s="13" t="s">
        <v>470</v>
      </c>
      <c r="B86" s="13" t="s">
        <v>471</v>
      </c>
      <c r="C86" s="13" t="s">
        <v>472</v>
      </c>
      <c r="D86" s="13" t="s">
        <v>22</v>
      </c>
      <c r="E86" s="13" t="s">
        <v>23</v>
      </c>
      <c r="F86" s="12" t="s">
        <v>24</v>
      </c>
      <c r="G86" s="12"/>
      <c r="H86" s="13" t="s">
        <v>457</v>
      </c>
      <c r="I86" s="13" t="s">
        <v>266</v>
      </c>
      <c r="J86" s="13" t="s">
        <v>473</v>
      </c>
      <c r="K86" s="13">
        <v>1959.0</v>
      </c>
      <c r="L86" s="13">
        <v>2016.0</v>
      </c>
      <c r="M86" s="13" t="s">
        <v>312</v>
      </c>
      <c r="N86" s="13" t="s">
        <v>39</v>
      </c>
      <c r="O86" s="13" t="s">
        <v>29</v>
      </c>
      <c r="P86" s="13" t="s">
        <v>107</v>
      </c>
      <c r="Q86" s="12"/>
    </row>
    <row r="87">
      <c r="A87" s="13" t="s">
        <v>475</v>
      </c>
      <c r="B87" s="17" t="s">
        <v>476</v>
      </c>
      <c r="C87" s="17" t="s">
        <v>477</v>
      </c>
      <c r="D87" s="13" t="s">
        <v>34</v>
      </c>
      <c r="E87" s="13" t="s">
        <v>35</v>
      </c>
      <c r="F87" s="12" t="s">
        <v>36</v>
      </c>
      <c r="G87" s="12"/>
      <c r="H87" s="13" t="s">
        <v>126</v>
      </c>
      <c r="I87" s="13" t="s">
        <v>26</v>
      </c>
      <c r="J87" s="13" t="s">
        <v>158</v>
      </c>
      <c r="K87" s="13">
        <v>1952.0</v>
      </c>
      <c r="L87" s="13">
        <v>2016.0</v>
      </c>
      <c r="M87" s="13" t="s">
        <v>312</v>
      </c>
      <c r="N87" s="13" t="s">
        <v>29</v>
      </c>
      <c r="O87" s="13" t="s">
        <v>39</v>
      </c>
      <c r="P87" s="13" t="s">
        <v>107</v>
      </c>
      <c r="Q87" s="12"/>
    </row>
    <row r="88">
      <c r="A88" s="13" t="s">
        <v>464</v>
      </c>
      <c r="B88" s="15" t="s">
        <v>465</v>
      </c>
      <c r="C88" s="15" t="s">
        <v>466</v>
      </c>
      <c r="D88" s="13" t="s">
        <v>34</v>
      </c>
      <c r="E88" s="13" t="s">
        <v>35</v>
      </c>
      <c r="F88" s="12" t="s">
        <v>36</v>
      </c>
      <c r="G88" s="12"/>
      <c r="H88" s="13" t="s">
        <v>126</v>
      </c>
      <c r="I88" s="13" t="s">
        <v>26</v>
      </c>
      <c r="J88" s="13" t="s">
        <v>256</v>
      </c>
      <c r="K88" s="13">
        <v>2007.0</v>
      </c>
      <c r="L88" s="13">
        <v>2016.0</v>
      </c>
      <c r="M88" s="13" t="s">
        <v>312</v>
      </c>
      <c r="N88" s="13" t="s">
        <v>29</v>
      </c>
      <c r="O88" s="13" t="s">
        <v>39</v>
      </c>
      <c r="P88" s="13" t="s">
        <v>107</v>
      </c>
      <c r="Q88" s="12"/>
    </row>
    <row r="89">
      <c r="A89" s="13" t="s">
        <v>479</v>
      </c>
      <c r="B89" s="16" t="s">
        <v>480</v>
      </c>
      <c r="C89" s="16" t="s">
        <v>481</v>
      </c>
      <c r="D89" s="13" t="s">
        <v>22</v>
      </c>
      <c r="E89" s="13" t="s">
        <v>23</v>
      </c>
      <c r="F89" s="12" t="s">
        <v>24</v>
      </c>
      <c r="G89" s="12"/>
      <c r="H89" s="13" t="s">
        <v>482</v>
      </c>
      <c r="I89" s="13" t="s">
        <v>26</v>
      </c>
      <c r="J89" s="13" t="s">
        <v>256</v>
      </c>
      <c r="K89" s="13">
        <v>2014.0</v>
      </c>
      <c r="L89" s="13">
        <v>2018.0</v>
      </c>
      <c r="M89" s="13" t="s">
        <v>312</v>
      </c>
      <c r="N89" s="13" t="s">
        <v>29</v>
      </c>
      <c r="O89" s="13" t="s">
        <v>29</v>
      </c>
      <c r="P89" s="13" t="s">
        <v>107</v>
      </c>
      <c r="Q89" s="12"/>
    </row>
    <row r="90">
      <c r="A90" s="13" t="s">
        <v>484</v>
      </c>
      <c r="B90" s="14" t="s">
        <v>342</v>
      </c>
      <c r="C90" s="14" t="s">
        <v>343</v>
      </c>
      <c r="D90" s="13" t="s">
        <v>344</v>
      </c>
      <c r="E90" s="13" t="s">
        <v>345</v>
      </c>
      <c r="F90" s="12" t="s">
        <v>346</v>
      </c>
      <c r="G90" s="12"/>
      <c r="H90" s="13" t="s">
        <v>485</v>
      </c>
      <c r="I90" s="13" t="s">
        <v>26</v>
      </c>
      <c r="J90" s="13" t="s">
        <v>214</v>
      </c>
      <c r="K90" s="12"/>
      <c r="L90" s="13">
        <v>2018.0</v>
      </c>
      <c r="M90" s="13" t="s">
        <v>312</v>
      </c>
      <c r="N90" s="13" t="s">
        <v>29</v>
      </c>
      <c r="O90" s="13" t="s">
        <v>29</v>
      </c>
      <c r="P90" s="13" t="s">
        <v>257</v>
      </c>
      <c r="Q90" s="12"/>
    </row>
    <row r="91">
      <c r="A91" s="13" t="s">
        <v>493</v>
      </c>
      <c r="B91" s="15" t="s">
        <v>494</v>
      </c>
      <c r="C91" s="15" t="s">
        <v>495</v>
      </c>
      <c r="D91" s="13" t="s">
        <v>51</v>
      </c>
      <c r="E91" s="13" t="s">
        <v>52</v>
      </c>
      <c r="F91" s="12" t="s">
        <v>53</v>
      </c>
      <c r="G91" s="12"/>
      <c r="H91" s="13" t="s">
        <v>496</v>
      </c>
      <c r="I91" s="13" t="s">
        <v>245</v>
      </c>
      <c r="J91" s="13" t="s">
        <v>328</v>
      </c>
      <c r="K91" s="13">
        <v>2013.0</v>
      </c>
      <c r="L91" s="13">
        <v>2019.0</v>
      </c>
      <c r="M91" s="13" t="s">
        <v>312</v>
      </c>
      <c r="N91" s="13" t="s">
        <v>29</v>
      </c>
      <c r="O91" s="13" t="s">
        <v>39</v>
      </c>
      <c r="P91" s="13" t="s">
        <v>107</v>
      </c>
      <c r="Q91" s="12"/>
    </row>
    <row r="92">
      <c r="A92" s="13" t="s">
        <v>489</v>
      </c>
      <c r="B92" s="13" t="s">
        <v>302</v>
      </c>
      <c r="C92" s="13" t="s">
        <v>490</v>
      </c>
      <c r="D92" s="13" t="s">
        <v>22</v>
      </c>
      <c r="E92" s="13" t="s">
        <v>23</v>
      </c>
      <c r="F92" s="12" t="s">
        <v>24</v>
      </c>
      <c r="G92" s="12"/>
      <c r="H92" s="13" t="s">
        <v>457</v>
      </c>
      <c r="I92" s="13" t="s">
        <v>266</v>
      </c>
      <c r="J92" s="13" t="s">
        <v>491</v>
      </c>
      <c r="K92" s="13">
        <v>2016.0</v>
      </c>
      <c r="L92" s="13">
        <v>2019.0</v>
      </c>
      <c r="M92" s="13" t="s">
        <v>312</v>
      </c>
      <c r="N92" s="13" t="s">
        <v>39</v>
      </c>
      <c r="O92" s="13" t="s">
        <v>29</v>
      </c>
      <c r="P92" s="13" t="s">
        <v>107</v>
      </c>
      <c r="Q92" s="12"/>
    </row>
    <row r="93">
      <c r="A93" s="13" t="s">
        <v>487</v>
      </c>
      <c r="B93" s="14" t="s">
        <v>282</v>
      </c>
      <c r="C93" s="14" t="s">
        <v>283</v>
      </c>
      <c r="D93" s="13" t="s">
        <v>270</v>
      </c>
      <c r="E93" s="13" t="s">
        <v>271</v>
      </c>
      <c r="F93" s="12" t="s">
        <v>272</v>
      </c>
      <c r="G93" s="13" t="s">
        <v>243</v>
      </c>
      <c r="H93" s="13" t="s">
        <v>299</v>
      </c>
      <c r="I93" s="13" t="s">
        <v>26</v>
      </c>
      <c r="J93" s="13" t="s">
        <v>488</v>
      </c>
      <c r="K93" s="13">
        <v>1932.0</v>
      </c>
      <c r="L93" s="13">
        <v>2019.0</v>
      </c>
      <c r="M93" s="13" t="s">
        <v>312</v>
      </c>
      <c r="N93" s="13" t="s">
        <v>29</v>
      </c>
      <c r="O93" s="13" t="s">
        <v>189</v>
      </c>
      <c r="P93" s="13" t="s">
        <v>110</v>
      </c>
      <c r="Q93" s="12"/>
    </row>
    <row r="94">
      <c r="A94" s="13" t="s">
        <v>503</v>
      </c>
      <c r="B94" s="15" t="s">
        <v>504</v>
      </c>
      <c r="C94" s="15" t="s">
        <v>409</v>
      </c>
      <c r="D94" s="13" t="s">
        <v>22</v>
      </c>
      <c r="E94" s="13" t="s">
        <v>23</v>
      </c>
      <c r="F94" s="12" t="s">
        <v>24</v>
      </c>
      <c r="G94" s="12"/>
      <c r="H94" s="13" t="s">
        <v>505</v>
      </c>
      <c r="I94" s="13" t="s">
        <v>26</v>
      </c>
      <c r="J94" s="13" t="s">
        <v>106</v>
      </c>
      <c r="K94" s="13">
        <v>2010.0</v>
      </c>
      <c r="L94" s="13">
        <v>2020.0</v>
      </c>
      <c r="M94" s="13" t="s">
        <v>312</v>
      </c>
      <c r="N94" s="13" t="s">
        <v>39</v>
      </c>
      <c r="O94" s="13" t="s">
        <v>29</v>
      </c>
      <c r="P94" s="18" t="s">
        <v>506</v>
      </c>
      <c r="Q94" s="12"/>
    </row>
    <row r="95">
      <c r="A95" s="13" t="s">
        <v>498</v>
      </c>
      <c r="B95" s="14" t="s">
        <v>499</v>
      </c>
      <c r="C95" s="14" t="s">
        <v>500</v>
      </c>
      <c r="D95" s="13" t="s">
        <v>270</v>
      </c>
      <c r="E95" s="13" t="s">
        <v>271</v>
      </c>
      <c r="F95" s="12" t="s">
        <v>272</v>
      </c>
      <c r="G95" s="13" t="s">
        <v>243</v>
      </c>
      <c r="H95" s="13" t="s">
        <v>126</v>
      </c>
      <c r="I95" s="13" t="s">
        <v>26</v>
      </c>
      <c r="J95" s="13" t="s">
        <v>501</v>
      </c>
      <c r="K95" s="13">
        <v>1933.0</v>
      </c>
      <c r="L95" s="13">
        <v>2020.0</v>
      </c>
      <c r="M95" s="13" t="s">
        <v>312</v>
      </c>
      <c r="N95" s="13" t="s">
        <v>29</v>
      </c>
      <c r="O95" s="13" t="s">
        <v>189</v>
      </c>
      <c r="P95" s="13" t="s">
        <v>110</v>
      </c>
      <c r="Q95" s="12"/>
    </row>
    <row r="96">
      <c r="A96" s="13" t="s">
        <v>515</v>
      </c>
      <c r="B96" s="15" t="s">
        <v>516</v>
      </c>
      <c r="C96" s="15" t="s">
        <v>517</v>
      </c>
      <c r="D96" s="13" t="s">
        <v>153</v>
      </c>
      <c r="E96" s="13" t="s">
        <v>154</v>
      </c>
      <c r="F96" s="12" t="s">
        <v>155</v>
      </c>
      <c r="G96" s="12"/>
      <c r="H96" s="13" t="s">
        <v>496</v>
      </c>
      <c r="I96" s="13" t="s">
        <v>245</v>
      </c>
      <c r="J96" s="13" t="s">
        <v>512</v>
      </c>
      <c r="K96" s="13">
        <v>2018.0</v>
      </c>
      <c r="L96" s="13">
        <v>2021.0</v>
      </c>
      <c r="M96" s="13" t="s">
        <v>312</v>
      </c>
      <c r="N96" s="13" t="s">
        <v>29</v>
      </c>
      <c r="O96" s="13" t="s">
        <v>39</v>
      </c>
      <c r="P96" s="13" t="s">
        <v>110</v>
      </c>
      <c r="Q96" s="12"/>
    </row>
    <row r="97">
      <c r="A97" s="13" t="s">
        <v>508</v>
      </c>
      <c r="B97" s="15" t="s">
        <v>509</v>
      </c>
      <c r="C97" s="15" t="s">
        <v>510</v>
      </c>
      <c r="D97" s="13" t="s">
        <v>34</v>
      </c>
      <c r="E97" s="13" t="s">
        <v>35</v>
      </c>
      <c r="F97" s="12" t="s">
        <v>36</v>
      </c>
      <c r="G97" s="13" t="s">
        <v>511</v>
      </c>
      <c r="H97" s="13" t="s">
        <v>121</v>
      </c>
      <c r="I97" s="13" t="s">
        <v>26</v>
      </c>
      <c r="J97" s="13" t="s">
        <v>512</v>
      </c>
      <c r="K97" s="13">
        <v>2018.0</v>
      </c>
      <c r="L97" s="13">
        <v>2021.0</v>
      </c>
      <c r="M97" s="13" t="s">
        <v>312</v>
      </c>
      <c r="N97" s="13" t="s">
        <v>29</v>
      </c>
      <c r="O97" s="13" t="s">
        <v>39</v>
      </c>
      <c r="P97" s="13" t="s">
        <v>107</v>
      </c>
      <c r="Q97" s="12"/>
    </row>
    <row r="98">
      <c r="A98" s="13" t="s">
        <v>514</v>
      </c>
      <c r="B98" s="13" t="s">
        <v>302</v>
      </c>
      <c r="C98" s="13" t="s">
        <v>490</v>
      </c>
      <c r="D98" s="13" t="s">
        <v>22</v>
      </c>
      <c r="E98" s="13" t="s">
        <v>23</v>
      </c>
      <c r="F98" s="12" t="s">
        <v>24</v>
      </c>
      <c r="G98" s="12"/>
      <c r="H98" s="13" t="s">
        <v>457</v>
      </c>
      <c r="I98" s="13" t="s">
        <v>266</v>
      </c>
      <c r="J98" s="13" t="s">
        <v>491</v>
      </c>
      <c r="K98" s="13">
        <v>2019.0</v>
      </c>
      <c r="L98" s="13">
        <v>2021.0</v>
      </c>
      <c r="M98" s="13" t="s">
        <v>312</v>
      </c>
      <c r="N98" s="13" t="s">
        <v>39</v>
      </c>
      <c r="O98" s="13" t="s">
        <v>29</v>
      </c>
      <c r="P98" s="13" t="s">
        <v>107</v>
      </c>
      <c r="Q98" s="12"/>
    </row>
    <row r="99">
      <c r="A99" s="13" t="s">
        <v>518</v>
      </c>
      <c r="B99" s="13" t="s">
        <v>519</v>
      </c>
      <c r="C99" s="13" t="s">
        <v>520</v>
      </c>
      <c r="D99" s="13" t="s">
        <v>153</v>
      </c>
      <c r="E99" s="13" t="s">
        <v>154</v>
      </c>
      <c r="F99" s="12" t="s">
        <v>155</v>
      </c>
      <c r="G99" s="12"/>
      <c r="H99" s="13" t="s">
        <v>496</v>
      </c>
      <c r="I99" s="13" t="s">
        <v>245</v>
      </c>
      <c r="J99" s="13" t="s">
        <v>46</v>
      </c>
      <c r="K99" s="13">
        <v>2013.0</v>
      </c>
      <c r="L99" s="13">
        <v>2022.0</v>
      </c>
      <c r="M99" s="13" t="s">
        <v>312</v>
      </c>
      <c r="N99" s="13" t="s">
        <v>39</v>
      </c>
      <c r="O99" s="13" t="s">
        <v>39</v>
      </c>
      <c r="P99" s="13" t="s">
        <v>110</v>
      </c>
      <c r="Q99" s="12"/>
    </row>
    <row r="100">
      <c r="A100" s="13" t="s">
        <v>533</v>
      </c>
      <c r="B100" s="15" t="s">
        <v>534</v>
      </c>
      <c r="C100" s="15" t="s">
        <v>535</v>
      </c>
      <c r="D100" s="13" t="s">
        <v>51</v>
      </c>
      <c r="E100" s="13" t="s">
        <v>536</v>
      </c>
      <c r="F100" s="12" t="s">
        <v>537</v>
      </c>
      <c r="G100" s="12"/>
      <c r="H100" s="13" t="s">
        <v>496</v>
      </c>
      <c r="I100" s="13" t="s">
        <v>245</v>
      </c>
      <c r="J100" s="13" t="s">
        <v>388</v>
      </c>
      <c r="K100" s="13">
        <v>2021.0</v>
      </c>
      <c r="L100" s="13">
        <v>2023.0</v>
      </c>
      <c r="M100" s="13" t="s">
        <v>312</v>
      </c>
      <c r="N100" s="13" t="s">
        <v>39</v>
      </c>
      <c r="O100" s="13" t="s">
        <v>39</v>
      </c>
      <c r="P100" s="13" t="s">
        <v>107</v>
      </c>
      <c r="Q100" s="12"/>
    </row>
    <row r="101">
      <c r="A101" s="13" t="s">
        <v>522</v>
      </c>
      <c r="B101" s="15" t="s">
        <v>523</v>
      </c>
      <c r="C101" s="15" t="s">
        <v>524</v>
      </c>
      <c r="D101" s="13" t="s">
        <v>153</v>
      </c>
      <c r="E101" s="13" t="s">
        <v>154</v>
      </c>
      <c r="F101" s="12" t="s">
        <v>155</v>
      </c>
      <c r="G101" s="12"/>
      <c r="H101" s="13" t="s">
        <v>496</v>
      </c>
      <c r="I101" s="13" t="s">
        <v>245</v>
      </c>
      <c r="J101" s="13" t="s">
        <v>256</v>
      </c>
      <c r="K101" s="13">
        <v>1969.0</v>
      </c>
      <c r="L101" s="13">
        <v>2023.0</v>
      </c>
      <c r="M101" s="13" t="s">
        <v>312</v>
      </c>
      <c r="N101" s="13" t="s">
        <v>29</v>
      </c>
      <c r="O101" s="13" t="s">
        <v>39</v>
      </c>
      <c r="P101" s="13" t="s">
        <v>107</v>
      </c>
      <c r="Q101" s="12"/>
    </row>
    <row r="102">
      <c r="A102" s="13" t="s">
        <v>529</v>
      </c>
      <c r="B102" s="15" t="s">
        <v>530</v>
      </c>
      <c r="C102" s="19"/>
      <c r="D102" s="13" t="s">
        <v>270</v>
      </c>
      <c r="E102" s="13" t="s">
        <v>271</v>
      </c>
      <c r="F102" s="12" t="s">
        <v>272</v>
      </c>
      <c r="G102" s="13" t="s">
        <v>243</v>
      </c>
      <c r="H102" s="13" t="s">
        <v>531</v>
      </c>
      <c r="I102" s="13" t="s">
        <v>26</v>
      </c>
      <c r="J102" s="13" t="s">
        <v>214</v>
      </c>
      <c r="K102" s="12"/>
      <c r="L102" s="13">
        <v>2023.0</v>
      </c>
      <c r="M102" s="13" t="s">
        <v>312</v>
      </c>
      <c r="N102" s="13" t="s">
        <v>29</v>
      </c>
      <c r="O102" s="13" t="s">
        <v>189</v>
      </c>
      <c r="P102" s="13" t="s">
        <v>107</v>
      </c>
      <c r="Q102" s="12"/>
    </row>
    <row r="103">
      <c r="A103" s="13" t="s">
        <v>526</v>
      </c>
      <c r="B103" s="17" t="s">
        <v>494</v>
      </c>
      <c r="C103" s="17" t="s">
        <v>495</v>
      </c>
      <c r="D103" s="13" t="s">
        <v>51</v>
      </c>
      <c r="E103" s="13" t="s">
        <v>52</v>
      </c>
      <c r="F103" s="12" t="s">
        <v>53</v>
      </c>
      <c r="G103" s="12"/>
      <c r="H103" s="13" t="s">
        <v>527</v>
      </c>
      <c r="I103" s="13" t="s">
        <v>26</v>
      </c>
      <c r="J103" s="13" t="s">
        <v>328</v>
      </c>
      <c r="K103" s="13">
        <v>2018.0</v>
      </c>
      <c r="L103" s="13">
        <v>2023.0</v>
      </c>
      <c r="M103" s="13" t="s">
        <v>312</v>
      </c>
      <c r="N103" s="13" t="s">
        <v>29</v>
      </c>
      <c r="O103" s="13" t="s">
        <v>39</v>
      </c>
      <c r="P103" s="13" t="s">
        <v>107</v>
      </c>
      <c r="Q103" s="12"/>
    </row>
  </sheetData>
  <autoFilter ref="$A$1:$Q$103">
    <sortState ref="A1:Q103">
      <sortCondition ref="M1:M103"/>
      <sortCondition ref="L1:L103"/>
      <sortCondition ref="H1:H103"/>
      <sortCondition ref="E1:E103"/>
      <sortCondition ref="C1:C103"/>
      <sortCondition ref="P1:P103"/>
      <sortCondition ref="F1:F103"/>
      <sortCondition ref="Q1:Q103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11</v>
      </c>
      <c r="B1" s="20" t="s">
        <v>541</v>
      </c>
      <c r="C1" s="20" t="s">
        <v>542</v>
      </c>
    </row>
    <row r="2">
      <c r="A2" s="21">
        <v>1990.0</v>
      </c>
      <c r="B2" s="21">
        <f>COUNTIF('Sheet1 without prior (mediating'!L:L, "1990")</f>
        <v>1</v>
      </c>
      <c r="C2" s="21">
        <f>COUNTIFS('Sheet1 without prior (mediating'!L:L, "1990", 'Sheet1 without prior (mediating'!P:P, "&lt;&gt;")</f>
        <v>0</v>
      </c>
    </row>
    <row r="3">
      <c r="A3" s="21">
        <v>1991.0</v>
      </c>
      <c r="B3" s="21">
        <f>COUNTIF('Sheet1 without prior (mediating'!L:L, "1991")</f>
        <v>1</v>
      </c>
      <c r="C3" s="21">
        <f>COUNTIFS('Sheet1 without prior (mediating'!L:L, "1991", 'Sheet1 without prior (mediating'!P:P, "&lt;&gt;")</f>
        <v>1</v>
      </c>
    </row>
    <row r="4">
      <c r="A4" s="21">
        <v>1992.0</v>
      </c>
      <c r="B4" s="21">
        <f>COUNTIF('Sheet1 without prior (mediating'!L:L, "1992")</f>
        <v>3</v>
      </c>
      <c r="C4" s="21">
        <f>COUNTIFS('Sheet1 without prior (mediating'!L:L, "1992", 'Sheet1 without prior (mediating'!P:P, "&lt;&gt;")</f>
        <v>1</v>
      </c>
    </row>
    <row r="5">
      <c r="A5" s="21">
        <v>1993.0</v>
      </c>
      <c r="B5" s="22">
        <f>COUNTIF('Sheet1 without prior (mediating'!L:L, "1993")</f>
        <v>4</v>
      </c>
      <c r="C5" s="21">
        <f>COUNTIFS('Sheet1 without prior (mediating'!L:L, "1993", 'Sheet1 without prior (mediating'!P:P, "&lt;&gt;")</f>
        <v>1</v>
      </c>
    </row>
    <row r="6">
      <c r="A6" s="21">
        <v>1994.0</v>
      </c>
      <c r="B6" s="21">
        <f>COUNTIF('Sheet1 without prior (mediating'!L:L, "1994")</f>
        <v>2</v>
      </c>
      <c r="C6" s="21">
        <f>COUNTIFS('Sheet1 without prior (mediating'!L:L, "1994", 'Sheet1 without prior (mediating'!P:P, "&lt;&gt;")</f>
        <v>0</v>
      </c>
    </row>
    <row r="7">
      <c r="A7" s="21">
        <v>1995.0</v>
      </c>
      <c r="B7" s="21">
        <f>COUNTIF('Sheet1 without prior (mediating'!L:L, "1995")</f>
        <v>2</v>
      </c>
      <c r="C7" s="21">
        <f>COUNTIFS('Sheet1 without prior (mediating'!L:L, "1995", 'Sheet1 without prior (mediating'!P:P, "&lt;&gt;")</f>
        <v>0</v>
      </c>
    </row>
    <row r="8">
      <c r="A8" s="21">
        <v>1996.0</v>
      </c>
      <c r="B8" s="21">
        <f>COUNTIF('Sheet1 without prior (mediating'!L:L, "1996")</f>
        <v>1</v>
      </c>
      <c r="C8" s="21">
        <f>COUNTIFS('Sheet1 without prior (mediating'!L:L, "1996", 'Sheet1 without prior (mediating'!P:P, "&lt;&gt;")</f>
        <v>1</v>
      </c>
    </row>
    <row r="9">
      <c r="A9" s="21">
        <v>1997.0</v>
      </c>
      <c r="B9" s="21">
        <f>COUNTIF('Sheet1 without prior (mediating'!L:L, "1997")</f>
        <v>1</v>
      </c>
      <c r="C9" s="21">
        <f>COUNTIFS('Sheet1 without prior (mediating'!L:L, "1997", 'Sheet1 without prior (mediating'!P:P, "&lt;&gt;")</f>
        <v>1</v>
      </c>
    </row>
    <row r="10">
      <c r="A10" s="21">
        <v>1998.0</v>
      </c>
      <c r="B10" s="21">
        <f>COUNTIF('Sheet1 without prior (mediating'!L:L, "1998")</f>
        <v>2</v>
      </c>
      <c r="C10" s="21">
        <f>COUNTIFS('Sheet1 without prior (mediating'!L:L, "1998", 'Sheet1 without prior (mediating'!P:P, "&lt;&gt;")</f>
        <v>1</v>
      </c>
    </row>
    <row r="11">
      <c r="A11" s="21">
        <v>1999.0</v>
      </c>
      <c r="B11" s="22">
        <f>COUNTIF('Sheet1 without prior (mediating'!L:L, "1999")</f>
        <v>0</v>
      </c>
      <c r="C11" s="21">
        <f>COUNTIFS('Sheet1 without prior (mediating'!L:L, "1999", 'Sheet1 without prior (mediating'!P:P, "&lt;&gt;")</f>
        <v>0</v>
      </c>
    </row>
    <row r="12">
      <c r="A12" s="21">
        <v>2000.0</v>
      </c>
      <c r="B12" s="21">
        <f>COUNTIF('Sheet1 without prior (mediating'!L:L, "2000")</f>
        <v>1</v>
      </c>
      <c r="C12" s="21">
        <f>COUNTIFS('Sheet1 without prior (mediating'!L:L, "2000", 'Sheet1 without prior (mediating'!P:P, "&lt;&gt;")</f>
        <v>1</v>
      </c>
    </row>
    <row r="13">
      <c r="A13" s="21">
        <v>2001.0</v>
      </c>
      <c r="B13" s="21">
        <f>COUNTIF('Sheet1 without prior (mediating'!L:L, "2001")</f>
        <v>0</v>
      </c>
      <c r="C13" s="21">
        <f>COUNTIFS('Sheet1 without prior (mediating'!L:L, "2001", 'Sheet1 without prior (mediating'!P:P, "&lt;&gt;")</f>
        <v>0</v>
      </c>
    </row>
    <row r="14">
      <c r="A14" s="21">
        <v>2002.0</v>
      </c>
      <c r="B14" s="21">
        <f>COUNTIF('Sheet1 without prior (mediating'!L:L, "2002")</f>
        <v>2</v>
      </c>
      <c r="C14" s="21">
        <f>COUNTIFS('Sheet1 without prior (mediating'!L:L, "2002", 'Sheet1 without prior (mediating'!P:P, "&lt;&gt;")</f>
        <v>1</v>
      </c>
    </row>
    <row r="15">
      <c r="A15" s="21">
        <v>2003.0</v>
      </c>
      <c r="B15" s="21">
        <f>COUNTIF('Sheet1 without prior (mediating'!L:L, "2003")</f>
        <v>1</v>
      </c>
      <c r="C15" s="21">
        <f>COUNTIFS('Sheet1 without prior (mediating'!L:L, "2003", 'Sheet1 without prior (mediating'!P:P, "&lt;&gt;")</f>
        <v>0</v>
      </c>
    </row>
    <row r="16">
      <c r="A16" s="21">
        <v>2004.0</v>
      </c>
      <c r="B16" s="21">
        <f>COUNTIF('Sheet1 without prior (mediating'!L:L, "2004")</f>
        <v>2</v>
      </c>
      <c r="C16" s="21">
        <f>COUNTIFS('Sheet1 without prior (mediating'!L:L, "2004", 'Sheet1 without prior (mediating'!P:P, "&lt;&gt;")</f>
        <v>2</v>
      </c>
    </row>
    <row r="17">
      <c r="A17" s="21">
        <v>2005.0</v>
      </c>
      <c r="B17" s="21">
        <f>COUNTIF('Sheet1 without prior (mediating'!L:L, "2005")</f>
        <v>2</v>
      </c>
      <c r="C17" s="21">
        <f>COUNTIFS('Sheet1 without prior (mediating'!L:L, "2005", 'Sheet1 without prior (mediating'!P:P, "&lt;&gt;")</f>
        <v>0</v>
      </c>
    </row>
    <row r="18">
      <c r="A18" s="21">
        <v>2006.0</v>
      </c>
      <c r="B18" s="21">
        <f>COUNTIF('Sheet1 without prior (mediating'!L:L, "2006")</f>
        <v>2</v>
      </c>
      <c r="C18" s="21">
        <f>COUNTIFS('Sheet1 without prior (mediating'!L:L, "2006", 'Sheet1 without prior (mediating'!P:P, "&lt;&gt;")</f>
        <v>1</v>
      </c>
    </row>
    <row r="19">
      <c r="A19" s="21">
        <v>2007.0</v>
      </c>
      <c r="B19" s="21">
        <f>COUNTIF('Sheet1 without prior (mediating'!L:L, "2007")</f>
        <v>1</v>
      </c>
      <c r="C19" s="21">
        <f>COUNTIFS('Sheet1 without prior (mediating'!L:L, "2007", 'Sheet1 without prior (mediating'!P:P, "&lt;&gt;")</f>
        <v>1</v>
      </c>
    </row>
    <row r="20">
      <c r="A20" s="21">
        <v>2008.0</v>
      </c>
      <c r="B20" s="21">
        <f>COUNTIF('Sheet1 without prior (mediating'!L:L, "2008")</f>
        <v>7</v>
      </c>
      <c r="C20" s="21">
        <f>COUNTIFS('Sheet1 without prior (mediating'!L:L, "2008", 'Sheet1 without prior (mediating'!P:P, "&lt;&gt;")</f>
        <v>5</v>
      </c>
    </row>
    <row r="21">
      <c r="A21" s="21">
        <v>2009.0</v>
      </c>
      <c r="B21" s="21">
        <f>COUNTIF('Sheet1 without prior (mediating'!L:L, "2009")</f>
        <v>0</v>
      </c>
      <c r="C21" s="21">
        <f>COUNTIFS('Sheet1 without prior (mediating'!L:L, "2009", 'Sheet1 without prior (mediating'!P:P, "&lt;&gt;")</f>
        <v>0</v>
      </c>
    </row>
    <row r="22">
      <c r="A22" s="21">
        <v>2010.0</v>
      </c>
      <c r="B22" s="21">
        <f>COUNTIF('Sheet1 without prior (mediating'!L:L, "2010")</f>
        <v>2</v>
      </c>
      <c r="C22" s="21">
        <f>COUNTIFS('Sheet1 without prior (mediating'!L:L, "2010", 'Sheet1 without prior (mediating'!P:P, "&lt;&gt;")</f>
        <v>2</v>
      </c>
    </row>
    <row r="23">
      <c r="A23" s="21">
        <v>2011.0</v>
      </c>
      <c r="B23" s="21">
        <f>COUNTIF('Sheet1 without prior (mediating'!L:L, "2011")</f>
        <v>4</v>
      </c>
      <c r="C23" s="21">
        <f>COUNTIFS('Sheet1 without prior (mediating'!L:L, "2011", 'Sheet1 without prior (mediating'!P:P, "&lt;&gt;")</f>
        <v>3</v>
      </c>
    </row>
    <row r="24">
      <c r="A24" s="21">
        <v>2012.0</v>
      </c>
      <c r="B24" s="21">
        <f>COUNTIF('Sheet1 without prior (mediating'!L:L, "2012")</f>
        <v>2</v>
      </c>
      <c r="C24" s="21">
        <f>COUNTIFS('Sheet1 without prior (mediating'!L:L, "2012", 'Sheet1 without prior (mediating'!P:P, "&lt;&gt;")</f>
        <v>2</v>
      </c>
    </row>
    <row r="25">
      <c r="A25" s="21">
        <v>2013.0</v>
      </c>
      <c r="B25" s="21">
        <f>COUNTIF('Sheet1 without prior (mediating'!L:L, "2013")</f>
        <v>2</v>
      </c>
      <c r="C25" s="21">
        <f>COUNTIFS('Sheet1 without prior (mediating'!L:L, "2013", 'Sheet1 without prior (mediating'!P:P, "&lt;&gt;")</f>
        <v>1</v>
      </c>
    </row>
    <row r="26">
      <c r="A26" s="21">
        <v>2014.0</v>
      </c>
      <c r="B26" s="21">
        <f>COUNTIF('Sheet1 without prior (mediating'!L:L, "2014")</f>
        <v>2</v>
      </c>
      <c r="C26" s="21">
        <f>COUNTIFS('Sheet1 without prior (mediating'!L:L, "2014", 'Sheet1 without prior (mediating'!P:P, "&lt;&gt;")</f>
        <v>2</v>
      </c>
    </row>
    <row r="27">
      <c r="A27" s="21">
        <v>2015.0</v>
      </c>
      <c r="B27" s="21">
        <f>COUNTIF('Sheet1 without prior (mediating'!L:L, "2015")</f>
        <v>4</v>
      </c>
      <c r="C27" s="21">
        <f>COUNTIFS('Sheet1 without prior (mediating'!L:L, "2015", 'Sheet1 without prior (mediating'!P:P, "&lt;&gt;")</f>
        <v>3</v>
      </c>
    </row>
    <row r="28">
      <c r="A28" s="21">
        <v>2016.0</v>
      </c>
      <c r="B28" s="21">
        <f>COUNTIF('Sheet1 without prior (mediating'!L:L, "2016")</f>
        <v>5</v>
      </c>
      <c r="C28" s="21">
        <f>COUNTIFS('Sheet1 without prior (mediating'!L:L, "2016", 'Sheet1 without prior (mediating'!P:P, "&lt;&gt;")</f>
        <v>5</v>
      </c>
    </row>
    <row r="29">
      <c r="A29" s="21">
        <v>2017.0</v>
      </c>
      <c r="B29" s="21">
        <f>COUNTIF('Sheet1 without prior (mediating'!L:L, "2017")</f>
        <v>1</v>
      </c>
      <c r="C29" s="21">
        <f>COUNTIFS('Sheet1 without prior (mediating'!L:L, "2017", 'Sheet1 without prior (mediating'!P:P, "&lt;&gt;")</f>
        <v>1</v>
      </c>
    </row>
    <row r="30">
      <c r="A30" s="21">
        <v>2018.0</v>
      </c>
      <c r="B30" s="21">
        <f>COUNTIF('Sheet1 without prior (mediating'!L:L, "2018")</f>
        <v>6</v>
      </c>
      <c r="C30" s="21">
        <f>COUNTIFS('Sheet1 without prior (mediating'!L:L, "2018", 'Sheet1 without prior (mediating'!P:P, "&lt;&gt;")</f>
        <v>5</v>
      </c>
    </row>
    <row r="31">
      <c r="A31" s="21">
        <v>2019.0</v>
      </c>
      <c r="B31" s="21">
        <f>COUNTIF('Sheet1 without prior (mediating'!L:L, "2019")</f>
        <v>11</v>
      </c>
      <c r="C31" s="21">
        <f>COUNTIFS('Sheet1 without prior (mediating'!L:L, "2019", 'Sheet1 without prior (mediating'!P:P, "&lt;&gt;")</f>
        <v>8</v>
      </c>
    </row>
    <row r="32">
      <c r="A32" s="21">
        <v>2020.0</v>
      </c>
      <c r="B32" s="21">
        <f>COUNTIF('Sheet1 without prior (mediating'!L:L, "2020")</f>
        <v>10</v>
      </c>
      <c r="C32" s="21">
        <f>COUNTIFS('Sheet1 without prior (mediating'!L:L, "2020", 'Sheet1 without prior (mediating'!P:P, "&lt;&gt;")</f>
        <v>4</v>
      </c>
    </row>
    <row r="33">
      <c r="A33" s="21">
        <v>2021.0</v>
      </c>
      <c r="B33" s="21">
        <f>COUNTIF('Sheet1 without prior (mediating'!L:L, "2021")</f>
        <v>9</v>
      </c>
      <c r="C33" s="21">
        <f>COUNTIFS('Sheet1 without prior (mediating'!L:L, "2021", 'Sheet1 without prior (mediating'!P:P, "&lt;&gt;")</f>
        <v>6</v>
      </c>
    </row>
    <row r="34">
      <c r="A34" s="21">
        <v>2022.0</v>
      </c>
      <c r="B34" s="21">
        <f>COUNTIF('Sheet1 without prior (mediating'!L:L, "2022")</f>
        <v>4</v>
      </c>
      <c r="C34" s="21">
        <f>COUNTIFS('Sheet1 without prior (mediating'!L:L, "2022", 'Sheet1 without prior (mediating'!P:P, "&lt;&gt;")</f>
        <v>3</v>
      </c>
    </row>
    <row r="35">
      <c r="A35" s="21">
        <v>2023.0</v>
      </c>
      <c r="B35" s="21">
        <f>COUNTIF('Sheet1 without prior (mediating'!L:L, "2023")</f>
        <v>5</v>
      </c>
      <c r="C35" s="21">
        <f>COUNTIFS('Sheet1 without prior (mediating'!L:L, "2023", 'Sheet1 without prior (mediating'!P:P, "&lt;&gt;")</f>
        <v>5</v>
      </c>
    </row>
    <row r="36">
      <c r="A36" s="23"/>
      <c r="B36" s="23"/>
      <c r="C36" s="23"/>
    </row>
    <row r="37">
      <c r="A37" s="23"/>
      <c r="B37" s="23"/>
      <c r="C37" s="23"/>
    </row>
    <row r="38">
      <c r="A38" s="23"/>
      <c r="B38" s="23"/>
      <c r="C38" s="23"/>
    </row>
    <row r="39">
      <c r="A39" s="23"/>
      <c r="B39" s="23"/>
      <c r="C39" s="23"/>
    </row>
    <row r="40">
      <c r="A40" s="23"/>
      <c r="B40" s="23"/>
      <c r="C40" s="23"/>
    </row>
    <row r="41">
      <c r="A41" s="23"/>
      <c r="B41" s="23"/>
      <c r="C41" s="23"/>
    </row>
    <row r="42">
      <c r="A42" s="23"/>
      <c r="B42" s="23"/>
      <c r="C42" s="23"/>
    </row>
    <row r="43">
      <c r="A43" s="23"/>
      <c r="B43" s="23"/>
      <c r="C43" s="23"/>
    </row>
    <row r="44">
      <c r="A44" s="23"/>
      <c r="B44" s="23"/>
      <c r="C44" s="23"/>
    </row>
    <row r="45">
      <c r="A45" s="23"/>
      <c r="B45" s="23"/>
      <c r="C45" s="23"/>
    </row>
    <row r="46">
      <c r="A46" s="23"/>
      <c r="B46" s="23"/>
      <c r="C46" s="23"/>
    </row>
    <row r="47">
      <c r="A47" s="23"/>
      <c r="B47" s="23"/>
      <c r="C47" s="23"/>
    </row>
    <row r="48">
      <c r="A48" s="23"/>
      <c r="B48" s="23"/>
      <c r="C48" s="23"/>
    </row>
    <row r="49">
      <c r="A49" s="23"/>
      <c r="B49" s="23"/>
      <c r="C49" s="23"/>
    </row>
    <row r="50">
      <c r="A50" s="23"/>
      <c r="B50" s="23"/>
      <c r="C50" s="23"/>
    </row>
    <row r="51">
      <c r="A51" s="23"/>
      <c r="B51" s="23"/>
      <c r="C51" s="23"/>
    </row>
    <row r="52">
      <c r="A52" s="23"/>
      <c r="B52" s="23"/>
      <c r="C52" s="23"/>
    </row>
    <row r="53">
      <c r="A53" s="23"/>
      <c r="B53" s="23"/>
      <c r="C53" s="23"/>
    </row>
    <row r="54">
      <c r="A54" s="23"/>
      <c r="B54" s="23"/>
      <c r="C54" s="23"/>
    </row>
    <row r="55">
      <c r="A55" s="23"/>
      <c r="B55" s="23"/>
      <c r="C55" s="23"/>
    </row>
    <row r="56">
      <c r="A56" s="23"/>
      <c r="B56" s="23"/>
      <c r="C56" s="23"/>
    </row>
    <row r="57">
      <c r="A57" s="23"/>
      <c r="B57" s="23"/>
      <c r="C57" s="23"/>
    </row>
    <row r="58">
      <c r="A58" s="23"/>
      <c r="B58" s="23"/>
      <c r="C58" s="23"/>
    </row>
    <row r="59">
      <c r="A59" s="23"/>
      <c r="B59" s="23"/>
      <c r="C59" s="23"/>
    </row>
    <row r="60">
      <c r="A60" s="23"/>
      <c r="B60" s="23"/>
      <c r="C60" s="23"/>
    </row>
    <row r="61">
      <c r="A61" s="23"/>
      <c r="B61" s="23"/>
      <c r="C61" s="23"/>
    </row>
    <row r="62">
      <c r="A62" s="23"/>
      <c r="B62" s="23"/>
      <c r="C62" s="23"/>
    </row>
    <row r="63">
      <c r="A63" s="23"/>
      <c r="B63" s="23"/>
      <c r="C63" s="23"/>
    </row>
    <row r="64">
      <c r="A64" s="23"/>
      <c r="B64" s="23"/>
      <c r="C64" s="23"/>
    </row>
    <row r="65">
      <c r="A65" s="23"/>
      <c r="B65" s="23"/>
      <c r="C65" s="23"/>
    </row>
    <row r="66">
      <c r="A66" s="23"/>
      <c r="B66" s="23"/>
      <c r="C66" s="23"/>
    </row>
    <row r="67">
      <c r="A67" s="23"/>
      <c r="B67" s="23"/>
      <c r="C67" s="23"/>
    </row>
    <row r="68">
      <c r="A68" s="23"/>
      <c r="B68" s="23"/>
      <c r="C68" s="23"/>
    </row>
    <row r="69">
      <c r="A69" s="23"/>
      <c r="B69" s="23"/>
      <c r="C69" s="23"/>
    </row>
    <row r="70">
      <c r="A70" s="23"/>
      <c r="B70" s="23"/>
      <c r="C70" s="23"/>
    </row>
    <row r="71">
      <c r="A71" s="23"/>
      <c r="B71" s="23"/>
      <c r="C71" s="23"/>
    </row>
    <row r="72">
      <c r="A72" s="23"/>
      <c r="B72" s="23"/>
      <c r="C72" s="23"/>
    </row>
    <row r="73">
      <c r="A73" s="23"/>
      <c r="B73" s="23"/>
      <c r="C73" s="23"/>
    </row>
    <row r="74">
      <c r="A74" s="23"/>
      <c r="B74" s="23"/>
      <c r="C74" s="23"/>
    </row>
    <row r="75">
      <c r="A75" s="23"/>
      <c r="B75" s="23"/>
      <c r="C75" s="23"/>
    </row>
    <row r="76">
      <c r="A76" s="23"/>
      <c r="B76" s="23"/>
      <c r="C76" s="23"/>
    </row>
    <row r="77">
      <c r="A77" s="23"/>
      <c r="B77" s="23"/>
      <c r="C77" s="23"/>
    </row>
    <row r="78">
      <c r="A78" s="23"/>
      <c r="B78" s="23"/>
      <c r="C78" s="23"/>
    </row>
    <row r="79">
      <c r="A79" s="23"/>
      <c r="B79" s="23"/>
      <c r="C79" s="23"/>
    </row>
    <row r="80">
      <c r="A80" s="23"/>
      <c r="B80" s="23"/>
      <c r="C80" s="23"/>
    </row>
    <row r="81">
      <c r="A81" s="23"/>
      <c r="B81" s="23"/>
      <c r="C81" s="23"/>
    </row>
    <row r="82">
      <c r="A82" s="23"/>
      <c r="B82" s="23"/>
      <c r="C82" s="23"/>
    </row>
    <row r="83">
      <c r="A83" s="23"/>
      <c r="B83" s="23"/>
      <c r="C83" s="23"/>
    </row>
    <row r="84">
      <c r="A84" s="23"/>
      <c r="B84" s="23"/>
      <c r="C84" s="23"/>
    </row>
    <row r="85">
      <c r="A85" s="23"/>
      <c r="B85" s="23"/>
      <c r="C85" s="23"/>
    </row>
    <row r="86">
      <c r="A86" s="23"/>
      <c r="B86" s="23"/>
      <c r="C86" s="23"/>
    </row>
    <row r="87">
      <c r="A87" s="23"/>
      <c r="B87" s="23"/>
      <c r="C87" s="23"/>
    </row>
    <row r="88">
      <c r="A88" s="23"/>
      <c r="B88" s="23"/>
      <c r="C88" s="23"/>
    </row>
    <row r="89">
      <c r="A89" s="23"/>
      <c r="B89" s="23"/>
      <c r="C89" s="23"/>
    </row>
    <row r="90">
      <c r="A90" s="23"/>
      <c r="B90" s="23"/>
      <c r="C90" s="23"/>
    </row>
    <row r="91">
      <c r="A91" s="23"/>
      <c r="B91" s="23"/>
      <c r="C91" s="23"/>
    </row>
    <row r="92">
      <c r="A92" s="23"/>
      <c r="B92" s="23"/>
      <c r="C92" s="23"/>
    </row>
    <row r="93">
      <c r="A93" s="23"/>
      <c r="B93" s="23"/>
      <c r="C93" s="23"/>
    </row>
    <row r="94">
      <c r="A94" s="23"/>
      <c r="B94" s="23"/>
      <c r="C94" s="23"/>
    </row>
    <row r="95">
      <c r="A95" s="23"/>
      <c r="B95" s="23"/>
      <c r="C95" s="23"/>
    </row>
    <row r="96">
      <c r="A96" s="23"/>
      <c r="B96" s="23"/>
      <c r="C96" s="23"/>
    </row>
    <row r="97">
      <c r="A97" s="23"/>
      <c r="B97" s="23"/>
      <c r="C97" s="23"/>
    </row>
    <row r="98">
      <c r="A98" s="23"/>
      <c r="B98" s="23"/>
      <c r="C98" s="23"/>
    </row>
    <row r="99">
      <c r="A99" s="23"/>
      <c r="B99" s="23"/>
      <c r="C99" s="23"/>
    </row>
    <row r="100">
      <c r="A100" s="23"/>
      <c r="B100" s="23"/>
      <c r="C100" s="23"/>
    </row>
    <row r="101">
      <c r="A101" s="23"/>
      <c r="B101" s="23"/>
      <c r="C101" s="23"/>
    </row>
    <row r="102">
      <c r="A102" s="23"/>
      <c r="B102" s="23"/>
      <c r="C102" s="23"/>
    </row>
    <row r="103">
      <c r="A103" s="23"/>
      <c r="B103" s="23"/>
      <c r="C103" s="23"/>
    </row>
    <row r="104">
      <c r="A104" s="23"/>
      <c r="B104" s="23"/>
      <c r="C104" s="23"/>
    </row>
    <row r="105">
      <c r="A105" s="23"/>
      <c r="B105" s="23"/>
      <c r="C105" s="23"/>
    </row>
    <row r="106">
      <c r="A106" s="23"/>
      <c r="B106" s="23"/>
      <c r="C106" s="23"/>
    </row>
    <row r="107">
      <c r="A107" s="23"/>
      <c r="B107" s="23"/>
      <c r="C107" s="23"/>
    </row>
    <row r="108">
      <c r="A108" s="23"/>
      <c r="B108" s="23"/>
      <c r="C108" s="23"/>
    </row>
    <row r="109">
      <c r="A109" s="23"/>
      <c r="B109" s="23"/>
      <c r="C109" s="23"/>
    </row>
    <row r="110">
      <c r="A110" s="23"/>
      <c r="B110" s="23"/>
      <c r="C110" s="23"/>
    </row>
    <row r="111">
      <c r="A111" s="23"/>
      <c r="B111" s="23"/>
      <c r="C111" s="23"/>
    </row>
    <row r="112">
      <c r="A112" s="23"/>
      <c r="B112" s="23"/>
      <c r="C112" s="23"/>
    </row>
    <row r="113">
      <c r="A113" s="23"/>
      <c r="B113" s="23"/>
      <c r="C113" s="23"/>
    </row>
    <row r="114">
      <c r="A114" s="23"/>
      <c r="B114" s="23"/>
      <c r="C114" s="23"/>
    </row>
    <row r="115">
      <c r="A115" s="23"/>
      <c r="B115" s="23"/>
      <c r="C115" s="23"/>
    </row>
    <row r="116">
      <c r="A116" s="23"/>
      <c r="B116" s="23"/>
      <c r="C116" s="23"/>
    </row>
    <row r="117">
      <c r="A117" s="23"/>
      <c r="B117" s="23"/>
      <c r="C117" s="23"/>
    </row>
    <row r="118">
      <c r="A118" s="23"/>
      <c r="B118" s="23"/>
      <c r="C118" s="23"/>
    </row>
    <row r="119">
      <c r="A119" s="23"/>
      <c r="B119" s="23"/>
      <c r="C119" s="23"/>
    </row>
    <row r="120">
      <c r="A120" s="23"/>
      <c r="B120" s="23"/>
      <c r="C120" s="23"/>
    </row>
    <row r="121">
      <c r="A121" s="23"/>
      <c r="B121" s="23"/>
      <c r="C121" s="23"/>
    </row>
    <row r="122">
      <c r="A122" s="23"/>
      <c r="B122" s="23"/>
      <c r="C122" s="23"/>
    </row>
    <row r="123">
      <c r="A123" s="23"/>
      <c r="B123" s="23"/>
      <c r="C123" s="23"/>
    </row>
    <row r="124">
      <c r="A124" s="23"/>
      <c r="B124" s="23"/>
      <c r="C124" s="23"/>
    </row>
    <row r="125">
      <c r="A125" s="23"/>
      <c r="B125" s="23"/>
      <c r="C125" s="23"/>
    </row>
    <row r="126">
      <c r="A126" s="23"/>
      <c r="B126" s="23"/>
      <c r="C126" s="23"/>
    </row>
    <row r="127">
      <c r="A127" s="23"/>
      <c r="B127" s="23"/>
      <c r="C127" s="23"/>
    </row>
    <row r="128">
      <c r="A128" s="23"/>
      <c r="B128" s="23"/>
      <c r="C128" s="23"/>
    </row>
    <row r="129">
      <c r="A129" s="23"/>
      <c r="B129" s="23"/>
      <c r="C129" s="23"/>
    </row>
    <row r="130">
      <c r="A130" s="23"/>
      <c r="B130" s="23"/>
      <c r="C130" s="23"/>
    </row>
    <row r="131">
      <c r="A131" s="23"/>
      <c r="B131" s="23"/>
      <c r="C131" s="23"/>
    </row>
    <row r="132">
      <c r="A132" s="23"/>
      <c r="B132" s="23"/>
      <c r="C132" s="23"/>
    </row>
    <row r="133">
      <c r="A133" s="23"/>
      <c r="B133" s="23"/>
      <c r="C133" s="23"/>
    </row>
    <row r="134">
      <c r="A134" s="23"/>
      <c r="B134" s="23"/>
      <c r="C134" s="23"/>
    </row>
    <row r="135">
      <c r="A135" s="23"/>
      <c r="B135" s="23"/>
      <c r="C135" s="23"/>
    </row>
    <row r="136">
      <c r="A136" s="23"/>
      <c r="B136" s="23"/>
      <c r="C136" s="23"/>
    </row>
    <row r="137">
      <c r="A137" s="23"/>
      <c r="B137" s="23"/>
      <c r="C137" s="23"/>
    </row>
    <row r="138">
      <c r="A138" s="23"/>
      <c r="B138" s="23"/>
      <c r="C138" s="23"/>
    </row>
    <row r="139">
      <c r="A139" s="23"/>
      <c r="B139" s="23"/>
      <c r="C139" s="23"/>
    </row>
    <row r="140">
      <c r="A140" s="23"/>
      <c r="B140" s="23"/>
      <c r="C140" s="23"/>
    </row>
    <row r="141">
      <c r="A141" s="23"/>
      <c r="B141" s="23"/>
      <c r="C141" s="23"/>
    </row>
    <row r="142">
      <c r="A142" s="23"/>
      <c r="B142" s="23"/>
      <c r="C142" s="23"/>
    </row>
    <row r="143">
      <c r="A143" s="23"/>
      <c r="B143" s="23"/>
      <c r="C143" s="23"/>
    </row>
    <row r="144">
      <c r="A144" s="23"/>
      <c r="B144" s="23"/>
      <c r="C144" s="23"/>
    </row>
    <row r="145">
      <c r="A145" s="23"/>
      <c r="B145" s="23"/>
      <c r="C145" s="23"/>
    </row>
    <row r="146">
      <c r="A146" s="23"/>
      <c r="B146" s="23"/>
      <c r="C146" s="23"/>
    </row>
    <row r="147">
      <c r="A147" s="23"/>
      <c r="B147" s="23"/>
      <c r="C147" s="23"/>
    </row>
    <row r="148">
      <c r="A148" s="23"/>
      <c r="B148" s="23"/>
      <c r="C148" s="23"/>
    </row>
    <row r="149">
      <c r="A149" s="23"/>
      <c r="B149" s="23"/>
      <c r="C149" s="23"/>
    </row>
    <row r="150">
      <c r="A150" s="23"/>
      <c r="B150" s="23"/>
      <c r="C150" s="23"/>
    </row>
    <row r="151">
      <c r="A151" s="23"/>
      <c r="B151" s="23"/>
      <c r="C151" s="23"/>
    </row>
    <row r="152">
      <c r="A152" s="23"/>
      <c r="B152" s="23"/>
      <c r="C152" s="23"/>
    </row>
    <row r="153">
      <c r="A153" s="23"/>
      <c r="B153" s="23"/>
      <c r="C153" s="23"/>
    </row>
    <row r="154">
      <c r="A154" s="23"/>
      <c r="B154" s="23"/>
      <c r="C154" s="23"/>
    </row>
    <row r="155">
      <c r="A155" s="23"/>
      <c r="B155" s="23"/>
      <c r="C155" s="23"/>
    </row>
    <row r="156">
      <c r="A156" s="23"/>
      <c r="B156" s="23"/>
      <c r="C156" s="23"/>
    </row>
    <row r="157">
      <c r="A157" s="23"/>
      <c r="B157" s="23"/>
      <c r="C157" s="23"/>
    </row>
    <row r="158">
      <c r="A158" s="23"/>
      <c r="B158" s="23"/>
      <c r="C158" s="23"/>
    </row>
    <row r="159">
      <c r="A159" s="23"/>
      <c r="B159" s="23"/>
      <c r="C159" s="23"/>
    </row>
    <row r="160">
      <c r="A160" s="23"/>
      <c r="B160" s="23"/>
      <c r="C160" s="23"/>
    </row>
    <row r="161">
      <c r="A161" s="23"/>
      <c r="B161" s="23"/>
      <c r="C161" s="23"/>
    </row>
    <row r="162">
      <c r="A162" s="23"/>
      <c r="B162" s="23"/>
      <c r="C162" s="23"/>
    </row>
    <row r="163">
      <c r="A163" s="23"/>
      <c r="B163" s="23"/>
      <c r="C163" s="23"/>
    </row>
    <row r="164">
      <c r="A164" s="23"/>
      <c r="B164" s="23"/>
      <c r="C164" s="23"/>
    </row>
    <row r="165">
      <c r="A165" s="23"/>
      <c r="B165" s="23"/>
      <c r="C165" s="23"/>
    </row>
    <row r="166">
      <c r="A166" s="23"/>
      <c r="B166" s="23"/>
      <c r="C166" s="23"/>
    </row>
    <row r="167">
      <c r="A167" s="23"/>
      <c r="B167" s="23"/>
      <c r="C167" s="23"/>
    </row>
    <row r="168">
      <c r="A168" s="23"/>
      <c r="B168" s="23"/>
      <c r="C168" s="23"/>
    </row>
    <row r="169">
      <c r="A169" s="23"/>
      <c r="B169" s="23"/>
      <c r="C169" s="23"/>
    </row>
    <row r="170">
      <c r="A170" s="23"/>
      <c r="B170" s="23"/>
      <c r="C170" s="23"/>
    </row>
    <row r="171">
      <c r="A171" s="23"/>
      <c r="B171" s="23"/>
      <c r="C171" s="23"/>
    </row>
    <row r="172">
      <c r="A172" s="23"/>
      <c r="B172" s="23"/>
      <c r="C172" s="23"/>
    </row>
    <row r="173">
      <c r="A173" s="23"/>
      <c r="B173" s="23"/>
      <c r="C173" s="23"/>
    </row>
    <row r="174">
      <c r="A174" s="23"/>
      <c r="B174" s="23"/>
      <c r="C174" s="23"/>
    </row>
    <row r="175">
      <c r="A175" s="23"/>
      <c r="B175" s="23"/>
      <c r="C175" s="23"/>
    </row>
    <row r="176">
      <c r="A176" s="23"/>
      <c r="B176" s="23"/>
      <c r="C176" s="23"/>
    </row>
    <row r="177">
      <c r="A177" s="23"/>
      <c r="B177" s="23"/>
      <c r="C177" s="23"/>
    </row>
    <row r="178">
      <c r="A178" s="23"/>
      <c r="B178" s="23"/>
      <c r="C178" s="23"/>
    </row>
    <row r="179">
      <c r="A179" s="23"/>
      <c r="B179" s="23"/>
      <c r="C179" s="23"/>
    </row>
    <row r="180">
      <c r="A180" s="23"/>
      <c r="B180" s="23"/>
      <c r="C180" s="23"/>
    </row>
    <row r="181">
      <c r="A181" s="23"/>
      <c r="B181" s="23"/>
      <c r="C181" s="23"/>
    </row>
    <row r="182">
      <c r="A182" s="23"/>
      <c r="B182" s="23"/>
      <c r="C182" s="23"/>
    </row>
    <row r="183">
      <c r="A183" s="23"/>
      <c r="B183" s="23"/>
      <c r="C183" s="23"/>
    </row>
    <row r="184">
      <c r="A184" s="23"/>
      <c r="B184" s="23"/>
      <c r="C184" s="23"/>
    </row>
    <row r="185">
      <c r="A185" s="23"/>
      <c r="B185" s="23"/>
      <c r="C185" s="23"/>
    </row>
    <row r="186">
      <c r="A186" s="23"/>
      <c r="B186" s="23"/>
      <c r="C186" s="23"/>
    </row>
    <row r="187">
      <c r="A187" s="23"/>
      <c r="B187" s="23"/>
      <c r="C187" s="23"/>
    </row>
    <row r="188">
      <c r="A188" s="23"/>
      <c r="B188" s="23"/>
      <c r="C188" s="23"/>
    </row>
    <row r="189">
      <c r="A189" s="23"/>
      <c r="B189" s="23"/>
      <c r="C189" s="23"/>
    </row>
    <row r="190">
      <c r="A190" s="23"/>
      <c r="B190" s="23"/>
      <c r="C190" s="23"/>
    </row>
    <row r="191">
      <c r="A191" s="23"/>
      <c r="B191" s="23"/>
      <c r="C191" s="23"/>
    </row>
    <row r="192">
      <c r="A192" s="23"/>
      <c r="B192" s="23"/>
      <c r="C192" s="23"/>
    </row>
    <row r="193">
      <c r="A193" s="23"/>
      <c r="B193" s="23"/>
      <c r="C193" s="23"/>
    </row>
    <row r="194">
      <c r="A194" s="23"/>
      <c r="B194" s="23"/>
      <c r="C194" s="23"/>
    </row>
    <row r="195">
      <c r="A195" s="23"/>
      <c r="B195" s="23"/>
      <c r="C195" s="23"/>
    </row>
    <row r="196">
      <c r="A196" s="23"/>
      <c r="B196" s="23"/>
      <c r="C196" s="23"/>
    </row>
    <row r="197">
      <c r="A197" s="23"/>
      <c r="B197" s="23"/>
      <c r="C197" s="23"/>
    </row>
    <row r="198">
      <c r="A198" s="23"/>
      <c r="B198" s="23"/>
      <c r="C198" s="23"/>
    </row>
    <row r="199">
      <c r="A199" s="23"/>
      <c r="B199" s="23"/>
      <c r="C199" s="23"/>
    </row>
    <row r="200">
      <c r="A200" s="23"/>
      <c r="B200" s="23"/>
      <c r="C200" s="23"/>
    </row>
    <row r="201">
      <c r="A201" s="23"/>
      <c r="B201" s="23"/>
      <c r="C201" s="23"/>
    </row>
    <row r="202">
      <c r="A202" s="23"/>
      <c r="B202" s="23"/>
      <c r="C202" s="23"/>
    </row>
    <row r="203">
      <c r="A203" s="23"/>
      <c r="B203" s="23"/>
      <c r="C203" s="23"/>
    </row>
    <row r="204">
      <c r="A204" s="23"/>
      <c r="B204" s="23"/>
      <c r="C204" s="23"/>
    </row>
    <row r="205">
      <c r="A205" s="23"/>
      <c r="B205" s="23"/>
      <c r="C205" s="23"/>
    </row>
    <row r="206">
      <c r="A206" s="23"/>
      <c r="B206" s="23"/>
      <c r="C206" s="23"/>
    </row>
    <row r="207">
      <c r="A207" s="23"/>
      <c r="B207" s="23"/>
      <c r="C207" s="23"/>
    </row>
    <row r="208">
      <c r="A208" s="23"/>
      <c r="B208" s="23"/>
      <c r="C208" s="23"/>
    </row>
    <row r="209">
      <c r="A209" s="23"/>
      <c r="B209" s="23"/>
      <c r="C209" s="23"/>
    </row>
    <row r="210">
      <c r="A210" s="23"/>
      <c r="B210" s="23"/>
      <c r="C210" s="23"/>
    </row>
    <row r="211">
      <c r="A211" s="23"/>
      <c r="B211" s="23"/>
      <c r="C211" s="23"/>
    </row>
    <row r="212">
      <c r="A212" s="23"/>
      <c r="B212" s="23"/>
      <c r="C212" s="23"/>
    </row>
    <row r="213">
      <c r="A213" s="23"/>
      <c r="B213" s="23"/>
      <c r="C213" s="23"/>
    </row>
    <row r="214">
      <c r="A214" s="23"/>
      <c r="B214" s="23"/>
      <c r="C214" s="23"/>
    </row>
    <row r="215">
      <c r="A215" s="23"/>
      <c r="B215" s="23"/>
      <c r="C215" s="23"/>
    </row>
    <row r="216">
      <c r="A216" s="23"/>
      <c r="B216" s="23"/>
      <c r="C216" s="23"/>
    </row>
    <row r="217">
      <c r="A217" s="23"/>
      <c r="B217" s="23"/>
      <c r="C217" s="23"/>
    </row>
    <row r="218">
      <c r="A218" s="23"/>
      <c r="B218" s="23"/>
      <c r="C218" s="23"/>
    </row>
    <row r="219">
      <c r="A219" s="23"/>
      <c r="B219" s="23"/>
      <c r="C219" s="23"/>
    </row>
    <row r="220">
      <c r="A220" s="23"/>
      <c r="B220" s="23"/>
      <c r="C220" s="23"/>
    </row>
    <row r="221">
      <c r="A221" s="23"/>
      <c r="B221" s="23"/>
      <c r="C221" s="23"/>
    </row>
    <row r="222">
      <c r="A222" s="23"/>
      <c r="B222" s="23"/>
      <c r="C222" s="23"/>
    </row>
    <row r="223">
      <c r="A223" s="23"/>
      <c r="B223" s="23"/>
      <c r="C223" s="23"/>
    </row>
    <row r="224">
      <c r="A224" s="23"/>
      <c r="B224" s="23"/>
      <c r="C224" s="23"/>
    </row>
    <row r="225">
      <c r="A225" s="23"/>
      <c r="B225" s="23"/>
      <c r="C225" s="23"/>
    </row>
    <row r="226">
      <c r="A226" s="23"/>
      <c r="B226" s="23"/>
      <c r="C226" s="23"/>
    </row>
    <row r="227">
      <c r="A227" s="23"/>
      <c r="B227" s="23"/>
      <c r="C227" s="23"/>
    </row>
    <row r="228">
      <c r="A228" s="23"/>
      <c r="B228" s="23"/>
      <c r="C228" s="23"/>
    </row>
    <row r="229">
      <c r="A229" s="23"/>
      <c r="B229" s="23"/>
      <c r="C229" s="23"/>
    </row>
    <row r="230">
      <c r="A230" s="23"/>
      <c r="B230" s="23"/>
      <c r="C230" s="23"/>
    </row>
    <row r="231">
      <c r="A231" s="23"/>
      <c r="B231" s="23"/>
      <c r="C231" s="23"/>
    </row>
    <row r="232">
      <c r="A232" s="23"/>
      <c r="B232" s="23"/>
      <c r="C232" s="23"/>
    </row>
    <row r="233">
      <c r="A233" s="23"/>
      <c r="B233" s="23"/>
      <c r="C233" s="23"/>
    </row>
    <row r="234">
      <c r="A234" s="23"/>
      <c r="B234" s="23"/>
      <c r="C234" s="23"/>
    </row>
    <row r="235">
      <c r="A235" s="23"/>
      <c r="B235" s="23"/>
      <c r="C235" s="23"/>
    </row>
    <row r="236">
      <c r="A236" s="23"/>
      <c r="B236" s="23"/>
      <c r="C236" s="23"/>
    </row>
    <row r="237">
      <c r="A237" s="23"/>
      <c r="B237" s="23"/>
      <c r="C237" s="23"/>
    </row>
    <row r="238">
      <c r="A238" s="23"/>
      <c r="B238" s="23"/>
      <c r="C238" s="23"/>
    </row>
    <row r="239">
      <c r="A239" s="23"/>
      <c r="B239" s="23"/>
      <c r="C239" s="23"/>
    </row>
    <row r="240">
      <c r="A240" s="23"/>
      <c r="B240" s="23"/>
      <c r="C240" s="23"/>
    </row>
    <row r="241">
      <c r="A241" s="23"/>
      <c r="B241" s="23"/>
      <c r="C241" s="23"/>
    </row>
    <row r="242">
      <c r="A242" s="23"/>
      <c r="B242" s="23"/>
      <c r="C242" s="23"/>
    </row>
    <row r="243">
      <c r="A243" s="23"/>
      <c r="B243" s="23"/>
      <c r="C243" s="23"/>
    </row>
    <row r="244">
      <c r="A244" s="23"/>
      <c r="B244" s="23"/>
      <c r="C244" s="23"/>
    </row>
    <row r="245">
      <c r="A245" s="23"/>
      <c r="B245" s="23"/>
      <c r="C245" s="23"/>
    </row>
    <row r="246">
      <c r="A246" s="23"/>
      <c r="B246" s="23"/>
      <c r="C246" s="23"/>
    </row>
    <row r="247">
      <c r="A247" s="23"/>
      <c r="B247" s="23"/>
      <c r="C247" s="23"/>
    </row>
    <row r="248">
      <c r="A248" s="23"/>
      <c r="B248" s="23"/>
      <c r="C248" s="23"/>
    </row>
    <row r="249">
      <c r="A249" s="23"/>
      <c r="B249" s="23"/>
      <c r="C249" s="23"/>
    </row>
    <row r="250">
      <c r="A250" s="23"/>
      <c r="B250" s="23"/>
      <c r="C250" s="23"/>
    </row>
    <row r="251">
      <c r="A251" s="23"/>
      <c r="B251" s="23"/>
      <c r="C251" s="23"/>
    </row>
    <row r="252">
      <c r="A252" s="23"/>
      <c r="B252" s="23"/>
      <c r="C252" s="23"/>
    </row>
    <row r="253">
      <c r="A253" s="23"/>
      <c r="B253" s="23"/>
      <c r="C253" s="23"/>
    </row>
    <row r="254">
      <c r="A254" s="23"/>
      <c r="B254" s="23"/>
      <c r="C254" s="23"/>
    </row>
    <row r="255">
      <c r="A255" s="23"/>
      <c r="B255" s="23"/>
      <c r="C255" s="23"/>
    </row>
    <row r="256">
      <c r="A256" s="23"/>
      <c r="B256" s="23"/>
      <c r="C256" s="23"/>
    </row>
    <row r="257">
      <c r="A257" s="23"/>
      <c r="B257" s="23"/>
      <c r="C257" s="23"/>
    </row>
    <row r="258">
      <c r="A258" s="23"/>
      <c r="B258" s="23"/>
      <c r="C258" s="23"/>
    </row>
    <row r="259">
      <c r="A259" s="23"/>
      <c r="B259" s="23"/>
      <c r="C259" s="23"/>
    </row>
    <row r="260">
      <c r="A260" s="23"/>
      <c r="B260" s="23"/>
      <c r="C260" s="23"/>
    </row>
    <row r="261">
      <c r="A261" s="23"/>
      <c r="B261" s="23"/>
      <c r="C261" s="23"/>
    </row>
    <row r="262">
      <c r="A262" s="23"/>
      <c r="B262" s="23"/>
      <c r="C262" s="23"/>
    </row>
    <row r="263">
      <c r="A263" s="23"/>
      <c r="B263" s="23"/>
      <c r="C263" s="23"/>
    </row>
    <row r="264">
      <c r="A264" s="23"/>
      <c r="B264" s="23"/>
      <c r="C264" s="23"/>
    </row>
    <row r="265">
      <c r="A265" s="23"/>
      <c r="B265" s="23"/>
      <c r="C265" s="23"/>
    </row>
    <row r="266">
      <c r="A266" s="23"/>
      <c r="B266" s="23"/>
      <c r="C266" s="23"/>
    </row>
    <row r="267">
      <c r="A267" s="23"/>
      <c r="B267" s="23"/>
      <c r="C267" s="23"/>
    </row>
    <row r="268">
      <c r="A268" s="23"/>
      <c r="B268" s="23"/>
      <c r="C268" s="23"/>
    </row>
    <row r="269">
      <c r="A269" s="23"/>
      <c r="B269" s="23"/>
      <c r="C269" s="23"/>
    </row>
    <row r="270">
      <c r="A270" s="23"/>
      <c r="B270" s="23"/>
      <c r="C270" s="23"/>
    </row>
    <row r="271">
      <c r="A271" s="23"/>
      <c r="B271" s="23"/>
      <c r="C271" s="23"/>
    </row>
    <row r="272">
      <c r="A272" s="23"/>
      <c r="B272" s="23"/>
      <c r="C272" s="23"/>
    </row>
    <row r="273">
      <c r="A273" s="23"/>
      <c r="B273" s="23"/>
      <c r="C273" s="23"/>
    </row>
    <row r="274">
      <c r="A274" s="23"/>
      <c r="B274" s="23"/>
      <c r="C274" s="23"/>
    </row>
    <row r="275">
      <c r="A275" s="23"/>
      <c r="B275" s="23"/>
      <c r="C275" s="23"/>
    </row>
    <row r="276">
      <c r="A276" s="23"/>
      <c r="B276" s="23"/>
      <c r="C276" s="23"/>
    </row>
    <row r="277">
      <c r="A277" s="23"/>
      <c r="B277" s="23"/>
      <c r="C277" s="23"/>
    </row>
    <row r="278">
      <c r="A278" s="23"/>
      <c r="B278" s="23"/>
      <c r="C278" s="23"/>
    </row>
    <row r="279">
      <c r="A279" s="23"/>
      <c r="B279" s="23"/>
      <c r="C279" s="23"/>
    </row>
    <row r="280">
      <c r="A280" s="23"/>
      <c r="B280" s="23"/>
      <c r="C280" s="23"/>
    </row>
    <row r="281">
      <c r="A281" s="23"/>
      <c r="B281" s="23"/>
      <c r="C281" s="23"/>
    </row>
    <row r="282">
      <c r="A282" s="23"/>
      <c r="B282" s="23"/>
      <c r="C282" s="23"/>
    </row>
    <row r="283">
      <c r="A283" s="23"/>
      <c r="B283" s="23"/>
      <c r="C283" s="23"/>
    </row>
    <row r="284">
      <c r="A284" s="23"/>
      <c r="B284" s="23"/>
      <c r="C284" s="23"/>
    </row>
    <row r="285">
      <c r="A285" s="23"/>
      <c r="B285" s="23"/>
      <c r="C285" s="23"/>
    </row>
    <row r="286">
      <c r="A286" s="23"/>
      <c r="B286" s="23"/>
      <c r="C286" s="23"/>
    </row>
    <row r="287">
      <c r="A287" s="23"/>
      <c r="B287" s="23"/>
      <c r="C287" s="23"/>
    </row>
    <row r="288">
      <c r="A288" s="23"/>
      <c r="B288" s="23"/>
      <c r="C288" s="23"/>
    </row>
    <row r="289">
      <c r="A289" s="23"/>
      <c r="B289" s="23"/>
      <c r="C289" s="23"/>
    </row>
    <row r="290">
      <c r="A290" s="23"/>
      <c r="B290" s="23"/>
      <c r="C290" s="23"/>
    </row>
    <row r="291">
      <c r="A291" s="23"/>
      <c r="B291" s="23"/>
      <c r="C291" s="23"/>
    </row>
    <row r="292">
      <c r="A292" s="23"/>
      <c r="B292" s="23"/>
      <c r="C292" s="23"/>
    </row>
    <row r="293">
      <c r="A293" s="23"/>
      <c r="B293" s="23"/>
      <c r="C293" s="23"/>
    </row>
    <row r="294">
      <c r="A294" s="23"/>
      <c r="B294" s="23"/>
      <c r="C294" s="23"/>
    </row>
    <row r="295">
      <c r="A295" s="23"/>
      <c r="B295" s="23"/>
      <c r="C295" s="23"/>
    </row>
    <row r="296">
      <c r="A296" s="23"/>
      <c r="B296" s="23"/>
      <c r="C296" s="23"/>
    </row>
    <row r="297">
      <c r="A297" s="23"/>
      <c r="B297" s="23"/>
      <c r="C297" s="23"/>
    </row>
    <row r="298">
      <c r="A298" s="23"/>
      <c r="B298" s="23"/>
      <c r="C298" s="23"/>
    </row>
    <row r="299">
      <c r="A299" s="23"/>
      <c r="B299" s="23"/>
      <c r="C299" s="23"/>
    </row>
    <row r="300">
      <c r="A300" s="23"/>
      <c r="B300" s="23"/>
      <c r="C300" s="23"/>
    </row>
    <row r="301">
      <c r="A301" s="23"/>
      <c r="B301" s="23"/>
      <c r="C301" s="23"/>
    </row>
    <row r="302">
      <c r="A302" s="23"/>
      <c r="B302" s="23"/>
      <c r="C302" s="23"/>
    </row>
    <row r="303">
      <c r="A303" s="23"/>
      <c r="B303" s="23"/>
      <c r="C303" s="23"/>
    </row>
    <row r="304">
      <c r="A304" s="23"/>
      <c r="B304" s="23"/>
      <c r="C304" s="23"/>
    </row>
    <row r="305">
      <c r="A305" s="23"/>
      <c r="B305" s="23"/>
      <c r="C305" s="23"/>
    </row>
    <row r="306">
      <c r="A306" s="23"/>
      <c r="B306" s="23"/>
      <c r="C306" s="23"/>
    </row>
    <row r="307">
      <c r="A307" s="23"/>
      <c r="B307" s="23"/>
      <c r="C307" s="23"/>
    </row>
    <row r="308">
      <c r="A308" s="23"/>
      <c r="B308" s="23"/>
      <c r="C308" s="23"/>
    </row>
    <row r="309">
      <c r="A309" s="23"/>
      <c r="B309" s="23"/>
      <c r="C309" s="23"/>
    </row>
    <row r="310">
      <c r="A310" s="23"/>
      <c r="B310" s="23"/>
      <c r="C310" s="23"/>
    </row>
    <row r="311">
      <c r="A311" s="23"/>
      <c r="B311" s="23"/>
      <c r="C311" s="23"/>
    </row>
    <row r="312">
      <c r="A312" s="23"/>
      <c r="B312" s="23"/>
      <c r="C312" s="23"/>
    </row>
    <row r="313">
      <c r="A313" s="23"/>
      <c r="B313" s="23"/>
      <c r="C313" s="23"/>
    </row>
    <row r="314">
      <c r="A314" s="23"/>
      <c r="B314" s="23"/>
      <c r="C314" s="23"/>
    </row>
    <row r="315">
      <c r="A315" s="23"/>
      <c r="B315" s="23"/>
      <c r="C315" s="23"/>
    </row>
    <row r="316">
      <c r="A316" s="23"/>
      <c r="B316" s="23"/>
      <c r="C316" s="23"/>
    </row>
    <row r="317">
      <c r="A317" s="23"/>
      <c r="B317" s="23"/>
      <c r="C317" s="23"/>
    </row>
    <row r="318">
      <c r="A318" s="23"/>
      <c r="B318" s="23"/>
      <c r="C318" s="23"/>
    </row>
    <row r="319">
      <c r="A319" s="23"/>
      <c r="B319" s="23"/>
      <c r="C319" s="23"/>
    </row>
    <row r="320">
      <c r="A320" s="23"/>
      <c r="B320" s="23"/>
      <c r="C320" s="23"/>
    </row>
    <row r="321">
      <c r="A321" s="23"/>
      <c r="B321" s="23"/>
      <c r="C321" s="23"/>
    </row>
    <row r="322">
      <c r="A322" s="23"/>
      <c r="B322" s="23"/>
      <c r="C322" s="23"/>
    </row>
    <row r="323">
      <c r="A323" s="23"/>
      <c r="B323" s="23"/>
      <c r="C323" s="23"/>
    </row>
    <row r="324">
      <c r="A324" s="23"/>
      <c r="B324" s="23"/>
      <c r="C324" s="23"/>
    </row>
    <row r="325">
      <c r="A325" s="23"/>
      <c r="B325" s="23"/>
      <c r="C325" s="23"/>
    </row>
    <row r="326">
      <c r="A326" s="23"/>
      <c r="B326" s="23"/>
      <c r="C326" s="23"/>
    </row>
    <row r="327">
      <c r="A327" s="23"/>
      <c r="B327" s="23"/>
      <c r="C327" s="23"/>
    </row>
    <row r="328">
      <c r="A328" s="23"/>
      <c r="B328" s="23"/>
      <c r="C328" s="23"/>
    </row>
    <row r="329">
      <c r="A329" s="23"/>
      <c r="B329" s="23"/>
      <c r="C329" s="23"/>
    </row>
    <row r="330">
      <c r="A330" s="23"/>
      <c r="B330" s="23"/>
      <c r="C330" s="23"/>
    </row>
    <row r="331">
      <c r="A331" s="23"/>
      <c r="B331" s="23"/>
      <c r="C331" s="23"/>
    </row>
    <row r="332">
      <c r="A332" s="23"/>
      <c r="B332" s="23"/>
      <c r="C332" s="23"/>
    </row>
    <row r="333">
      <c r="A333" s="23"/>
      <c r="B333" s="23"/>
      <c r="C333" s="23"/>
    </row>
    <row r="334">
      <c r="A334" s="23"/>
      <c r="B334" s="23"/>
      <c r="C334" s="23"/>
    </row>
    <row r="335">
      <c r="A335" s="23"/>
      <c r="B335" s="23"/>
      <c r="C335" s="23"/>
    </row>
    <row r="336">
      <c r="A336" s="23"/>
      <c r="B336" s="23"/>
      <c r="C336" s="23"/>
    </row>
    <row r="337">
      <c r="A337" s="23"/>
      <c r="B337" s="23"/>
      <c r="C337" s="23"/>
    </row>
    <row r="338">
      <c r="A338" s="23"/>
      <c r="B338" s="23"/>
      <c r="C338" s="23"/>
    </row>
    <row r="339">
      <c r="A339" s="23"/>
      <c r="B339" s="23"/>
      <c r="C339" s="23"/>
    </row>
    <row r="340">
      <c r="A340" s="23"/>
      <c r="B340" s="23"/>
      <c r="C340" s="23"/>
    </row>
    <row r="341">
      <c r="A341" s="23"/>
      <c r="B341" s="23"/>
      <c r="C341" s="23"/>
    </row>
    <row r="342">
      <c r="A342" s="23"/>
      <c r="B342" s="23"/>
      <c r="C342" s="23"/>
    </row>
    <row r="343">
      <c r="A343" s="23"/>
      <c r="B343" s="23"/>
      <c r="C343" s="23"/>
    </row>
    <row r="344">
      <c r="A344" s="23"/>
      <c r="B344" s="23"/>
      <c r="C344" s="23"/>
    </row>
    <row r="345">
      <c r="A345" s="23"/>
      <c r="B345" s="23"/>
      <c r="C345" s="23"/>
    </row>
    <row r="346">
      <c r="A346" s="23"/>
      <c r="B346" s="23"/>
      <c r="C346" s="23"/>
    </row>
    <row r="347">
      <c r="A347" s="23"/>
      <c r="B347" s="23"/>
      <c r="C347" s="23"/>
    </row>
    <row r="348">
      <c r="A348" s="23"/>
      <c r="B348" s="23"/>
      <c r="C348" s="23"/>
    </row>
    <row r="349">
      <c r="A349" s="23"/>
      <c r="B349" s="23"/>
      <c r="C349" s="23"/>
    </row>
    <row r="350">
      <c r="A350" s="23"/>
      <c r="B350" s="23"/>
      <c r="C350" s="23"/>
    </row>
    <row r="351">
      <c r="A351" s="23"/>
      <c r="B351" s="23"/>
      <c r="C351" s="23"/>
    </row>
    <row r="352">
      <c r="A352" s="23"/>
      <c r="B352" s="23"/>
      <c r="C352" s="23"/>
    </row>
    <row r="353">
      <c r="A353" s="23"/>
      <c r="B353" s="23"/>
      <c r="C353" s="23"/>
    </row>
    <row r="354">
      <c r="A354" s="23"/>
      <c r="B354" s="23"/>
      <c r="C354" s="23"/>
    </row>
    <row r="355">
      <c r="A355" s="23"/>
      <c r="B355" s="23"/>
      <c r="C355" s="23"/>
    </row>
    <row r="356">
      <c r="A356" s="23"/>
      <c r="B356" s="23"/>
      <c r="C356" s="23"/>
    </row>
    <row r="357">
      <c r="A357" s="23"/>
      <c r="B357" s="23"/>
      <c r="C357" s="23"/>
    </row>
    <row r="358">
      <c r="A358" s="23"/>
      <c r="B358" s="23"/>
      <c r="C358" s="23"/>
    </row>
    <row r="359">
      <c r="A359" s="23"/>
      <c r="B359" s="23"/>
      <c r="C359" s="23"/>
    </row>
    <row r="360">
      <c r="A360" s="23"/>
      <c r="B360" s="23"/>
      <c r="C360" s="23"/>
    </row>
    <row r="361">
      <c r="A361" s="23"/>
      <c r="B361" s="23"/>
      <c r="C361" s="23"/>
    </row>
    <row r="362">
      <c r="A362" s="23"/>
      <c r="B362" s="23"/>
      <c r="C362" s="23"/>
    </row>
    <row r="363">
      <c r="A363" s="23"/>
      <c r="B363" s="23"/>
      <c r="C363" s="23"/>
    </row>
    <row r="364">
      <c r="A364" s="23"/>
      <c r="B364" s="23"/>
      <c r="C364" s="23"/>
    </row>
    <row r="365">
      <c r="A365" s="23"/>
      <c r="B365" s="23"/>
      <c r="C365" s="23"/>
    </row>
    <row r="366">
      <c r="A366" s="23"/>
      <c r="B366" s="23"/>
      <c r="C366" s="23"/>
    </row>
    <row r="367">
      <c r="A367" s="23"/>
      <c r="B367" s="23"/>
      <c r="C367" s="23"/>
    </row>
    <row r="368">
      <c r="A368" s="23"/>
      <c r="B368" s="23"/>
      <c r="C368" s="23"/>
    </row>
    <row r="369">
      <c r="A369" s="23"/>
      <c r="B369" s="23"/>
      <c r="C369" s="23"/>
    </row>
    <row r="370">
      <c r="A370" s="23"/>
      <c r="B370" s="23"/>
      <c r="C370" s="23"/>
    </row>
    <row r="371">
      <c r="A371" s="23"/>
      <c r="B371" s="23"/>
      <c r="C371" s="23"/>
    </row>
    <row r="372">
      <c r="A372" s="23"/>
      <c r="B372" s="23"/>
      <c r="C372" s="23"/>
    </row>
    <row r="373">
      <c r="A373" s="23"/>
      <c r="B373" s="23"/>
      <c r="C373" s="23"/>
    </row>
    <row r="374">
      <c r="A374" s="23"/>
      <c r="B374" s="23"/>
      <c r="C374" s="23"/>
    </row>
    <row r="375">
      <c r="A375" s="23"/>
      <c r="B375" s="23"/>
      <c r="C375" s="23"/>
    </row>
    <row r="376">
      <c r="A376" s="23"/>
      <c r="B376" s="23"/>
      <c r="C376" s="23"/>
    </row>
    <row r="377">
      <c r="A377" s="23"/>
      <c r="B377" s="23"/>
      <c r="C377" s="23"/>
    </row>
    <row r="378">
      <c r="A378" s="23"/>
      <c r="B378" s="23"/>
      <c r="C378" s="23"/>
    </row>
    <row r="379">
      <c r="A379" s="23"/>
      <c r="B379" s="23"/>
      <c r="C379" s="23"/>
    </row>
    <row r="380">
      <c r="A380" s="23"/>
      <c r="B380" s="23"/>
      <c r="C380" s="23"/>
    </row>
    <row r="381">
      <c r="A381" s="23"/>
      <c r="B381" s="23"/>
      <c r="C381" s="23"/>
    </row>
    <row r="382">
      <c r="A382" s="23"/>
      <c r="B382" s="23"/>
      <c r="C382" s="23"/>
    </row>
    <row r="383">
      <c r="A383" s="23"/>
      <c r="B383" s="23"/>
      <c r="C383" s="23"/>
    </row>
    <row r="384">
      <c r="A384" s="23"/>
      <c r="B384" s="23"/>
      <c r="C384" s="23"/>
    </row>
    <row r="385">
      <c r="A385" s="23"/>
      <c r="B385" s="23"/>
      <c r="C385" s="23"/>
    </row>
    <row r="386">
      <c r="A386" s="23"/>
      <c r="B386" s="23"/>
      <c r="C386" s="23"/>
    </row>
    <row r="387">
      <c r="A387" s="23"/>
      <c r="B387" s="23"/>
      <c r="C387" s="23"/>
    </row>
    <row r="388">
      <c r="A388" s="23"/>
      <c r="B388" s="23"/>
      <c r="C388" s="23"/>
    </row>
    <row r="389">
      <c r="A389" s="23"/>
      <c r="B389" s="23"/>
      <c r="C389" s="23"/>
    </row>
    <row r="390">
      <c r="A390" s="23"/>
      <c r="B390" s="23"/>
      <c r="C390" s="23"/>
    </row>
    <row r="391">
      <c r="A391" s="23"/>
      <c r="B391" s="23"/>
      <c r="C391" s="23"/>
    </row>
    <row r="392">
      <c r="A392" s="23"/>
      <c r="B392" s="23"/>
      <c r="C392" s="23"/>
    </row>
    <row r="393">
      <c r="A393" s="23"/>
      <c r="B393" s="23"/>
      <c r="C393" s="23"/>
    </row>
    <row r="394">
      <c r="A394" s="23"/>
      <c r="B394" s="23"/>
      <c r="C394" s="23"/>
    </row>
    <row r="395">
      <c r="A395" s="23"/>
      <c r="B395" s="23"/>
      <c r="C395" s="23"/>
    </row>
    <row r="396">
      <c r="A396" s="23"/>
      <c r="B396" s="23"/>
      <c r="C396" s="23"/>
    </row>
    <row r="397">
      <c r="A397" s="23"/>
      <c r="B397" s="23"/>
      <c r="C397" s="23"/>
    </row>
    <row r="398">
      <c r="A398" s="23"/>
      <c r="B398" s="23"/>
      <c r="C398" s="23"/>
    </row>
    <row r="399">
      <c r="A399" s="23"/>
      <c r="B399" s="23"/>
      <c r="C399" s="23"/>
    </row>
    <row r="400">
      <c r="A400" s="23"/>
      <c r="B400" s="23"/>
      <c r="C400" s="23"/>
    </row>
    <row r="401">
      <c r="A401" s="23"/>
      <c r="B401" s="23"/>
      <c r="C401" s="23"/>
    </row>
    <row r="402">
      <c r="A402" s="23"/>
      <c r="B402" s="23"/>
      <c r="C402" s="23"/>
    </row>
    <row r="403">
      <c r="A403" s="23"/>
      <c r="B403" s="23"/>
      <c r="C403" s="23"/>
    </row>
    <row r="404">
      <c r="A404" s="23"/>
      <c r="B404" s="23"/>
      <c r="C404" s="23"/>
    </row>
    <row r="405">
      <c r="A405" s="23"/>
      <c r="B405" s="23"/>
      <c r="C405" s="23"/>
    </row>
    <row r="406">
      <c r="A406" s="23"/>
      <c r="B406" s="23"/>
      <c r="C406" s="23"/>
    </row>
    <row r="407">
      <c r="A407" s="23"/>
      <c r="B407" s="23"/>
      <c r="C407" s="23"/>
    </row>
    <row r="408">
      <c r="A408" s="23"/>
      <c r="B408" s="23"/>
      <c r="C408" s="23"/>
    </row>
    <row r="409">
      <c r="A409" s="23"/>
      <c r="B409" s="23"/>
      <c r="C409" s="23"/>
    </row>
    <row r="410">
      <c r="A410" s="23"/>
      <c r="B410" s="23"/>
      <c r="C410" s="23"/>
    </row>
    <row r="411">
      <c r="A411" s="23"/>
      <c r="B411" s="23"/>
      <c r="C411" s="23"/>
    </row>
    <row r="412">
      <c r="A412" s="23"/>
      <c r="B412" s="23"/>
      <c r="C412" s="23"/>
    </row>
    <row r="413">
      <c r="A413" s="23"/>
      <c r="B413" s="23"/>
      <c r="C413" s="23"/>
    </row>
    <row r="414">
      <c r="A414" s="23"/>
      <c r="B414" s="23"/>
      <c r="C414" s="23"/>
    </row>
    <row r="415">
      <c r="A415" s="23"/>
      <c r="B415" s="23"/>
      <c r="C415" s="23"/>
    </row>
    <row r="416">
      <c r="A416" s="23"/>
      <c r="B416" s="23"/>
      <c r="C416" s="23"/>
    </row>
    <row r="417">
      <c r="A417" s="23"/>
      <c r="B417" s="23"/>
      <c r="C417" s="23"/>
    </row>
    <row r="418">
      <c r="A418" s="23"/>
      <c r="B418" s="23"/>
      <c r="C418" s="23"/>
    </row>
    <row r="419">
      <c r="A419" s="23"/>
      <c r="B419" s="23"/>
      <c r="C419" s="23"/>
    </row>
    <row r="420">
      <c r="A420" s="23"/>
      <c r="B420" s="23"/>
      <c r="C420" s="23"/>
    </row>
    <row r="421">
      <c r="A421" s="23"/>
      <c r="B421" s="23"/>
      <c r="C421" s="23"/>
    </row>
    <row r="422">
      <c r="A422" s="23"/>
      <c r="B422" s="23"/>
      <c r="C422" s="23"/>
    </row>
    <row r="423">
      <c r="A423" s="23"/>
      <c r="B423" s="23"/>
      <c r="C423" s="23"/>
    </row>
    <row r="424">
      <c r="A424" s="23"/>
      <c r="B424" s="23"/>
      <c r="C424" s="23"/>
    </row>
    <row r="425">
      <c r="A425" s="23"/>
      <c r="B425" s="23"/>
      <c r="C425" s="23"/>
    </row>
    <row r="426">
      <c r="A426" s="23"/>
      <c r="B426" s="23"/>
      <c r="C426" s="23"/>
    </row>
    <row r="427">
      <c r="A427" s="23"/>
      <c r="B427" s="23"/>
      <c r="C427" s="23"/>
    </row>
    <row r="428">
      <c r="A428" s="23"/>
      <c r="B428" s="23"/>
      <c r="C428" s="23"/>
    </row>
    <row r="429">
      <c r="A429" s="23"/>
      <c r="B429" s="23"/>
      <c r="C429" s="23"/>
    </row>
    <row r="430">
      <c r="A430" s="23"/>
      <c r="B430" s="23"/>
      <c r="C430" s="23"/>
    </row>
    <row r="431">
      <c r="A431" s="23"/>
      <c r="B431" s="23"/>
      <c r="C431" s="23"/>
    </row>
    <row r="432">
      <c r="A432" s="23"/>
      <c r="B432" s="23"/>
      <c r="C432" s="23"/>
    </row>
    <row r="433">
      <c r="A433" s="23"/>
      <c r="B433" s="23"/>
      <c r="C433" s="23"/>
    </row>
    <row r="434">
      <c r="A434" s="23"/>
      <c r="B434" s="23"/>
      <c r="C434" s="23"/>
    </row>
    <row r="435">
      <c r="A435" s="23"/>
      <c r="B435" s="23"/>
      <c r="C435" s="23"/>
    </row>
    <row r="436">
      <c r="A436" s="23"/>
      <c r="B436" s="23"/>
      <c r="C436" s="23"/>
    </row>
    <row r="437">
      <c r="A437" s="23"/>
      <c r="B437" s="23"/>
      <c r="C437" s="23"/>
    </row>
    <row r="438">
      <c r="A438" s="23"/>
      <c r="B438" s="23"/>
      <c r="C438" s="23"/>
    </row>
    <row r="439">
      <c r="A439" s="23"/>
      <c r="B439" s="23"/>
      <c r="C439" s="23"/>
    </row>
    <row r="440">
      <c r="A440" s="23"/>
      <c r="B440" s="23"/>
      <c r="C440" s="23"/>
    </row>
    <row r="441">
      <c r="A441" s="23"/>
      <c r="B441" s="23"/>
      <c r="C441" s="23"/>
    </row>
    <row r="442">
      <c r="A442" s="23"/>
      <c r="B442" s="23"/>
      <c r="C442" s="23"/>
    </row>
    <row r="443">
      <c r="A443" s="23"/>
      <c r="B443" s="23"/>
      <c r="C443" s="23"/>
    </row>
    <row r="444">
      <c r="A444" s="23"/>
      <c r="B444" s="23"/>
      <c r="C444" s="23"/>
    </row>
    <row r="445">
      <c r="A445" s="23"/>
      <c r="B445" s="23"/>
      <c r="C445" s="23"/>
    </row>
    <row r="446">
      <c r="A446" s="23"/>
      <c r="B446" s="23"/>
      <c r="C446" s="23"/>
    </row>
    <row r="447">
      <c r="A447" s="23"/>
      <c r="B447" s="23"/>
      <c r="C447" s="23"/>
    </row>
    <row r="448">
      <c r="A448" s="23"/>
      <c r="B448" s="23"/>
      <c r="C448" s="23"/>
    </row>
    <row r="449">
      <c r="A449" s="23"/>
      <c r="B449" s="23"/>
      <c r="C449" s="23"/>
    </row>
    <row r="450">
      <c r="A450" s="23"/>
      <c r="B450" s="23"/>
      <c r="C450" s="23"/>
    </row>
    <row r="451">
      <c r="A451" s="23"/>
      <c r="B451" s="23"/>
      <c r="C451" s="23"/>
    </row>
    <row r="452">
      <c r="A452" s="23"/>
      <c r="B452" s="23"/>
      <c r="C452" s="23"/>
    </row>
    <row r="453">
      <c r="A453" s="23"/>
      <c r="B453" s="23"/>
      <c r="C453" s="23"/>
    </row>
    <row r="454">
      <c r="A454" s="23"/>
      <c r="B454" s="23"/>
      <c r="C454" s="23"/>
    </row>
    <row r="455">
      <c r="A455" s="23"/>
      <c r="B455" s="23"/>
      <c r="C455" s="23"/>
    </row>
    <row r="456">
      <c r="A456" s="23"/>
      <c r="B456" s="23"/>
      <c r="C456" s="23"/>
    </row>
    <row r="457">
      <c r="A457" s="23"/>
      <c r="B457" s="23"/>
      <c r="C457" s="23"/>
    </row>
    <row r="458">
      <c r="A458" s="23"/>
      <c r="B458" s="23"/>
      <c r="C458" s="23"/>
    </row>
    <row r="459">
      <c r="A459" s="23"/>
      <c r="B459" s="23"/>
      <c r="C459" s="23"/>
    </row>
    <row r="460">
      <c r="A460" s="23"/>
      <c r="B460" s="23"/>
      <c r="C460" s="23"/>
    </row>
    <row r="461">
      <c r="A461" s="23"/>
      <c r="B461" s="23"/>
      <c r="C461" s="23"/>
    </row>
    <row r="462">
      <c r="A462" s="23"/>
      <c r="B462" s="23"/>
      <c r="C462" s="23"/>
    </row>
    <row r="463">
      <c r="A463" s="23"/>
      <c r="B463" s="23"/>
      <c r="C463" s="23"/>
    </row>
    <row r="464">
      <c r="A464" s="23"/>
      <c r="B464" s="23"/>
      <c r="C464" s="23"/>
    </row>
    <row r="465">
      <c r="A465" s="23"/>
      <c r="B465" s="23"/>
      <c r="C465" s="23"/>
    </row>
    <row r="466">
      <c r="A466" s="23"/>
      <c r="B466" s="23"/>
      <c r="C466" s="23"/>
    </row>
    <row r="467">
      <c r="A467" s="23"/>
      <c r="B467" s="23"/>
      <c r="C467" s="23"/>
    </row>
    <row r="468">
      <c r="A468" s="23"/>
      <c r="B468" s="23"/>
      <c r="C468" s="23"/>
    </row>
    <row r="469">
      <c r="A469" s="23"/>
      <c r="B469" s="23"/>
      <c r="C469" s="23"/>
    </row>
    <row r="470">
      <c r="A470" s="23"/>
      <c r="B470" s="23"/>
      <c r="C470" s="23"/>
    </row>
    <row r="471">
      <c r="A471" s="23"/>
      <c r="B471" s="23"/>
      <c r="C471" s="23"/>
    </row>
    <row r="472">
      <c r="A472" s="23"/>
      <c r="B472" s="23"/>
      <c r="C472" s="23"/>
    </row>
    <row r="473">
      <c r="A473" s="23"/>
      <c r="B473" s="23"/>
      <c r="C473" s="23"/>
    </row>
    <row r="474">
      <c r="A474" s="23"/>
      <c r="B474" s="23"/>
      <c r="C474" s="23"/>
    </row>
    <row r="475">
      <c r="A475" s="23"/>
      <c r="B475" s="23"/>
      <c r="C475" s="23"/>
    </row>
    <row r="476">
      <c r="A476" s="23"/>
      <c r="B476" s="23"/>
      <c r="C476" s="23"/>
    </row>
    <row r="477">
      <c r="A477" s="23"/>
      <c r="B477" s="23"/>
      <c r="C477" s="23"/>
    </row>
    <row r="478">
      <c r="A478" s="23"/>
      <c r="B478" s="23"/>
      <c r="C478" s="23"/>
    </row>
    <row r="479">
      <c r="A479" s="23"/>
      <c r="B479" s="23"/>
      <c r="C479" s="23"/>
    </row>
    <row r="480">
      <c r="A480" s="23"/>
      <c r="B480" s="23"/>
      <c r="C480" s="23"/>
    </row>
    <row r="481">
      <c r="A481" s="23"/>
      <c r="B481" s="23"/>
      <c r="C481" s="23"/>
    </row>
    <row r="482">
      <c r="A482" s="23"/>
      <c r="B482" s="23"/>
      <c r="C482" s="23"/>
    </row>
    <row r="483">
      <c r="A483" s="23"/>
      <c r="B483" s="23"/>
      <c r="C483" s="23"/>
    </row>
    <row r="484">
      <c r="A484" s="23"/>
      <c r="B484" s="23"/>
      <c r="C484" s="23"/>
    </row>
    <row r="485">
      <c r="A485" s="23"/>
      <c r="B485" s="23"/>
      <c r="C485" s="23"/>
    </row>
    <row r="486">
      <c r="A486" s="23"/>
      <c r="B486" s="23"/>
      <c r="C486" s="23"/>
    </row>
    <row r="487">
      <c r="A487" s="23"/>
      <c r="B487" s="23"/>
      <c r="C487" s="23"/>
    </row>
    <row r="488">
      <c r="A488" s="23"/>
      <c r="B488" s="23"/>
      <c r="C488" s="23"/>
    </row>
    <row r="489">
      <c r="A489" s="23"/>
      <c r="B489" s="23"/>
      <c r="C489" s="23"/>
    </row>
    <row r="490">
      <c r="A490" s="23"/>
      <c r="B490" s="23"/>
      <c r="C490" s="23"/>
    </row>
    <row r="491">
      <c r="A491" s="23"/>
      <c r="B491" s="23"/>
      <c r="C491" s="23"/>
    </row>
    <row r="492">
      <c r="A492" s="23"/>
      <c r="B492" s="23"/>
      <c r="C492" s="23"/>
    </row>
    <row r="493">
      <c r="A493" s="23"/>
      <c r="B493" s="23"/>
      <c r="C493" s="23"/>
    </row>
    <row r="494">
      <c r="A494" s="23"/>
      <c r="B494" s="23"/>
      <c r="C494" s="23"/>
    </row>
    <row r="495">
      <c r="A495" s="23"/>
      <c r="B495" s="23"/>
      <c r="C495" s="23"/>
    </row>
    <row r="496">
      <c r="A496" s="23"/>
      <c r="B496" s="23"/>
      <c r="C496" s="23"/>
    </row>
    <row r="497">
      <c r="A497" s="23"/>
      <c r="B497" s="23"/>
      <c r="C497" s="23"/>
    </row>
    <row r="498">
      <c r="A498" s="23"/>
      <c r="B498" s="23"/>
      <c r="C498" s="23"/>
    </row>
    <row r="499">
      <c r="A499" s="23"/>
      <c r="B499" s="23"/>
      <c r="C499" s="23"/>
    </row>
    <row r="500">
      <c r="A500" s="23"/>
      <c r="B500" s="23"/>
      <c r="C500" s="23"/>
    </row>
    <row r="501">
      <c r="A501" s="23"/>
      <c r="B501" s="23"/>
      <c r="C501" s="23"/>
    </row>
    <row r="502">
      <c r="A502" s="23"/>
      <c r="B502" s="23"/>
      <c r="C502" s="23"/>
    </row>
    <row r="503">
      <c r="A503" s="23"/>
      <c r="B503" s="23"/>
      <c r="C503" s="23"/>
    </row>
    <row r="504">
      <c r="A504" s="23"/>
      <c r="B504" s="23"/>
      <c r="C504" s="23"/>
    </row>
    <row r="505">
      <c r="A505" s="23"/>
      <c r="B505" s="23"/>
      <c r="C505" s="23"/>
    </row>
    <row r="506">
      <c r="A506" s="23"/>
      <c r="B506" s="23"/>
      <c r="C506" s="23"/>
    </row>
    <row r="507">
      <c r="A507" s="23"/>
      <c r="B507" s="23"/>
      <c r="C507" s="23"/>
    </row>
    <row r="508">
      <c r="A508" s="23"/>
      <c r="B508" s="23"/>
      <c r="C508" s="23"/>
    </row>
    <row r="509">
      <c r="A509" s="23"/>
      <c r="B509" s="23"/>
      <c r="C509" s="23"/>
    </row>
    <row r="510">
      <c r="A510" s="23"/>
      <c r="B510" s="23"/>
      <c r="C510" s="23"/>
    </row>
    <row r="511">
      <c r="A511" s="23"/>
      <c r="B511" s="23"/>
      <c r="C511" s="23"/>
    </row>
    <row r="512">
      <c r="A512" s="23"/>
      <c r="B512" s="23"/>
      <c r="C512" s="23"/>
    </row>
    <row r="513">
      <c r="A513" s="23"/>
      <c r="B513" s="23"/>
      <c r="C513" s="23"/>
    </row>
    <row r="514">
      <c r="A514" s="23"/>
      <c r="B514" s="23"/>
      <c r="C514" s="23"/>
    </row>
    <row r="515">
      <c r="A515" s="23"/>
      <c r="B515" s="23"/>
      <c r="C515" s="23"/>
    </row>
    <row r="516">
      <c r="A516" s="23"/>
      <c r="B516" s="23"/>
      <c r="C516" s="23"/>
    </row>
    <row r="517">
      <c r="A517" s="23"/>
      <c r="B517" s="23"/>
      <c r="C517" s="23"/>
    </row>
    <row r="518">
      <c r="A518" s="23"/>
      <c r="B518" s="23"/>
      <c r="C518" s="23"/>
    </row>
    <row r="519">
      <c r="A519" s="23"/>
      <c r="B519" s="23"/>
      <c r="C519" s="23"/>
    </row>
    <row r="520">
      <c r="A520" s="23"/>
      <c r="B520" s="23"/>
      <c r="C520" s="23"/>
    </row>
    <row r="521">
      <c r="A521" s="23"/>
      <c r="B521" s="23"/>
      <c r="C521" s="23"/>
    </row>
    <row r="522">
      <c r="A522" s="23"/>
      <c r="B522" s="23"/>
      <c r="C522" s="23"/>
    </row>
    <row r="523">
      <c r="A523" s="23"/>
      <c r="B523" s="23"/>
      <c r="C523" s="23"/>
    </row>
    <row r="524">
      <c r="A524" s="23"/>
      <c r="B524" s="23"/>
      <c r="C524" s="23"/>
    </row>
    <row r="525">
      <c r="A525" s="23"/>
      <c r="B525" s="23"/>
      <c r="C525" s="23"/>
    </row>
    <row r="526">
      <c r="A526" s="23"/>
      <c r="B526" s="23"/>
      <c r="C526" s="23"/>
    </row>
    <row r="527">
      <c r="A527" s="23"/>
      <c r="B527" s="23"/>
      <c r="C527" s="23"/>
    </row>
    <row r="528">
      <c r="A528" s="23"/>
      <c r="B528" s="23"/>
      <c r="C528" s="23"/>
    </row>
    <row r="529">
      <c r="A529" s="23"/>
      <c r="B529" s="23"/>
      <c r="C529" s="23"/>
    </row>
    <row r="530">
      <c r="A530" s="23"/>
      <c r="B530" s="23"/>
      <c r="C530" s="23"/>
    </row>
    <row r="531">
      <c r="A531" s="23"/>
      <c r="B531" s="23"/>
      <c r="C531" s="23"/>
    </row>
    <row r="532">
      <c r="A532" s="23"/>
      <c r="B532" s="23"/>
      <c r="C532" s="23"/>
    </row>
    <row r="533">
      <c r="A533" s="23"/>
      <c r="B533" s="23"/>
      <c r="C533" s="23"/>
    </row>
    <row r="534">
      <c r="A534" s="23"/>
      <c r="B534" s="23"/>
      <c r="C534" s="23"/>
    </row>
    <row r="535">
      <c r="A535" s="23"/>
      <c r="B535" s="23"/>
      <c r="C535" s="23"/>
    </row>
    <row r="536">
      <c r="A536" s="23"/>
      <c r="B536" s="23"/>
      <c r="C536" s="23"/>
    </row>
    <row r="537">
      <c r="A537" s="23"/>
      <c r="B537" s="23"/>
      <c r="C537" s="23"/>
    </row>
    <row r="538">
      <c r="A538" s="23"/>
      <c r="B538" s="23"/>
      <c r="C538" s="23"/>
    </row>
    <row r="539">
      <c r="A539" s="23"/>
      <c r="B539" s="23"/>
      <c r="C539" s="23"/>
    </row>
    <row r="540">
      <c r="A540" s="23"/>
      <c r="B540" s="23"/>
      <c r="C540" s="23"/>
    </row>
    <row r="541">
      <c r="A541" s="23"/>
      <c r="B541" s="23"/>
      <c r="C541" s="23"/>
    </row>
    <row r="542">
      <c r="A542" s="23"/>
      <c r="B542" s="23"/>
      <c r="C542" s="23"/>
    </row>
    <row r="543">
      <c r="A543" s="23"/>
      <c r="B543" s="23"/>
      <c r="C543" s="23"/>
    </row>
    <row r="544">
      <c r="A544" s="23"/>
      <c r="B544" s="23"/>
      <c r="C544" s="23"/>
    </row>
    <row r="545">
      <c r="A545" s="23"/>
      <c r="B545" s="23"/>
      <c r="C545" s="23"/>
    </row>
    <row r="546">
      <c r="A546" s="23"/>
      <c r="B546" s="23"/>
      <c r="C546" s="23"/>
    </row>
    <row r="547">
      <c r="A547" s="23"/>
      <c r="B547" s="23"/>
      <c r="C547" s="23"/>
    </row>
    <row r="548">
      <c r="A548" s="23"/>
      <c r="B548" s="23"/>
      <c r="C548" s="23"/>
    </row>
    <row r="549">
      <c r="A549" s="23"/>
      <c r="B549" s="23"/>
      <c r="C549" s="23"/>
    </row>
    <row r="550">
      <c r="A550" s="23"/>
      <c r="B550" s="23"/>
      <c r="C550" s="23"/>
    </row>
    <row r="551">
      <c r="A551" s="23"/>
      <c r="B551" s="23"/>
      <c r="C551" s="23"/>
    </row>
    <row r="552">
      <c r="A552" s="23"/>
      <c r="B552" s="23"/>
      <c r="C552" s="23"/>
    </row>
    <row r="553">
      <c r="A553" s="23"/>
      <c r="B553" s="23"/>
      <c r="C553" s="23"/>
    </row>
    <row r="554">
      <c r="A554" s="23"/>
      <c r="B554" s="23"/>
      <c r="C554" s="23"/>
    </row>
    <row r="555">
      <c r="A555" s="23"/>
      <c r="B555" s="23"/>
      <c r="C555" s="23"/>
    </row>
    <row r="556">
      <c r="A556" s="23"/>
      <c r="B556" s="23"/>
      <c r="C556" s="23"/>
    </row>
    <row r="557">
      <c r="A557" s="23"/>
      <c r="B557" s="23"/>
      <c r="C557" s="23"/>
    </row>
    <row r="558">
      <c r="A558" s="23"/>
      <c r="B558" s="23"/>
      <c r="C558" s="23"/>
    </row>
    <row r="559">
      <c r="A559" s="23"/>
      <c r="B559" s="23"/>
      <c r="C559" s="23"/>
    </row>
    <row r="560">
      <c r="A560" s="23"/>
      <c r="B560" s="23"/>
      <c r="C560" s="23"/>
    </row>
    <row r="561">
      <c r="A561" s="23"/>
      <c r="B561" s="23"/>
      <c r="C561" s="23"/>
    </row>
    <row r="562">
      <c r="A562" s="23"/>
      <c r="B562" s="23"/>
      <c r="C562" s="23"/>
    </row>
    <row r="563">
      <c r="A563" s="23"/>
      <c r="B563" s="23"/>
      <c r="C563" s="23"/>
    </row>
    <row r="564">
      <c r="A564" s="23"/>
      <c r="B564" s="23"/>
      <c r="C564" s="23"/>
    </row>
    <row r="565">
      <c r="A565" s="23"/>
      <c r="B565" s="23"/>
      <c r="C565" s="23"/>
    </row>
    <row r="566">
      <c r="A566" s="23"/>
      <c r="B566" s="23"/>
      <c r="C566" s="23"/>
    </row>
    <row r="567">
      <c r="A567" s="23"/>
      <c r="B567" s="23"/>
      <c r="C567" s="23"/>
    </row>
    <row r="568">
      <c r="A568" s="23"/>
      <c r="B568" s="23"/>
      <c r="C568" s="23"/>
    </row>
    <row r="569">
      <c r="A569" s="23"/>
      <c r="B569" s="23"/>
      <c r="C569" s="23"/>
    </row>
    <row r="570">
      <c r="A570" s="23"/>
      <c r="B570" s="23"/>
      <c r="C570" s="23"/>
    </row>
    <row r="571">
      <c r="A571" s="23"/>
      <c r="B571" s="23"/>
      <c r="C571" s="23"/>
    </row>
    <row r="572">
      <c r="A572" s="23"/>
      <c r="B572" s="23"/>
      <c r="C572" s="23"/>
    </row>
    <row r="573">
      <c r="A573" s="23"/>
      <c r="B573" s="23"/>
      <c r="C573" s="23"/>
    </row>
    <row r="574">
      <c r="A574" s="23"/>
      <c r="B574" s="23"/>
      <c r="C574" s="23"/>
    </row>
    <row r="575">
      <c r="A575" s="23"/>
      <c r="B575" s="23"/>
      <c r="C575" s="23"/>
    </row>
    <row r="576">
      <c r="A576" s="23"/>
      <c r="B576" s="23"/>
      <c r="C576" s="23"/>
    </row>
    <row r="577">
      <c r="A577" s="23"/>
      <c r="B577" s="23"/>
      <c r="C577" s="23"/>
    </row>
    <row r="578">
      <c r="A578" s="23"/>
      <c r="B578" s="23"/>
      <c r="C578" s="23"/>
    </row>
    <row r="579">
      <c r="A579" s="23"/>
      <c r="B579" s="23"/>
      <c r="C579" s="23"/>
    </row>
    <row r="580">
      <c r="A580" s="23"/>
      <c r="B580" s="23"/>
      <c r="C580" s="23"/>
    </row>
    <row r="581">
      <c r="A581" s="23"/>
      <c r="B581" s="23"/>
      <c r="C581" s="23"/>
    </row>
    <row r="582">
      <c r="A582" s="23"/>
      <c r="B582" s="23"/>
      <c r="C582" s="23"/>
    </row>
    <row r="583">
      <c r="A583" s="23"/>
      <c r="B583" s="23"/>
      <c r="C583" s="23"/>
    </row>
    <row r="584">
      <c r="A584" s="23"/>
      <c r="B584" s="23"/>
      <c r="C584" s="23"/>
    </row>
    <row r="585">
      <c r="A585" s="23"/>
      <c r="B585" s="23"/>
      <c r="C585" s="23"/>
    </row>
    <row r="586">
      <c r="A586" s="23"/>
      <c r="B586" s="23"/>
      <c r="C586" s="23"/>
    </row>
    <row r="587">
      <c r="A587" s="23"/>
      <c r="B587" s="23"/>
      <c r="C587" s="23"/>
    </row>
    <row r="588">
      <c r="A588" s="23"/>
      <c r="B588" s="23"/>
      <c r="C588" s="23"/>
    </row>
    <row r="589">
      <c r="A589" s="23"/>
      <c r="B589" s="23"/>
      <c r="C589" s="23"/>
    </row>
    <row r="590">
      <c r="A590" s="23"/>
      <c r="B590" s="23"/>
      <c r="C590" s="23"/>
    </row>
    <row r="591">
      <c r="A591" s="23"/>
      <c r="B591" s="23"/>
      <c r="C591" s="23"/>
    </row>
    <row r="592">
      <c r="A592" s="23"/>
      <c r="B592" s="23"/>
      <c r="C592" s="23"/>
    </row>
    <row r="593">
      <c r="A593" s="23"/>
      <c r="B593" s="23"/>
      <c r="C593" s="23"/>
    </row>
    <row r="594">
      <c r="A594" s="23"/>
      <c r="B594" s="23"/>
      <c r="C594" s="23"/>
    </row>
    <row r="595">
      <c r="A595" s="23"/>
      <c r="B595" s="23"/>
      <c r="C595" s="23"/>
    </row>
    <row r="596">
      <c r="A596" s="23"/>
      <c r="B596" s="23"/>
      <c r="C596" s="23"/>
    </row>
    <row r="597">
      <c r="A597" s="23"/>
      <c r="B597" s="23"/>
      <c r="C597" s="23"/>
    </row>
    <row r="598">
      <c r="A598" s="23"/>
      <c r="B598" s="23"/>
      <c r="C598" s="23"/>
    </row>
    <row r="599">
      <c r="A599" s="23"/>
      <c r="B599" s="23"/>
      <c r="C599" s="23"/>
    </row>
    <row r="600">
      <c r="A600" s="23"/>
      <c r="B600" s="23"/>
      <c r="C600" s="23"/>
    </row>
    <row r="601">
      <c r="A601" s="23"/>
      <c r="B601" s="23"/>
      <c r="C601" s="23"/>
    </row>
    <row r="602">
      <c r="A602" s="23"/>
      <c r="B602" s="23"/>
      <c r="C602" s="23"/>
    </row>
    <row r="603">
      <c r="A603" s="23"/>
      <c r="B603" s="23"/>
      <c r="C603" s="23"/>
    </row>
    <row r="604">
      <c r="A604" s="23"/>
      <c r="B604" s="23"/>
      <c r="C604" s="23"/>
    </row>
    <row r="605">
      <c r="A605" s="23"/>
      <c r="B605" s="23"/>
      <c r="C605" s="23"/>
    </row>
    <row r="606">
      <c r="A606" s="23"/>
      <c r="B606" s="23"/>
      <c r="C606" s="23"/>
    </row>
    <row r="607">
      <c r="A607" s="23"/>
      <c r="B607" s="23"/>
      <c r="C607" s="23"/>
    </row>
    <row r="608">
      <c r="A608" s="23"/>
      <c r="B608" s="23"/>
      <c r="C608" s="23"/>
    </row>
    <row r="609">
      <c r="A609" s="23"/>
      <c r="B609" s="23"/>
      <c r="C609" s="23"/>
    </row>
    <row r="610">
      <c r="A610" s="23"/>
      <c r="B610" s="23"/>
      <c r="C610" s="23"/>
    </row>
    <row r="611">
      <c r="A611" s="23"/>
      <c r="B611" s="23"/>
      <c r="C611" s="23"/>
    </row>
    <row r="612">
      <c r="A612" s="23"/>
      <c r="B612" s="23"/>
      <c r="C612" s="23"/>
    </row>
    <row r="613">
      <c r="A613" s="23"/>
      <c r="B613" s="23"/>
      <c r="C613" s="23"/>
    </row>
    <row r="614">
      <c r="A614" s="23"/>
      <c r="B614" s="23"/>
      <c r="C614" s="23"/>
    </row>
    <row r="615">
      <c r="A615" s="23"/>
      <c r="B615" s="23"/>
      <c r="C615" s="23"/>
    </row>
    <row r="616">
      <c r="A616" s="23"/>
      <c r="B616" s="23"/>
      <c r="C616" s="23"/>
    </row>
    <row r="617">
      <c r="A617" s="23"/>
      <c r="B617" s="23"/>
      <c r="C617" s="23"/>
    </row>
    <row r="618">
      <c r="A618" s="23"/>
      <c r="B618" s="23"/>
      <c r="C618" s="23"/>
    </row>
    <row r="619">
      <c r="A619" s="23"/>
      <c r="B619" s="23"/>
      <c r="C619" s="23"/>
    </row>
    <row r="620">
      <c r="A620" s="23"/>
      <c r="B620" s="23"/>
      <c r="C620" s="23"/>
    </row>
    <row r="621">
      <c r="A621" s="23"/>
      <c r="B621" s="23"/>
      <c r="C621" s="23"/>
    </row>
    <row r="622">
      <c r="A622" s="23"/>
      <c r="B622" s="23"/>
      <c r="C622" s="23"/>
    </row>
    <row r="623">
      <c r="A623" s="23"/>
      <c r="B623" s="23"/>
      <c r="C623" s="23"/>
    </row>
    <row r="624">
      <c r="A624" s="23"/>
      <c r="B624" s="23"/>
      <c r="C624" s="23"/>
    </row>
    <row r="625">
      <c r="A625" s="23"/>
      <c r="B625" s="23"/>
      <c r="C625" s="23"/>
    </row>
    <row r="626">
      <c r="A626" s="23"/>
      <c r="B626" s="23"/>
      <c r="C626" s="23"/>
    </row>
    <row r="627">
      <c r="A627" s="23"/>
      <c r="B627" s="23"/>
      <c r="C627" s="23"/>
    </row>
    <row r="628">
      <c r="A628" s="23"/>
      <c r="B628" s="23"/>
      <c r="C628" s="23"/>
    </row>
    <row r="629">
      <c r="A629" s="23"/>
      <c r="B629" s="23"/>
      <c r="C629" s="23"/>
    </row>
    <row r="630">
      <c r="A630" s="23"/>
      <c r="B630" s="23"/>
      <c r="C630" s="23"/>
    </row>
    <row r="631">
      <c r="A631" s="23"/>
      <c r="B631" s="23"/>
      <c r="C631" s="23"/>
    </row>
    <row r="632">
      <c r="A632" s="23"/>
      <c r="B632" s="23"/>
      <c r="C632" s="23"/>
    </row>
    <row r="633">
      <c r="A633" s="23"/>
      <c r="B633" s="23"/>
      <c r="C633" s="23"/>
    </row>
    <row r="634">
      <c r="A634" s="23"/>
      <c r="B634" s="23"/>
      <c r="C634" s="23"/>
    </row>
    <row r="635">
      <c r="A635" s="23"/>
      <c r="B635" s="23"/>
      <c r="C635" s="23"/>
    </row>
    <row r="636">
      <c r="A636" s="23"/>
      <c r="B636" s="23"/>
      <c r="C636" s="23"/>
    </row>
    <row r="637">
      <c r="A637" s="23"/>
      <c r="B637" s="23"/>
      <c r="C637" s="23"/>
    </row>
    <row r="638">
      <c r="A638" s="23"/>
      <c r="B638" s="23"/>
      <c r="C638" s="23"/>
    </row>
    <row r="639">
      <c r="A639" s="23"/>
      <c r="B639" s="23"/>
      <c r="C639" s="23"/>
    </row>
    <row r="640">
      <c r="A640" s="23"/>
      <c r="B640" s="23"/>
      <c r="C640" s="23"/>
    </row>
    <row r="641">
      <c r="A641" s="23"/>
      <c r="B641" s="23"/>
      <c r="C641" s="23"/>
    </row>
    <row r="642">
      <c r="A642" s="23"/>
      <c r="B642" s="23"/>
      <c r="C642" s="23"/>
    </row>
    <row r="643">
      <c r="A643" s="23"/>
      <c r="B643" s="23"/>
      <c r="C643" s="23"/>
    </row>
    <row r="644">
      <c r="A644" s="23"/>
      <c r="B644" s="23"/>
      <c r="C644" s="23"/>
    </row>
    <row r="645">
      <c r="A645" s="23"/>
      <c r="B645" s="23"/>
      <c r="C645" s="23"/>
    </row>
    <row r="646">
      <c r="A646" s="23"/>
      <c r="B646" s="23"/>
      <c r="C646" s="23"/>
    </row>
    <row r="647">
      <c r="A647" s="23"/>
      <c r="B647" s="23"/>
      <c r="C647" s="23"/>
    </row>
    <row r="648">
      <c r="A648" s="23"/>
      <c r="B648" s="23"/>
      <c r="C648" s="23"/>
    </row>
    <row r="649">
      <c r="A649" s="23"/>
      <c r="B649" s="23"/>
      <c r="C649" s="23"/>
    </row>
    <row r="650">
      <c r="A650" s="23"/>
      <c r="B650" s="23"/>
      <c r="C650" s="23"/>
    </row>
    <row r="651">
      <c r="A651" s="23"/>
      <c r="B651" s="23"/>
      <c r="C651" s="23"/>
    </row>
    <row r="652">
      <c r="A652" s="23"/>
      <c r="B652" s="23"/>
      <c r="C652" s="23"/>
    </row>
    <row r="653">
      <c r="A653" s="23"/>
      <c r="B653" s="23"/>
      <c r="C653" s="23"/>
    </row>
    <row r="654">
      <c r="A654" s="23"/>
      <c r="B654" s="23"/>
      <c r="C654" s="23"/>
    </row>
    <row r="655">
      <c r="A655" s="23"/>
      <c r="B655" s="23"/>
      <c r="C655" s="23"/>
    </row>
    <row r="656">
      <c r="A656" s="23"/>
      <c r="B656" s="23"/>
      <c r="C656" s="23"/>
    </row>
    <row r="657">
      <c r="A657" s="23"/>
      <c r="B657" s="23"/>
      <c r="C657" s="23"/>
    </row>
    <row r="658">
      <c r="A658" s="23"/>
      <c r="B658" s="23"/>
      <c r="C658" s="23"/>
    </row>
    <row r="659">
      <c r="A659" s="23"/>
      <c r="B659" s="23"/>
      <c r="C659" s="23"/>
    </row>
    <row r="660">
      <c r="A660" s="23"/>
      <c r="B660" s="23"/>
      <c r="C660" s="23"/>
    </row>
    <row r="661">
      <c r="A661" s="23"/>
      <c r="B661" s="23"/>
      <c r="C661" s="23"/>
    </row>
    <row r="662">
      <c r="A662" s="23"/>
      <c r="B662" s="23"/>
      <c r="C662" s="23"/>
    </row>
    <row r="663">
      <c r="A663" s="23"/>
      <c r="B663" s="23"/>
      <c r="C663" s="23"/>
    </row>
    <row r="664">
      <c r="A664" s="23"/>
      <c r="B664" s="23"/>
      <c r="C664" s="23"/>
    </row>
    <row r="665">
      <c r="A665" s="23"/>
      <c r="B665" s="23"/>
      <c r="C665" s="23"/>
    </row>
    <row r="666">
      <c r="A666" s="23"/>
      <c r="B666" s="23"/>
      <c r="C666" s="23"/>
    </row>
    <row r="667">
      <c r="A667" s="23"/>
      <c r="B667" s="23"/>
      <c r="C667" s="23"/>
    </row>
    <row r="668">
      <c r="A668" s="23"/>
      <c r="B668" s="23"/>
      <c r="C668" s="23"/>
    </row>
    <row r="669">
      <c r="A669" s="23"/>
      <c r="B669" s="23"/>
      <c r="C669" s="23"/>
    </row>
    <row r="670">
      <c r="A670" s="23"/>
      <c r="B670" s="23"/>
      <c r="C670" s="23"/>
    </row>
    <row r="671">
      <c r="A671" s="23"/>
      <c r="B671" s="23"/>
      <c r="C671" s="23"/>
    </row>
    <row r="672">
      <c r="A672" s="23"/>
      <c r="B672" s="23"/>
      <c r="C672" s="23"/>
    </row>
    <row r="673">
      <c r="A673" s="23"/>
      <c r="B673" s="23"/>
      <c r="C673" s="23"/>
    </row>
    <row r="674">
      <c r="A674" s="23"/>
      <c r="B674" s="23"/>
      <c r="C674" s="23"/>
    </row>
    <row r="675">
      <c r="A675" s="23"/>
      <c r="B675" s="23"/>
      <c r="C675" s="23"/>
    </row>
    <row r="676">
      <c r="A676" s="23"/>
      <c r="B676" s="23"/>
      <c r="C676" s="23"/>
    </row>
    <row r="677">
      <c r="A677" s="23"/>
      <c r="B677" s="23"/>
      <c r="C677" s="23"/>
    </row>
    <row r="678">
      <c r="A678" s="23"/>
      <c r="B678" s="23"/>
      <c r="C678" s="23"/>
    </row>
    <row r="679">
      <c r="A679" s="23"/>
      <c r="B679" s="23"/>
      <c r="C679" s="23"/>
    </row>
    <row r="680">
      <c r="A680" s="23"/>
      <c r="B680" s="23"/>
      <c r="C680" s="23"/>
    </row>
    <row r="681">
      <c r="A681" s="23"/>
      <c r="B681" s="23"/>
      <c r="C681" s="23"/>
    </row>
    <row r="682">
      <c r="A682" s="23"/>
      <c r="B682" s="23"/>
      <c r="C682" s="23"/>
    </row>
    <row r="683">
      <c r="A683" s="23"/>
      <c r="B683" s="23"/>
      <c r="C683" s="23"/>
    </row>
    <row r="684">
      <c r="A684" s="23"/>
      <c r="B684" s="23"/>
      <c r="C684" s="23"/>
    </row>
    <row r="685">
      <c r="A685" s="23"/>
      <c r="B685" s="23"/>
      <c r="C685" s="23"/>
    </row>
    <row r="686">
      <c r="A686" s="23"/>
      <c r="B686" s="23"/>
      <c r="C686" s="23"/>
    </row>
    <row r="687">
      <c r="A687" s="23"/>
      <c r="B687" s="23"/>
      <c r="C687" s="23"/>
    </row>
    <row r="688">
      <c r="A688" s="23"/>
      <c r="B688" s="23"/>
      <c r="C688" s="23"/>
    </row>
    <row r="689">
      <c r="A689" s="23"/>
      <c r="B689" s="23"/>
      <c r="C689" s="23"/>
    </row>
    <row r="690">
      <c r="A690" s="23"/>
      <c r="B690" s="23"/>
      <c r="C690" s="23"/>
    </row>
    <row r="691">
      <c r="A691" s="23"/>
      <c r="B691" s="23"/>
      <c r="C691" s="23"/>
    </row>
    <row r="692">
      <c r="A692" s="23"/>
      <c r="B692" s="23"/>
      <c r="C692" s="23"/>
    </row>
    <row r="693">
      <c r="A693" s="23"/>
      <c r="B693" s="23"/>
      <c r="C693" s="23"/>
    </row>
    <row r="694">
      <c r="A694" s="23"/>
      <c r="B694" s="23"/>
      <c r="C694" s="23"/>
    </row>
    <row r="695">
      <c r="A695" s="23"/>
      <c r="B695" s="23"/>
      <c r="C695" s="23"/>
    </row>
    <row r="696">
      <c r="A696" s="23"/>
      <c r="B696" s="23"/>
      <c r="C696" s="23"/>
    </row>
    <row r="697">
      <c r="A697" s="23"/>
      <c r="B697" s="23"/>
      <c r="C697" s="23"/>
    </row>
    <row r="698">
      <c r="A698" s="23"/>
      <c r="B698" s="23"/>
      <c r="C698" s="23"/>
    </row>
    <row r="699">
      <c r="A699" s="23"/>
      <c r="B699" s="23"/>
      <c r="C699" s="23"/>
    </row>
    <row r="700">
      <c r="A700" s="23"/>
      <c r="B700" s="23"/>
      <c r="C700" s="23"/>
    </row>
    <row r="701">
      <c r="A701" s="23"/>
      <c r="B701" s="23"/>
      <c r="C701" s="23"/>
    </row>
    <row r="702">
      <c r="A702" s="23"/>
      <c r="B702" s="23"/>
      <c r="C702" s="23"/>
    </row>
    <row r="703">
      <c r="A703" s="23"/>
      <c r="B703" s="23"/>
      <c r="C703" s="23"/>
    </row>
    <row r="704">
      <c r="A704" s="23"/>
      <c r="B704" s="23"/>
      <c r="C704" s="23"/>
    </row>
    <row r="705">
      <c r="A705" s="23"/>
      <c r="B705" s="23"/>
      <c r="C705" s="23"/>
    </row>
    <row r="706">
      <c r="A706" s="23"/>
      <c r="B706" s="23"/>
      <c r="C706" s="23"/>
    </row>
    <row r="707">
      <c r="A707" s="23"/>
      <c r="B707" s="23"/>
      <c r="C707" s="23"/>
    </row>
    <row r="708">
      <c r="A708" s="23"/>
      <c r="B708" s="23"/>
      <c r="C708" s="23"/>
    </row>
    <row r="709">
      <c r="A709" s="23"/>
      <c r="B709" s="23"/>
      <c r="C709" s="23"/>
    </row>
    <row r="710">
      <c r="A710" s="23"/>
      <c r="B710" s="23"/>
      <c r="C710" s="23"/>
    </row>
    <row r="711">
      <c r="A711" s="23"/>
      <c r="B711" s="23"/>
      <c r="C711" s="23"/>
    </row>
    <row r="712">
      <c r="A712" s="23"/>
      <c r="B712" s="23"/>
      <c r="C712" s="23"/>
    </row>
    <row r="713">
      <c r="A713" s="23"/>
      <c r="B713" s="23"/>
      <c r="C713" s="23"/>
    </row>
    <row r="714">
      <c r="A714" s="23"/>
      <c r="B714" s="23"/>
      <c r="C714" s="23"/>
    </row>
    <row r="715">
      <c r="A715" s="23"/>
      <c r="B715" s="23"/>
      <c r="C715" s="23"/>
    </row>
    <row r="716">
      <c r="A716" s="23"/>
      <c r="B716" s="23"/>
      <c r="C716" s="23"/>
    </row>
    <row r="717">
      <c r="A717" s="23"/>
      <c r="B717" s="23"/>
      <c r="C717" s="23"/>
    </row>
    <row r="718">
      <c r="A718" s="23"/>
      <c r="B718" s="23"/>
      <c r="C718" s="23"/>
    </row>
    <row r="719">
      <c r="A719" s="23"/>
      <c r="B719" s="23"/>
      <c r="C719" s="23"/>
    </row>
    <row r="720">
      <c r="A720" s="23"/>
      <c r="B720" s="23"/>
      <c r="C720" s="23"/>
    </row>
    <row r="721">
      <c r="A721" s="23"/>
      <c r="B721" s="23"/>
      <c r="C721" s="23"/>
    </row>
    <row r="722">
      <c r="A722" s="23"/>
      <c r="B722" s="23"/>
      <c r="C722" s="23"/>
    </row>
    <row r="723">
      <c r="A723" s="23"/>
      <c r="B723" s="23"/>
      <c r="C723" s="23"/>
    </row>
    <row r="724">
      <c r="A724" s="23"/>
      <c r="B724" s="23"/>
      <c r="C724" s="23"/>
    </row>
    <row r="725">
      <c r="A725" s="23"/>
      <c r="B725" s="23"/>
      <c r="C725" s="23"/>
    </row>
    <row r="726">
      <c r="A726" s="23"/>
      <c r="B726" s="23"/>
      <c r="C726" s="23"/>
    </row>
    <row r="727">
      <c r="A727" s="23"/>
      <c r="B727" s="23"/>
      <c r="C727" s="23"/>
    </row>
    <row r="728">
      <c r="A728" s="23"/>
      <c r="B728" s="23"/>
      <c r="C728" s="23"/>
    </row>
    <row r="729">
      <c r="A729" s="23"/>
      <c r="B729" s="23"/>
      <c r="C729" s="23"/>
    </row>
    <row r="730">
      <c r="A730" s="23"/>
      <c r="B730" s="23"/>
      <c r="C730" s="23"/>
    </row>
    <row r="731">
      <c r="A731" s="23"/>
      <c r="B731" s="23"/>
      <c r="C731" s="23"/>
    </row>
    <row r="732">
      <c r="A732" s="23"/>
      <c r="B732" s="23"/>
      <c r="C732" s="23"/>
    </row>
    <row r="733">
      <c r="A733" s="23"/>
      <c r="B733" s="23"/>
      <c r="C733" s="23"/>
    </row>
    <row r="734">
      <c r="A734" s="23"/>
      <c r="B734" s="23"/>
      <c r="C734" s="23"/>
    </row>
    <row r="735">
      <c r="A735" s="23"/>
      <c r="B735" s="23"/>
      <c r="C735" s="23"/>
    </row>
    <row r="736">
      <c r="A736" s="23"/>
      <c r="B736" s="23"/>
      <c r="C736" s="23"/>
    </row>
    <row r="737">
      <c r="A737" s="23"/>
      <c r="B737" s="23"/>
      <c r="C737" s="23"/>
    </row>
    <row r="738">
      <c r="A738" s="23"/>
      <c r="B738" s="23"/>
      <c r="C738" s="23"/>
    </row>
    <row r="739">
      <c r="A739" s="23"/>
      <c r="B739" s="23"/>
      <c r="C739" s="23"/>
    </row>
    <row r="740">
      <c r="A740" s="23"/>
      <c r="B740" s="23"/>
      <c r="C740" s="23"/>
    </row>
    <row r="741">
      <c r="A741" s="23"/>
      <c r="B741" s="23"/>
      <c r="C741" s="23"/>
    </row>
    <row r="742">
      <c r="A742" s="23"/>
      <c r="B742" s="23"/>
      <c r="C742" s="23"/>
    </row>
    <row r="743">
      <c r="A743" s="23"/>
      <c r="B743" s="23"/>
      <c r="C743" s="23"/>
    </row>
    <row r="744">
      <c r="A744" s="23"/>
      <c r="B744" s="23"/>
      <c r="C744" s="23"/>
    </row>
    <row r="745">
      <c r="A745" s="23"/>
      <c r="B745" s="23"/>
      <c r="C745" s="23"/>
    </row>
    <row r="746">
      <c r="A746" s="23"/>
      <c r="B746" s="23"/>
      <c r="C746" s="23"/>
    </row>
    <row r="747">
      <c r="A747" s="23"/>
      <c r="B747" s="23"/>
      <c r="C747" s="23"/>
    </row>
    <row r="748">
      <c r="A748" s="23"/>
      <c r="B748" s="23"/>
      <c r="C748" s="23"/>
    </row>
    <row r="749">
      <c r="A749" s="23"/>
      <c r="B749" s="23"/>
      <c r="C749" s="23"/>
    </row>
    <row r="750">
      <c r="A750" s="23"/>
      <c r="B750" s="23"/>
      <c r="C750" s="23"/>
    </row>
    <row r="751">
      <c r="A751" s="23"/>
      <c r="B751" s="23"/>
      <c r="C751" s="23"/>
    </row>
    <row r="752">
      <c r="A752" s="23"/>
      <c r="B752" s="23"/>
      <c r="C752" s="23"/>
    </row>
    <row r="753">
      <c r="A753" s="23"/>
      <c r="B753" s="23"/>
      <c r="C753" s="23"/>
    </row>
    <row r="754">
      <c r="A754" s="23"/>
      <c r="B754" s="23"/>
      <c r="C754" s="23"/>
    </row>
    <row r="755">
      <c r="A755" s="23"/>
      <c r="B755" s="23"/>
      <c r="C755" s="23"/>
    </row>
    <row r="756">
      <c r="A756" s="23"/>
      <c r="B756" s="23"/>
      <c r="C756" s="23"/>
    </row>
    <row r="757">
      <c r="A757" s="23"/>
      <c r="B757" s="23"/>
      <c r="C757" s="23"/>
    </row>
    <row r="758">
      <c r="A758" s="23"/>
      <c r="B758" s="23"/>
      <c r="C758" s="23"/>
    </row>
    <row r="759">
      <c r="A759" s="23"/>
      <c r="B759" s="23"/>
      <c r="C759" s="23"/>
    </row>
    <row r="760">
      <c r="A760" s="23"/>
      <c r="B760" s="23"/>
      <c r="C760" s="23"/>
    </row>
    <row r="761">
      <c r="A761" s="23"/>
      <c r="B761" s="23"/>
      <c r="C761" s="23"/>
    </row>
    <row r="762">
      <c r="A762" s="23"/>
      <c r="B762" s="23"/>
      <c r="C762" s="23"/>
    </row>
    <row r="763">
      <c r="A763" s="23"/>
      <c r="B763" s="23"/>
      <c r="C763" s="23"/>
    </row>
    <row r="764">
      <c r="A764" s="23"/>
      <c r="B764" s="23"/>
      <c r="C764" s="23"/>
    </row>
    <row r="765">
      <c r="A765" s="23"/>
      <c r="B765" s="23"/>
      <c r="C765" s="23"/>
    </row>
    <row r="766">
      <c r="A766" s="23"/>
      <c r="B766" s="23"/>
      <c r="C766" s="23"/>
    </row>
    <row r="767">
      <c r="A767" s="23"/>
      <c r="B767" s="23"/>
      <c r="C767" s="23"/>
    </row>
    <row r="768">
      <c r="A768" s="23"/>
      <c r="B768" s="23"/>
      <c r="C768" s="23"/>
    </row>
    <row r="769">
      <c r="A769" s="23"/>
      <c r="B769" s="23"/>
      <c r="C769" s="23"/>
    </row>
    <row r="770">
      <c r="A770" s="23"/>
      <c r="B770" s="23"/>
      <c r="C770" s="23"/>
    </row>
    <row r="771">
      <c r="A771" s="23"/>
      <c r="B771" s="23"/>
      <c r="C771" s="23"/>
    </row>
    <row r="772">
      <c r="A772" s="23"/>
      <c r="B772" s="23"/>
      <c r="C772" s="23"/>
    </row>
    <row r="773">
      <c r="A773" s="23"/>
      <c r="B773" s="23"/>
      <c r="C773" s="23"/>
    </row>
    <row r="774">
      <c r="A774" s="23"/>
      <c r="B774" s="23"/>
      <c r="C774" s="23"/>
    </row>
    <row r="775">
      <c r="A775" s="23"/>
      <c r="B775" s="23"/>
      <c r="C775" s="23"/>
    </row>
    <row r="776">
      <c r="A776" s="23"/>
      <c r="B776" s="23"/>
      <c r="C776" s="23"/>
    </row>
    <row r="777">
      <c r="A777" s="23"/>
      <c r="B777" s="23"/>
      <c r="C777" s="23"/>
    </row>
    <row r="778">
      <c r="A778" s="23"/>
      <c r="B778" s="23"/>
      <c r="C778" s="23"/>
    </row>
    <row r="779">
      <c r="A779" s="23"/>
      <c r="B779" s="23"/>
      <c r="C779" s="23"/>
    </row>
    <row r="780">
      <c r="A780" s="23"/>
      <c r="B780" s="23"/>
      <c r="C780" s="23"/>
    </row>
    <row r="781">
      <c r="A781" s="23"/>
      <c r="B781" s="23"/>
      <c r="C781" s="23"/>
    </row>
    <row r="782">
      <c r="A782" s="23"/>
      <c r="B782" s="23"/>
      <c r="C782" s="23"/>
    </row>
    <row r="783">
      <c r="A783" s="23"/>
      <c r="B783" s="23"/>
      <c r="C783" s="23"/>
    </row>
    <row r="784">
      <c r="A784" s="23"/>
      <c r="B784" s="23"/>
      <c r="C784" s="23"/>
    </row>
    <row r="785">
      <c r="A785" s="23"/>
      <c r="B785" s="23"/>
      <c r="C785" s="23"/>
    </row>
    <row r="786">
      <c r="A786" s="23"/>
      <c r="B786" s="23"/>
      <c r="C786" s="23"/>
    </row>
    <row r="787">
      <c r="A787" s="23"/>
      <c r="B787" s="23"/>
      <c r="C787" s="23"/>
    </row>
    <row r="788">
      <c r="A788" s="23"/>
      <c r="B788" s="23"/>
      <c r="C788" s="23"/>
    </row>
    <row r="789">
      <c r="A789" s="23"/>
      <c r="B789" s="23"/>
      <c r="C789" s="23"/>
    </row>
    <row r="790">
      <c r="A790" s="23"/>
      <c r="B790" s="23"/>
      <c r="C790" s="23"/>
    </row>
    <row r="791">
      <c r="A791" s="23"/>
      <c r="B791" s="23"/>
      <c r="C791" s="23"/>
    </row>
    <row r="792">
      <c r="A792" s="23"/>
      <c r="B792" s="23"/>
      <c r="C792" s="23"/>
    </row>
    <row r="793">
      <c r="A793" s="23"/>
      <c r="B793" s="23"/>
      <c r="C793" s="23"/>
    </row>
    <row r="794">
      <c r="A794" s="23"/>
      <c r="B794" s="23"/>
      <c r="C794" s="23"/>
    </row>
    <row r="795">
      <c r="A795" s="23"/>
      <c r="B795" s="23"/>
      <c r="C795" s="23"/>
    </row>
    <row r="796">
      <c r="A796" s="23"/>
      <c r="B796" s="23"/>
      <c r="C796" s="23"/>
    </row>
    <row r="797">
      <c r="A797" s="23"/>
      <c r="B797" s="23"/>
      <c r="C797" s="23"/>
    </row>
    <row r="798">
      <c r="A798" s="23"/>
      <c r="B798" s="23"/>
      <c r="C798" s="23"/>
    </row>
    <row r="799">
      <c r="A799" s="23"/>
      <c r="B799" s="23"/>
      <c r="C799" s="23"/>
    </row>
    <row r="800">
      <c r="A800" s="23"/>
      <c r="B800" s="23"/>
      <c r="C800" s="23"/>
    </row>
    <row r="801">
      <c r="A801" s="23"/>
      <c r="B801" s="23"/>
      <c r="C801" s="23"/>
    </row>
    <row r="802">
      <c r="A802" s="23"/>
      <c r="B802" s="23"/>
      <c r="C802" s="23"/>
    </row>
    <row r="803">
      <c r="A803" s="23"/>
      <c r="B803" s="23"/>
      <c r="C803" s="23"/>
    </row>
    <row r="804">
      <c r="A804" s="23"/>
      <c r="B804" s="23"/>
      <c r="C804" s="23"/>
    </row>
    <row r="805">
      <c r="A805" s="23"/>
      <c r="B805" s="23"/>
      <c r="C805" s="23"/>
    </row>
    <row r="806">
      <c r="A806" s="23"/>
      <c r="B806" s="23"/>
      <c r="C806" s="23"/>
    </row>
    <row r="807">
      <c r="A807" s="23"/>
      <c r="B807" s="23"/>
      <c r="C807" s="23"/>
    </row>
    <row r="808">
      <c r="A808" s="23"/>
      <c r="B808" s="23"/>
      <c r="C808" s="23"/>
    </row>
    <row r="809">
      <c r="A809" s="23"/>
      <c r="B809" s="23"/>
      <c r="C809" s="23"/>
    </row>
    <row r="810">
      <c r="A810" s="23"/>
      <c r="B810" s="23"/>
      <c r="C810" s="23"/>
    </row>
    <row r="811">
      <c r="A811" s="23"/>
      <c r="B811" s="23"/>
      <c r="C811" s="23"/>
    </row>
    <row r="812">
      <c r="A812" s="23"/>
      <c r="B812" s="23"/>
      <c r="C812" s="23"/>
    </row>
    <row r="813">
      <c r="A813" s="23"/>
      <c r="B813" s="23"/>
      <c r="C813" s="23"/>
    </row>
    <row r="814">
      <c r="A814" s="23"/>
      <c r="B814" s="23"/>
      <c r="C814" s="23"/>
    </row>
    <row r="815">
      <c r="A815" s="23"/>
      <c r="B815" s="23"/>
      <c r="C815" s="23"/>
    </row>
    <row r="816">
      <c r="A816" s="23"/>
      <c r="B816" s="23"/>
      <c r="C816" s="23"/>
    </row>
    <row r="817">
      <c r="A817" s="23"/>
      <c r="B817" s="23"/>
      <c r="C817" s="23"/>
    </row>
    <row r="818">
      <c r="A818" s="23"/>
      <c r="B818" s="23"/>
      <c r="C818" s="23"/>
    </row>
    <row r="819">
      <c r="A819" s="23"/>
      <c r="B819" s="23"/>
      <c r="C819" s="23"/>
    </row>
    <row r="820">
      <c r="A820" s="23"/>
      <c r="B820" s="23"/>
      <c r="C820" s="23"/>
    </row>
    <row r="821">
      <c r="A821" s="23"/>
      <c r="B821" s="23"/>
      <c r="C821" s="23"/>
    </row>
    <row r="822">
      <c r="A822" s="23"/>
      <c r="B822" s="23"/>
      <c r="C822" s="23"/>
    </row>
    <row r="823">
      <c r="A823" s="23"/>
      <c r="B823" s="23"/>
      <c r="C823" s="23"/>
    </row>
    <row r="824">
      <c r="A824" s="23"/>
      <c r="B824" s="23"/>
      <c r="C824" s="23"/>
    </row>
    <row r="825">
      <c r="A825" s="23"/>
      <c r="B825" s="23"/>
      <c r="C825" s="23"/>
    </row>
    <row r="826">
      <c r="A826" s="23"/>
      <c r="B826" s="23"/>
      <c r="C826" s="23"/>
    </row>
    <row r="827">
      <c r="A827" s="23"/>
      <c r="B827" s="23"/>
      <c r="C827" s="23"/>
    </row>
    <row r="828">
      <c r="A828" s="23"/>
      <c r="B828" s="23"/>
      <c r="C828" s="23"/>
    </row>
    <row r="829">
      <c r="A829" s="23"/>
      <c r="B829" s="23"/>
      <c r="C829" s="23"/>
    </row>
    <row r="830">
      <c r="A830" s="23"/>
      <c r="B830" s="23"/>
      <c r="C830" s="23"/>
    </row>
    <row r="831">
      <c r="A831" s="23"/>
      <c r="B831" s="23"/>
      <c r="C831" s="23"/>
    </row>
    <row r="832">
      <c r="A832" s="23"/>
      <c r="B832" s="23"/>
      <c r="C832" s="23"/>
    </row>
    <row r="833">
      <c r="A833" s="23"/>
      <c r="B833" s="23"/>
      <c r="C833" s="23"/>
    </row>
    <row r="834">
      <c r="A834" s="23"/>
      <c r="B834" s="23"/>
      <c r="C834" s="23"/>
    </row>
    <row r="835">
      <c r="A835" s="23"/>
      <c r="B835" s="23"/>
      <c r="C835" s="23"/>
    </row>
    <row r="836">
      <c r="A836" s="23"/>
      <c r="B836" s="23"/>
      <c r="C836" s="23"/>
    </row>
    <row r="837">
      <c r="A837" s="23"/>
      <c r="B837" s="23"/>
      <c r="C837" s="23"/>
    </row>
    <row r="838">
      <c r="A838" s="23"/>
      <c r="B838" s="23"/>
      <c r="C838" s="23"/>
    </row>
    <row r="839">
      <c r="A839" s="23"/>
      <c r="B839" s="23"/>
      <c r="C839" s="23"/>
    </row>
    <row r="840">
      <c r="A840" s="23"/>
      <c r="B840" s="23"/>
      <c r="C840" s="23"/>
    </row>
    <row r="841">
      <c r="A841" s="23"/>
      <c r="B841" s="23"/>
      <c r="C841" s="23"/>
    </row>
    <row r="842">
      <c r="A842" s="23"/>
      <c r="B842" s="23"/>
      <c r="C842" s="23"/>
    </row>
    <row r="843">
      <c r="A843" s="23"/>
      <c r="B843" s="23"/>
      <c r="C843" s="23"/>
    </row>
    <row r="844">
      <c r="A844" s="23"/>
      <c r="B844" s="23"/>
      <c r="C844" s="23"/>
    </row>
    <row r="845">
      <c r="A845" s="23"/>
      <c r="B845" s="23"/>
      <c r="C845" s="23"/>
    </row>
    <row r="846">
      <c r="A846" s="23"/>
      <c r="B846" s="23"/>
      <c r="C846" s="23"/>
    </row>
    <row r="847">
      <c r="A847" s="23"/>
      <c r="B847" s="23"/>
      <c r="C847" s="23"/>
    </row>
    <row r="848">
      <c r="A848" s="23"/>
      <c r="B848" s="23"/>
      <c r="C848" s="23"/>
    </row>
    <row r="849">
      <c r="A849" s="23"/>
      <c r="B849" s="23"/>
      <c r="C849" s="23"/>
    </row>
    <row r="850">
      <c r="A850" s="23"/>
      <c r="B850" s="23"/>
      <c r="C850" s="23"/>
    </row>
    <row r="851">
      <c r="A851" s="23"/>
      <c r="B851" s="23"/>
      <c r="C851" s="23"/>
    </row>
    <row r="852">
      <c r="A852" s="23"/>
      <c r="B852" s="23"/>
      <c r="C852" s="23"/>
    </row>
    <row r="853">
      <c r="A853" s="23"/>
      <c r="B853" s="23"/>
      <c r="C853" s="23"/>
    </row>
    <row r="854">
      <c r="A854" s="23"/>
      <c r="B854" s="23"/>
      <c r="C854" s="23"/>
    </row>
    <row r="855">
      <c r="A855" s="23"/>
      <c r="B855" s="23"/>
      <c r="C855" s="23"/>
    </row>
    <row r="856">
      <c r="A856" s="23"/>
      <c r="B856" s="23"/>
      <c r="C856" s="23"/>
    </row>
    <row r="857">
      <c r="A857" s="23"/>
      <c r="B857" s="23"/>
      <c r="C857" s="23"/>
    </row>
    <row r="858">
      <c r="A858" s="23"/>
      <c r="B858" s="23"/>
      <c r="C858" s="23"/>
    </row>
    <row r="859">
      <c r="A859" s="23"/>
      <c r="B859" s="23"/>
      <c r="C859" s="23"/>
    </row>
    <row r="860">
      <c r="A860" s="23"/>
      <c r="B860" s="23"/>
      <c r="C860" s="23"/>
    </row>
    <row r="861">
      <c r="A861" s="23"/>
      <c r="B861" s="23"/>
      <c r="C861" s="23"/>
    </row>
    <row r="862">
      <c r="A862" s="23"/>
      <c r="B862" s="23"/>
      <c r="C862" s="23"/>
    </row>
    <row r="863">
      <c r="A863" s="23"/>
      <c r="B863" s="23"/>
      <c r="C863" s="23"/>
    </row>
    <row r="864">
      <c r="A864" s="23"/>
      <c r="B864" s="23"/>
      <c r="C864" s="23"/>
    </row>
    <row r="865">
      <c r="A865" s="23"/>
      <c r="B865" s="23"/>
      <c r="C865" s="23"/>
    </row>
    <row r="866">
      <c r="A866" s="23"/>
      <c r="B866" s="23"/>
      <c r="C866" s="23"/>
    </row>
    <row r="867">
      <c r="A867" s="23"/>
      <c r="B867" s="23"/>
      <c r="C867" s="23"/>
    </row>
    <row r="868">
      <c r="A868" s="23"/>
      <c r="B868" s="23"/>
      <c r="C868" s="23"/>
    </row>
    <row r="869">
      <c r="A869" s="23"/>
      <c r="B869" s="23"/>
      <c r="C869" s="23"/>
    </row>
    <row r="870">
      <c r="A870" s="23"/>
      <c r="B870" s="23"/>
      <c r="C870" s="23"/>
    </row>
    <row r="871">
      <c r="A871" s="23"/>
      <c r="B871" s="23"/>
      <c r="C871" s="23"/>
    </row>
    <row r="872">
      <c r="A872" s="23"/>
      <c r="B872" s="23"/>
      <c r="C872" s="23"/>
    </row>
    <row r="873">
      <c r="A873" s="23"/>
      <c r="B873" s="23"/>
      <c r="C873" s="23"/>
    </row>
    <row r="874">
      <c r="A874" s="23"/>
      <c r="B874" s="23"/>
      <c r="C874" s="23"/>
    </row>
    <row r="875">
      <c r="A875" s="23"/>
      <c r="B875" s="23"/>
      <c r="C875" s="23"/>
    </row>
    <row r="876">
      <c r="A876" s="23"/>
      <c r="B876" s="23"/>
      <c r="C876" s="23"/>
    </row>
    <row r="877">
      <c r="A877" s="23"/>
      <c r="B877" s="23"/>
      <c r="C877" s="23"/>
    </row>
    <row r="878">
      <c r="A878" s="23"/>
      <c r="B878" s="23"/>
      <c r="C878" s="23"/>
    </row>
    <row r="879">
      <c r="A879" s="23"/>
      <c r="B879" s="23"/>
      <c r="C879" s="23"/>
    </row>
    <row r="880">
      <c r="A880" s="23"/>
      <c r="B880" s="23"/>
      <c r="C880" s="23"/>
    </row>
    <row r="881">
      <c r="A881" s="23"/>
      <c r="B881" s="23"/>
      <c r="C881" s="23"/>
    </row>
    <row r="882">
      <c r="A882" s="23"/>
      <c r="B882" s="23"/>
      <c r="C882" s="23"/>
    </row>
    <row r="883">
      <c r="A883" s="23"/>
      <c r="B883" s="23"/>
      <c r="C883" s="23"/>
    </row>
    <row r="884">
      <c r="A884" s="23"/>
      <c r="B884" s="23"/>
      <c r="C884" s="23"/>
    </row>
    <row r="885">
      <c r="A885" s="23"/>
      <c r="B885" s="23"/>
      <c r="C885" s="23"/>
    </row>
    <row r="886">
      <c r="A886" s="23"/>
      <c r="B886" s="23"/>
      <c r="C886" s="23"/>
    </row>
    <row r="887">
      <c r="A887" s="23"/>
      <c r="B887" s="23"/>
      <c r="C887" s="23"/>
    </row>
    <row r="888">
      <c r="A888" s="23"/>
      <c r="B888" s="23"/>
      <c r="C888" s="23"/>
    </row>
    <row r="889">
      <c r="A889" s="23"/>
      <c r="B889" s="23"/>
      <c r="C889" s="23"/>
    </row>
    <row r="890">
      <c r="A890" s="23"/>
      <c r="B890" s="23"/>
      <c r="C890" s="23"/>
    </row>
    <row r="891">
      <c r="A891" s="23"/>
      <c r="B891" s="23"/>
      <c r="C891" s="23"/>
    </row>
    <row r="892">
      <c r="A892" s="23"/>
      <c r="B892" s="23"/>
      <c r="C892" s="23"/>
    </row>
    <row r="893">
      <c r="A893" s="23"/>
      <c r="B893" s="23"/>
      <c r="C893" s="23"/>
    </row>
    <row r="894">
      <c r="A894" s="23"/>
      <c r="B894" s="23"/>
      <c r="C894" s="23"/>
    </row>
    <row r="895">
      <c r="A895" s="23"/>
      <c r="B895" s="23"/>
      <c r="C895" s="23"/>
    </row>
    <row r="896">
      <c r="A896" s="23"/>
      <c r="B896" s="23"/>
      <c r="C896" s="23"/>
    </row>
    <row r="897">
      <c r="A897" s="23"/>
      <c r="B897" s="23"/>
      <c r="C897" s="23"/>
    </row>
    <row r="898">
      <c r="A898" s="23"/>
      <c r="B898" s="23"/>
      <c r="C898" s="23"/>
    </row>
    <row r="899">
      <c r="A899" s="23"/>
      <c r="B899" s="23"/>
      <c r="C899" s="23"/>
    </row>
    <row r="900">
      <c r="A900" s="23"/>
      <c r="B900" s="23"/>
      <c r="C900" s="23"/>
    </row>
    <row r="901">
      <c r="A901" s="23"/>
      <c r="B901" s="23"/>
      <c r="C901" s="23"/>
    </row>
    <row r="902">
      <c r="A902" s="23"/>
      <c r="B902" s="23"/>
      <c r="C902" s="23"/>
    </row>
    <row r="903">
      <c r="A903" s="23"/>
      <c r="B903" s="23"/>
      <c r="C903" s="23"/>
    </row>
    <row r="904">
      <c r="A904" s="23"/>
      <c r="B904" s="23"/>
      <c r="C904" s="23"/>
    </row>
    <row r="905">
      <c r="A905" s="23"/>
      <c r="B905" s="23"/>
      <c r="C905" s="23"/>
    </row>
    <row r="906">
      <c r="A906" s="23"/>
      <c r="B906" s="23"/>
      <c r="C906" s="23"/>
    </row>
    <row r="907">
      <c r="A907" s="23"/>
      <c r="B907" s="23"/>
      <c r="C907" s="23"/>
    </row>
    <row r="908">
      <c r="A908" s="23"/>
      <c r="B908" s="23"/>
      <c r="C908" s="23"/>
    </row>
    <row r="909">
      <c r="A909" s="23"/>
      <c r="B909" s="23"/>
      <c r="C909" s="23"/>
    </row>
    <row r="910">
      <c r="A910" s="23"/>
      <c r="B910" s="23"/>
      <c r="C910" s="23"/>
    </row>
    <row r="911">
      <c r="A911" s="23"/>
      <c r="B911" s="23"/>
      <c r="C911" s="23"/>
    </row>
    <row r="912">
      <c r="A912" s="23"/>
      <c r="B912" s="23"/>
      <c r="C912" s="23"/>
    </row>
    <row r="913">
      <c r="A913" s="23"/>
      <c r="B913" s="23"/>
      <c r="C913" s="23"/>
    </row>
    <row r="914">
      <c r="A914" s="23"/>
      <c r="B914" s="23"/>
      <c r="C914" s="23"/>
    </row>
    <row r="915">
      <c r="A915" s="23"/>
      <c r="B915" s="23"/>
      <c r="C915" s="23"/>
    </row>
    <row r="916">
      <c r="A916" s="23"/>
      <c r="B916" s="23"/>
      <c r="C916" s="23"/>
    </row>
    <row r="917">
      <c r="A917" s="23"/>
      <c r="B917" s="23"/>
      <c r="C917" s="23"/>
    </row>
    <row r="918">
      <c r="A918" s="23"/>
      <c r="B918" s="23"/>
      <c r="C918" s="23"/>
    </row>
    <row r="919">
      <c r="A919" s="23"/>
      <c r="B919" s="23"/>
      <c r="C919" s="23"/>
    </row>
    <row r="920">
      <c r="A920" s="23"/>
      <c r="B920" s="23"/>
      <c r="C920" s="23"/>
    </row>
    <row r="921">
      <c r="A921" s="23"/>
      <c r="B921" s="23"/>
      <c r="C921" s="23"/>
    </row>
    <row r="922">
      <c r="A922" s="23"/>
      <c r="B922" s="23"/>
      <c r="C922" s="23"/>
    </row>
    <row r="923">
      <c r="A923" s="23"/>
      <c r="B923" s="23"/>
      <c r="C923" s="23"/>
    </row>
    <row r="924">
      <c r="A924" s="23"/>
      <c r="B924" s="23"/>
      <c r="C924" s="23"/>
    </row>
    <row r="925">
      <c r="A925" s="23"/>
      <c r="B925" s="23"/>
      <c r="C925" s="23"/>
    </row>
    <row r="926">
      <c r="A926" s="23"/>
      <c r="B926" s="23"/>
      <c r="C926" s="23"/>
    </row>
    <row r="927">
      <c r="A927" s="23"/>
      <c r="B927" s="23"/>
      <c r="C927" s="23"/>
    </row>
    <row r="928">
      <c r="A928" s="23"/>
      <c r="B928" s="23"/>
      <c r="C928" s="23"/>
    </row>
    <row r="929">
      <c r="A929" s="23"/>
      <c r="B929" s="23"/>
      <c r="C929" s="23"/>
    </row>
    <row r="930">
      <c r="A930" s="23"/>
      <c r="B930" s="23"/>
      <c r="C930" s="23"/>
    </row>
    <row r="931">
      <c r="A931" s="23"/>
      <c r="B931" s="23"/>
      <c r="C931" s="23"/>
    </row>
    <row r="932">
      <c r="A932" s="23"/>
      <c r="B932" s="23"/>
      <c r="C932" s="23"/>
    </row>
    <row r="933">
      <c r="A933" s="23"/>
      <c r="B933" s="23"/>
      <c r="C933" s="23"/>
    </row>
    <row r="934">
      <c r="A934" s="23"/>
      <c r="B934" s="23"/>
      <c r="C934" s="23"/>
    </row>
    <row r="935">
      <c r="A935" s="23"/>
      <c r="B935" s="23"/>
      <c r="C935" s="23"/>
    </row>
    <row r="936">
      <c r="A936" s="23"/>
      <c r="B936" s="23"/>
      <c r="C936" s="23"/>
    </row>
    <row r="937">
      <c r="A937" s="23"/>
      <c r="B937" s="23"/>
      <c r="C937" s="23"/>
    </row>
    <row r="938">
      <c r="A938" s="23"/>
      <c r="B938" s="23"/>
      <c r="C938" s="23"/>
    </row>
    <row r="939">
      <c r="A939" s="23"/>
      <c r="B939" s="23"/>
      <c r="C939" s="23"/>
    </row>
    <row r="940">
      <c r="A940" s="23"/>
      <c r="B940" s="23"/>
      <c r="C940" s="23"/>
    </row>
    <row r="941">
      <c r="A941" s="23"/>
      <c r="B941" s="23"/>
      <c r="C941" s="23"/>
    </row>
    <row r="942">
      <c r="A942" s="23"/>
      <c r="B942" s="23"/>
      <c r="C942" s="23"/>
    </row>
    <row r="943">
      <c r="A943" s="23"/>
      <c r="B943" s="23"/>
      <c r="C943" s="23"/>
    </row>
    <row r="944">
      <c r="A944" s="23"/>
      <c r="B944" s="23"/>
      <c r="C944" s="23"/>
    </row>
    <row r="945">
      <c r="A945" s="23"/>
      <c r="B945" s="23"/>
      <c r="C945" s="23"/>
    </row>
    <row r="946">
      <c r="A946" s="23"/>
      <c r="B946" s="23"/>
      <c r="C946" s="23"/>
    </row>
    <row r="947">
      <c r="A947" s="23"/>
      <c r="B947" s="23"/>
      <c r="C947" s="23"/>
    </row>
    <row r="948">
      <c r="A948" s="23"/>
      <c r="B948" s="23"/>
      <c r="C948" s="23"/>
    </row>
    <row r="949">
      <c r="A949" s="23"/>
      <c r="B949" s="23"/>
      <c r="C949" s="23"/>
    </row>
    <row r="950">
      <c r="A950" s="23"/>
      <c r="B950" s="23"/>
      <c r="C950" s="23"/>
    </row>
    <row r="951">
      <c r="A951" s="23"/>
      <c r="B951" s="23"/>
      <c r="C951" s="23"/>
    </row>
    <row r="952">
      <c r="A952" s="23"/>
      <c r="B952" s="23"/>
      <c r="C952" s="23"/>
    </row>
    <row r="953">
      <c r="A953" s="23"/>
      <c r="B953" s="23"/>
      <c r="C953" s="23"/>
    </row>
    <row r="954">
      <c r="A954" s="23"/>
      <c r="B954" s="23"/>
      <c r="C954" s="23"/>
    </row>
    <row r="955">
      <c r="A955" s="23"/>
      <c r="B955" s="23"/>
      <c r="C955" s="23"/>
    </row>
    <row r="956">
      <c r="A956" s="23"/>
      <c r="B956" s="23"/>
      <c r="C956" s="23"/>
    </row>
    <row r="957">
      <c r="A957" s="23"/>
      <c r="B957" s="23"/>
      <c r="C957" s="23"/>
    </row>
    <row r="958">
      <c r="A958" s="23"/>
      <c r="B958" s="23"/>
      <c r="C958" s="23"/>
    </row>
    <row r="959">
      <c r="A959" s="23"/>
      <c r="B959" s="23"/>
      <c r="C959" s="23"/>
    </row>
    <row r="960">
      <c r="A960" s="23"/>
      <c r="B960" s="23"/>
      <c r="C960" s="23"/>
    </row>
    <row r="961">
      <c r="A961" s="23"/>
      <c r="B961" s="23"/>
      <c r="C961" s="23"/>
    </row>
    <row r="962">
      <c r="A962" s="23"/>
      <c r="B962" s="23"/>
      <c r="C962" s="23"/>
    </row>
    <row r="963">
      <c r="A963" s="23"/>
      <c r="B963" s="23"/>
      <c r="C963" s="23"/>
    </row>
    <row r="964">
      <c r="A964" s="23"/>
      <c r="B964" s="23"/>
      <c r="C964" s="23"/>
    </row>
    <row r="965">
      <c r="A965" s="23"/>
      <c r="B965" s="23"/>
      <c r="C965" s="23"/>
    </row>
    <row r="966">
      <c r="A966" s="23"/>
      <c r="B966" s="23"/>
      <c r="C966" s="23"/>
    </row>
    <row r="967">
      <c r="A967" s="23"/>
      <c r="B967" s="23"/>
      <c r="C967" s="23"/>
    </row>
    <row r="968">
      <c r="A968" s="23"/>
      <c r="B968" s="23"/>
      <c r="C968" s="23"/>
    </row>
    <row r="969">
      <c r="A969" s="23"/>
      <c r="B969" s="23"/>
      <c r="C969" s="23"/>
    </row>
    <row r="970">
      <c r="A970" s="23"/>
      <c r="B970" s="23"/>
      <c r="C970" s="23"/>
    </row>
    <row r="971">
      <c r="A971" s="23"/>
      <c r="B971" s="23"/>
      <c r="C971" s="23"/>
    </row>
    <row r="972">
      <c r="A972" s="23"/>
      <c r="B972" s="23"/>
      <c r="C972" s="23"/>
    </row>
    <row r="973">
      <c r="A973" s="23"/>
      <c r="B973" s="23"/>
      <c r="C973" s="23"/>
    </row>
    <row r="974">
      <c r="A974" s="23"/>
      <c r="B974" s="23"/>
      <c r="C974" s="23"/>
    </row>
    <row r="975">
      <c r="A975" s="23"/>
      <c r="B975" s="23"/>
      <c r="C975" s="23"/>
    </row>
    <row r="976">
      <c r="A976" s="23"/>
      <c r="B976" s="23"/>
      <c r="C976" s="23"/>
    </row>
    <row r="977">
      <c r="A977" s="23"/>
      <c r="B977" s="23"/>
      <c r="C977" s="23"/>
    </row>
    <row r="978">
      <c r="A978" s="23"/>
      <c r="B978" s="23"/>
      <c r="C978" s="23"/>
    </row>
    <row r="979">
      <c r="A979" s="23"/>
      <c r="B979" s="23"/>
      <c r="C979" s="23"/>
    </row>
    <row r="980">
      <c r="A980" s="23"/>
      <c r="B980" s="23"/>
      <c r="C980" s="23"/>
    </row>
    <row r="981">
      <c r="A981" s="23"/>
      <c r="B981" s="23"/>
      <c r="C981" s="23"/>
    </row>
    <row r="982">
      <c r="A982" s="23"/>
      <c r="B982" s="23"/>
      <c r="C982" s="23"/>
    </row>
    <row r="983">
      <c r="A983" s="23"/>
      <c r="B983" s="23"/>
      <c r="C983" s="23"/>
    </row>
    <row r="984">
      <c r="A984" s="23"/>
      <c r="B984" s="23"/>
      <c r="C984" s="23"/>
    </row>
    <row r="985">
      <c r="A985" s="23"/>
      <c r="B985" s="23"/>
      <c r="C985" s="23"/>
    </row>
    <row r="986">
      <c r="A986" s="23"/>
      <c r="B986" s="23"/>
      <c r="C986" s="23"/>
    </row>
    <row r="987">
      <c r="A987" s="23"/>
      <c r="B987" s="23"/>
      <c r="C987" s="23"/>
    </row>
    <row r="988">
      <c r="A988" s="23"/>
      <c r="B988" s="23"/>
      <c r="C988" s="23"/>
    </row>
    <row r="989">
      <c r="A989" s="23"/>
      <c r="B989" s="23"/>
      <c r="C989" s="23"/>
    </row>
    <row r="990">
      <c r="A990" s="23"/>
      <c r="B990" s="23"/>
      <c r="C990" s="23"/>
    </row>
    <row r="991">
      <c r="A991" s="23"/>
      <c r="B991" s="23"/>
      <c r="C991" s="23"/>
    </row>
    <row r="992">
      <c r="A992" s="23"/>
      <c r="B992" s="23"/>
      <c r="C992" s="23"/>
    </row>
    <row r="993">
      <c r="A993" s="23"/>
      <c r="B993" s="23"/>
      <c r="C993" s="23"/>
    </row>
    <row r="994">
      <c r="A994" s="23"/>
      <c r="B994" s="23"/>
      <c r="C994" s="23"/>
    </row>
    <row r="995">
      <c r="A995" s="23"/>
      <c r="B995" s="23"/>
      <c r="C995" s="23"/>
    </row>
    <row r="996">
      <c r="A996" s="23"/>
      <c r="B996" s="23"/>
      <c r="C996" s="23"/>
    </row>
    <row r="997">
      <c r="A997" s="23"/>
      <c r="B997" s="23"/>
      <c r="C997" s="23"/>
    </row>
    <row r="998">
      <c r="A998" s="23"/>
      <c r="B998" s="23"/>
      <c r="C998" s="23"/>
    </row>
    <row r="999">
      <c r="A999" s="23"/>
      <c r="B999" s="23"/>
      <c r="C999" s="23"/>
    </row>
    <row r="1000">
      <c r="A1000" s="23"/>
      <c r="B1000" s="23"/>
      <c r="C1000" s="23"/>
    </row>
  </sheetData>
  <autoFilter ref="$A$1:$C$100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1.25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/>
      <c r="B1" s="6" t="s">
        <v>213</v>
      </c>
      <c r="C1" s="6" t="s">
        <v>496</v>
      </c>
      <c r="D1" s="6" t="s">
        <v>273</v>
      </c>
      <c r="E1" s="6" t="s">
        <v>200</v>
      </c>
      <c r="F1" s="6" t="s">
        <v>276</v>
      </c>
      <c r="G1" s="6" t="s">
        <v>292</v>
      </c>
      <c r="H1" s="6" t="s">
        <v>45</v>
      </c>
      <c r="I1" s="6" t="s">
        <v>121</v>
      </c>
      <c r="J1" s="6" t="s">
        <v>187</v>
      </c>
      <c r="K1" s="6" t="s">
        <v>54</v>
      </c>
      <c r="L1" s="6" t="s">
        <v>457</v>
      </c>
      <c r="M1" s="6" t="s">
        <v>68</v>
      </c>
      <c r="N1" s="6" t="s">
        <v>299</v>
      </c>
      <c r="O1" s="6" t="s">
        <v>126</v>
      </c>
      <c r="P1" s="6" t="s">
        <v>86</v>
      </c>
      <c r="Q1" s="6" t="s">
        <v>336</v>
      </c>
    </row>
    <row r="2">
      <c r="A2" s="6">
        <v>1990.0</v>
      </c>
      <c r="O2" s="6">
        <v>1.0</v>
      </c>
    </row>
    <row r="3">
      <c r="A3" s="6">
        <v>1991.0</v>
      </c>
      <c r="O3" s="6">
        <v>1.0</v>
      </c>
    </row>
    <row r="4">
      <c r="A4" s="6">
        <v>1992.0</v>
      </c>
      <c r="B4" s="6">
        <v>1.0</v>
      </c>
    </row>
    <row r="5">
      <c r="A5" s="6">
        <v>1993.0</v>
      </c>
      <c r="O5" s="6">
        <v>3.0</v>
      </c>
    </row>
    <row r="6">
      <c r="A6" s="6">
        <v>1994.0</v>
      </c>
      <c r="Q6" s="6">
        <v>2.0</v>
      </c>
    </row>
    <row r="7">
      <c r="A7" s="6">
        <v>1995.0</v>
      </c>
      <c r="B7" s="6">
        <v>1.0</v>
      </c>
    </row>
    <row r="8">
      <c r="A8" s="6">
        <v>1996.0</v>
      </c>
      <c r="O8" s="6">
        <v>1.0</v>
      </c>
    </row>
    <row r="9">
      <c r="A9" s="6">
        <v>1997.0</v>
      </c>
      <c r="O9" s="6">
        <v>1.0</v>
      </c>
    </row>
    <row r="10">
      <c r="A10" s="6">
        <v>1998.0</v>
      </c>
      <c r="H10" s="6">
        <v>1.0</v>
      </c>
      <c r="O10" s="6">
        <v>1.0</v>
      </c>
    </row>
    <row r="11">
      <c r="A11" s="6">
        <v>1999.0</v>
      </c>
    </row>
    <row r="12">
      <c r="A12" s="6">
        <v>2000.0</v>
      </c>
      <c r="O12" s="6">
        <v>1.0</v>
      </c>
    </row>
    <row r="13">
      <c r="A13" s="6">
        <v>2001.0</v>
      </c>
    </row>
    <row r="14">
      <c r="A14" s="6">
        <v>2002.0</v>
      </c>
      <c r="H14" s="6">
        <v>1.0</v>
      </c>
      <c r="O14" s="6">
        <v>1.0</v>
      </c>
    </row>
    <row r="15">
      <c r="A15" s="6">
        <v>2003.0</v>
      </c>
      <c r="H15" s="6">
        <v>1.0</v>
      </c>
    </row>
    <row r="16">
      <c r="A16" s="6">
        <v>2004.0</v>
      </c>
      <c r="O16" s="6">
        <v>2.0</v>
      </c>
    </row>
    <row r="17">
      <c r="A17" s="6">
        <v>2005.0</v>
      </c>
    </row>
    <row r="18">
      <c r="A18" s="6">
        <v>2006.0</v>
      </c>
      <c r="O18" s="6">
        <v>1.0</v>
      </c>
    </row>
    <row r="19">
      <c r="A19" s="6">
        <v>2007.0</v>
      </c>
      <c r="H19" s="6">
        <v>1.0</v>
      </c>
    </row>
    <row r="20">
      <c r="A20" s="6">
        <v>2008.0</v>
      </c>
      <c r="E20" s="6">
        <v>1.0</v>
      </c>
      <c r="H20" s="6">
        <v>4.0</v>
      </c>
      <c r="O20" s="6">
        <v>1.0</v>
      </c>
    </row>
    <row r="21">
      <c r="A21" s="6">
        <v>2009.0</v>
      </c>
    </row>
    <row r="22">
      <c r="A22" s="6">
        <v>2010.0</v>
      </c>
      <c r="H22" s="6">
        <v>2.0</v>
      </c>
    </row>
    <row r="23">
      <c r="A23" s="6">
        <v>2011.0</v>
      </c>
      <c r="E23" s="6">
        <v>1.0</v>
      </c>
      <c r="H23" s="6">
        <v>2.0</v>
      </c>
    </row>
    <row r="24">
      <c r="A24" s="6">
        <v>2012.0</v>
      </c>
      <c r="O24" s="6">
        <v>1.0</v>
      </c>
    </row>
    <row r="25">
      <c r="A25" s="6">
        <v>2013.0</v>
      </c>
      <c r="O25" s="6">
        <v>1.0</v>
      </c>
    </row>
    <row r="26">
      <c r="A26" s="6">
        <v>2014.0</v>
      </c>
      <c r="D26" s="6">
        <v>1.0</v>
      </c>
    </row>
    <row r="27">
      <c r="A27" s="6">
        <v>2015.0</v>
      </c>
      <c r="H27" s="6">
        <v>1.0</v>
      </c>
      <c r="L27" s="6">
        <v>1.0</v>
      </c>
      <c r="O27" s="6">
        <v>1.0</v>
      </c>
    </row>
    <row r="28">
      <c r="A28" s="6">
        <v>2016.0</v>
      </c>
      <c r="F28" s="6">
        <v>1.0</v>
      </c>
      <c r="K28" s="6">
        <v>1.0</v>
      </c>
      <c r="L28" s="6">
        <v>1.0</v>
      </c>
      <c r="O28" s="6">
        <v>2.0</v>
      </c>
    </row>
    <row r="29">
      <c r="A29" s="6">
        <v>2017.0</v>
      </c>
      <c r="D29" s="6">
        <v>1.0</v>
      </c>
    </row>
    <row r="30">
      <c r="A30" s="6">
        <v>2018.0</v>
      </c>
      <c r="D30" s="6">
        <v>1.0</v>
      </c>
      <c r="F30" s="6">
        <v>2.0</v>
      </c>
      <c r="H30" s="6">
        <v>1.0</v>
      </c>
    </row>
    <row r="31">
      <c r="A31" s="6">
        <v>2019.0</v>
      </c>
      <c r="C31" s="6">
        <v>1.0</v>
      </c>
      <c r="D31" s="6">
        <v>1.0</v>
      </c>
      <c r="G31" s="6">
        <v>1.0</v>
      </c>
      <c r="K31" s="6">
        <v>3.0</v>
      </c>
      <c r="L31" s="6">
        <v>1.0</v>
      </c>
      <c r="M31" s="6">
        <v>2.0</v>
      </c>
      <c r="N31" s="6">
        <v>1.0</v>
      </c>
    </row>
    <row r="32">
      <c r="A32" s="6">
        <v>2020.0</v>
      </c>
      <c r="J32" s="6">
        <v>2.0</v>
      </c>
      <c r="K32" s="6">
        <v>1.0</v>
      </c>
      <c r="M32" s="6">
        <v>3.0</v>
      </c>
      <c r="N32" s="6">
        <v>1.0</v>
      </c>
      <c r="O32" s="6">
        <v>1.0</v>
      </c>
      <c r="P32" s="6">
        <v>1.0</v>
      </c>
    </row>
    <row r="33">
      <c r="A33" s="6">
        <v>2021.0</v>
      </c>
      <c r="C33" s="6">
        <v>1.0</v>
      </c>
      <c r="H33" s="6">
        <v>2.0</v>
      </c>
      <c r="I33" s="6">
        <v>3.0</v>
      </c>
      <c r="L33" s="6">
        <v>1.0</v>
      </c>
      <c r="M33" s="6">
        <v>2.0</v>
      </c>
    </row>
    <row r="34">
      <c r="A34" s="6">
        <v>2022.0</v>
      </c>
      <c r="C34" s="6">
        <v>1.0</v>
      </c>
      <c r="G34" s="6">
        <v>1.0</v>
      </c>
      <c r="P34" s="6">
        <v>1.0</v>
      </c>
    </row>
    <row r="35">
      <c r="A35" s="6">
        <v>2023.0</v>
      </c>
      <c r="C35" s="6">
        <v>2.0</v>
      </c>
      <c r="O35" s="6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548</v>
      </c>
      <c r="B1" s="24" t="s">
        <v>549</v>
      </c>
    </row>
    <row r="2">
      <c r="A2" s="25" t="s">
        <v>550</v>
      </c>
      <c r="B2" s="26">
        <f>COUNTA('Sheet1 without prior (mediating'!P2:P103)</f>
        <v>67</v>
      </c>
    </row>
    <row r="3">
      <c r="A3" s="25" t="s">
        <v>551</v>
      </c>
      <c r="B3" s="26">
        <f>COUNTBLANK('Sheet1 without prior (mediating'!P2:P103)</f>
        <v>35</v>
      </c>
    </row>
  </sheetData>
  <autoFilter ref="$A$1:$B$10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22.88"/>
  </cols>
  <sheetData>
    <row r="1">
      <c r="A1" s="20" t="s">
        <v>552</v>
      </c>
      <c r="B1" s="20" t="s">
        <v>553</v>
      </c>
    </row>
    <row r="2">
      <c r="A2" s="27" t="s">
        <v>554</v>
      </c>
      <c r="B2" s="21">
        <f>COUNTIF('Sheet1 without prior (mediating'!P:P, "Literatuur Vlaanderen") + COUNTIF('Sheet1 without prior (mediating'!P:P, "Nederlands Letterenfonds") + COUNTIF('Sheet1 without prior (mediating'!P:P, "Literair Productiefonds") + COUNTIF('Sheet1 without prior (mediating'!P:P, "Ministerie van de Vlaamse gemeenschap") </f>
        <v>55</v>
      </c>
    </row>
    <row r="3">
      <c r="A3" s="27" t="s">
        <v>555</v>
      </c>
      <c r="B3" s="28">
        <v>0.0</v>
      </c>
    </row>
    <row r="4">
      <c r="A4" s="23" t="s">
        <v>556</v>
      </c>
      <c r="B4" s="28">
        <v>0.0</v>
      </c>
    </row>
  </sheetData>
  <autoFilter ref="$A$1:$B$10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</cols>
  <sheetData>
    <row r="1">
      <c r="A1" s="6" t="s">
        <v>557</v>
      </c>
      <c r="B1" s="6" t="s">
        <v>558</v>
      </c>
    </row>
    <row r="2">
      <c r="A2" s="6" t="s">
        <v>195</v>
      </c>
      <c r="B2" s="6">
        <v>65.0</v>
      </c>
    </row>
    <row r="3">
      <c r="A3" s="6" t="s">
        <v>190</v>
      </c>
      <c r="B3" s="6">
        <v>56.0</v>
      </c>
    </row>
    <row r="4">
      <c r="A4" s="6" t="s">
        <v>559</v>
      </c>
      <c r="B4" s="6">
        <v>54.0</v>
      </c>
    </row>
    <row r="5">
      <c r="A5" s="6" t="s">
        <v>560</v>
      </c>
      <c r="B5" s="6">
        <v>47.0</v>
      </c>
    </row>
    <row r="6">
      <c r="A6" s="6" t="s">
        <v>561</v>
      </c>
      <c r="B6" s="6">
        <v>43.0</v>
      </c>
    </row>
    <row r="7">
      <c r="A7" s="6" t="s">
        <v>562</v>
      </c>
      <c r="B7" s="6">
        <v>38.0</v>
      </c>
    </row>
    <row r="8">
      <c r="A8" s="6" t="s">
        <v>563</v>
      </c>
      <c r="B8" s="6">
        <v>29.0</v>
      </c>
    </row>
    <row r="9">
      <c r="A9" s="6" t="s">
        <v>564</v>
      </c>
      <c r="B9" s="6">
        <v>26.0</v>
      </c>
    </row>
    <row r="10">
      <c r="A10" s="6" t="s">
        <v>565</v>
      </c>
      <c r="B10" s="6">
        <v>25.0</v>
      </c>
    </row>
    <row r="11">
      <c r="A11" s="6" t="s">
        <v>566</v>
      </c>
      <c r="B11" s="6">
        <v>25.0</v>
      </c>
    </row>
    <row r="12">
      <c r="A12" s="6" t="s">
        <v>227</v>
      </c>
      <c r="B12" s="6">
        <v>25.0</v>
      </c>
    </row>
    <row r="13">
      <c r="A13" s="6" t="s">
        <v>567</v>
      </c>
      <c r="B13" s="6">
        <v>20.0</v>
      </c>
    </row>
    <row r="14">
      <c r="A14" s="6" t="s">
        <v>568</v>
      </c>
      <c r="B14" s="6">
        <v>20.0</v>
      </c>
    </row>
    <row r="15">
      <c r="A15" s="6" t="s">
        <v>569</v>
      </c>
      <c r="B15" s="6">
        <v>15.0</v>
      </c>
    </row>
    <row r="16">
      <c r="A16" s="6" t="s">
        <v>570</v>
      </c>
      <c r="B16" s="6">
        <v>15.0</v>
      </c>
    </row>
    <row r="17">
      <c r="A17" s="6" t="s">
        <v>571</v>
      </c>
      <c r="B17" s="6">
        <v>14.0</v>
      </c>
    </row>
    <row r="18">
      <c r="A18" s="6" t="s">
        <v>572</v>
      </c>
      <c r="B18" s="6">
        <v>14.0</v>
      </c>
    </row>
    <row r="19">
      <c r="A19" s="6" t="s">
        <v>573</v>
      </c>
      <c r="B19" s="6">
        <v>14.0</v>
      </c>
    </row>
    <row r="20">
      <c r="A20" s="6" t="s">
        <v>574</v>
      </c>
      <c r="B20" s="6">
        <v>14.0</v>
      </c>
    </row>
    <row r="21">
      <c r="A21" s="6" t="s">
        <v>575</v>
      </c>
      <c r="B21" s="6">
        <v>13.0</v>
      </c>
    </row>
  </sheetData>
  <autoFilter ref="$A$1:$B$50">
    <sortState ref="A1:B50">
      <sortCondition descending="1" ref="B1:B50"/>
    </sortState>
  </autoFilter>
  <customSheetViews>
    <customSheetView guid="{8AD65EA2-67F8-4188-8D5E-290693A5D962}" filter="1" showAutoFilter="1">
      <autoFilter ref="$A$1:$B$50"/>
    </customSheetView>
  </customSheetView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</sheetData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hidden="1" min="2" max="2" width="12.63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</sheetData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</cols>
  <sheetData>
    <row r="1">
      <c r="A1" s="2" t="s">
        <v>5</v>
      </c>
    </row>
    <row r="2">
      <c r="A2" s="7" t="s">
        <v>36</v>
      </c>
    </row>
    <row r="3">
      <c r="A3" s="7" t="s">
        <v>36</v>
      </c>
    </row>
    <row r="4">
      <c r="A4" s="7" t="s">
        <v>36</v>
      </c>
    </row>
    <row r="5">
      <c r="A5" s="7" t="s">
        <v>36</v>
      </c>
    </row>
    <row r="6">
      <c r="A6" s="7" t="s">
        <v>36</v>
      </c>
    </row>
    <row r="7">
      <c r="A7" s="7" t="s">
        <v>36</v>
      </c>
    </row>
    <row r="8">
      <c r="A8" s="7" t="s">
        <v>36</v>
      </c>
    </row>
    <row r="9">
      <c r="A9" s="7" t="s">
        <v>36</v>
      </c>
    </row>
    <row r="10">
      <c r="A10" s="7" t="s">
        <v>36</v>
      </c>
    </row>
    <row r="11">
      <c r="A11" s="7" t="s">
        <v>36</v>
      </c>
    </row>
    <row r="12">
      <c r="A12" s="7" t="s">
        <v>36</v>
      </c>
    </row>
    <row r="13">
      <c r="A13" s="7" t="s">
        <v>36</v>
      </c>
    </row>
    <row r="14">
      <c r="A14" s="7" t="s">
        <v>36</v>
      </c>
    </row>
    <row r="15">
      <c r="A15" s="7" t="s">
        <v>36</v>
      </c>
    </row>
    <row r="16">
      <c r="A16" s="7" t="s">
        <v>36</v>
      </c>
    </row>
    <row r="17">
      <c r="A17" s="6" t="s">
        <v>36</v>
      </c>
    </row>
    <row r="18">
      <c r="A18" s="6" t="s">
        <v>36</v>
      </c>
    </row>
    <row r="19">
      <c r="A19" s="6" t="s">
        <v>578</v>
      </c>
    </row>
    <row r="20">
      <c r="A20" s="6" t="s">
        <v>578</v>
      </c>
    </row>
    <row r="21">
      <c r="A21" s="6" t="s">
        <v>578</v>
      </c>
    </row>
    <row r="22">
      <c r="A22" s="6" t="s">
        <v>578</v>
      </c>
    </row>
    <row r="23">
      <c r="A23" s="6" t="s">
        <v>578</v>
      </c>
    </row>
    <row r="24">
      <c r="A24" s="6" t="s">
        <v>578</v>
      </c>
    </row>
    <row r="25">
      <c r="A25" s="6" t="s">
        <v>578</v>
      </c>
    </row>
    <row r="26">
      <c r="A26" s="6" t="s">
        <v>578</v>
      </c>
    </row>
    <row r="27">
      <c r="A27" s="6" t="s">
        <v>578</v>
      </c>
    </row>
    <row r="28">
      <c r="A28" s="6" t="s">
        <v>578</v>
      </c>
    </row>
    <row r="29">
      <c r="A29" s="6" t="s">
        <v>578</v>
      </c>
    </row>
    <row r="30">
      <c r="A30" s="7" t="s">
        <v>272</v>
      </c>
    </row>
    <row r="31">
      <c r="A31" s="7" t="s">
        <v>272</v>
      </c>
    </row>
    <row r="32">
      <c r="A32" s="7" t="s">
        <v>272</v>
      </c>
    </row>
    <row r="33">
      <c r="A33" s="7" t="s">
        <v>272</v>
      </c>
    </row>
    <row r="34">
      <c r="A34" s="7" t="s">
        <v>272</v>
      </c>
    </row>
    <row r="35">
      <c r="A35" s="7" t="s">
        <v>272</v>
      </c>
    </row>
    <row r="36">
      <c r="A36" s="7" t="s">
        <v>272</v>
      </c>
    </row>
    <row r="37">
      <c r="A37" s="7" t="s">
        <v>272</v>
      </c>
    </row>
    <row r="38">
      <c r="A38" s="7" t="s">
        <v>272</v>
      </c>
    </row>
    <row r="39">
      <c r="A39" s="7" t="s">
        <v>272</v>
      </c>
    </row>
    <row r="40">
      <c r="A40" s="7" t="s">
        <v>272</v>
      </c>
    </row>
    <row r="41">
      <c r="A41" s="7" t="s">
        <v>24</v>
      </c>
    </row>
    <row r="42">
      <c r="A42" s="7" t="s">
        <v>24</v>
      </c>
    </row>
    <row r="43">
      <c r="A43" s="7" t="s">
        <v>24</v>
      </c>
    </row>
    <row r="44">
      <c r="A44" s="7" t="s">
        <v>24</v>
      </c>
    </row>
    <row r="45">
      <c r="A45" s="7" t="s">
        <v>24</v>
      </c>
    </row>
    <row r="46">
      <c r="A46" s="7" t="s">
        <v>24</v>
      </c>
    </row>
    <row r="47">
      <c r="A47" s="7" t="s">
        <v>24</v>
      </c>
    </row>
    <row r="48">
      <c r="A48" s="7" t="s">
        <v>24</v>
      </c>
    </row>
    <row r="49">
      <c r="A49" s="7" t="s">
        <v>24</v>
      </c>
    </row>
    <row r="50">
      <c r="A50" s="7" t="s">
        <v>24</v>
      </c>
    </row>
    <row r="51">
      <c r="A51" s="7" t="s">
        <v>24</v>
      </c>
    </row>
    <row r="52">
      <c r="A52" s="7" t="s">
        <v>24</v>
      </c>
    </row>
    <row r="53">
      <c r="A53" s="7" t="s">
        <v>24</v>
      </c>
    </row>
    <row r="54">
      <c r="A54" s="7" t="s">
        <v>24</v>
      </c>
    </row>
    <row r="55">
      <c r="A55" s="7" t="s">
        <v>24</v>
      </c>
    </row>
    <row r="56">
      <c r="A56" s="7" t="s">
        <v>24</v>
      </c>
    </row>
    <row r="57">
      <c r="A57" s="7" t="s">
        <v>24</v>
      </c>
    </row>
    <row r="58">
      <c r="A58" s="7" t="s">
        <v>24</v>
      </c>
    </row>
    <row r="59">
      <c r="A59" s="7" t="s">
        <v>24</v>
      </c>
    </row>
    <row r="60">
      <c r="A60" s="7" t="s">
        <v>24</v>
      </c>
    </row>
    <row r="61">
      <c r="A61" s="7" t="s">
        <v>164</v>
      </c>
    </row>
    <row r="62">
      <c r="A62" s="7" t="s">
        <v>164</v>
      </c>
    </row>
    <row r="63">
      <c r="A63" s="7" t="s">
        <v>164</v>
      </c>
    </row>
    <row r="64">
      <c r="A64" s="7" t="s">
        <v>164</v>
      </c>
    </row>
    <row r="65">
      <c r="A65" s="7" t="s">
        <v>164</v>
      </c>
    </row>
    <row r="66">
      <c r="A66" s="7" t="s">
        <v>164</v>
      </c>
    </row>
    <row r="67">
      <c r="A67" s="7" t="s">
        <v>164</v>
      </c>
    </row>
    <row r="68">
      <c r="A68" s="6" t="s">
        <v>578</v>
      </c>
    </row>
    <row r="69">
      <c r="A69" s="6" t="s">
        <v>578</v>
      </c>
    </row>
    <row r="70">
      <c r="A70" s="6" t="s">
        <v>578</v>
      </c>
    </row>
    <row r="71">
      <c r="A71" s="7" t="s">
        <v>53</v>
      </c>
    </row>
    <row r="72">
      <c r="A72" s="7" t="s">
        <v>53</v>
      </c>
    </row>
    <row r="73">
      <c r="A73" s="7" t="s">
        <v>53</v>
      </c>
    </row>
    <row r="74">
      <c r="A74" s="7" t="s">
        <v>53</v>
      </c>
    </row>
    <row r="75">
      <c r="A75" s="7" t="s">
        <v>53</v>
      </c>
    </row>
    <row r="76">
      <c r="A76" s="6" t="s">
        <v>578</v>
      </c>
    </row>
    <row r="77">
      <c r="A77" s="6" t="s">
        <v>578</v>
      </c>
    </row>
    <row r="78">
      <c r="A78" s="6" t="s">
        <v>578</v>
      </c>
    </row>
    <row r="79">
      <c r="A79" s="6" t="s">
        <v>578</v>
      </c>
    </row>
    <row r="80">
      <c r="A80" s="6" t="s">
        <v>578</v>
      </c>
    </row>
    <row r="81">
      <c r="A81" s="6" t="s">
        <v>578</v>
      </c>
    </row>
    <row r="82">
      <c r="A82" s="6" t="s">
        <v>578</v>
      </c>
    </row>
    <row r="83">
      <c r="A83" s="6" t="s">
        <v>578</v>
      </c>
    </row>
    <row r="84">
      <c r="A84" s="6" t="s">
        <v>578</v>
      </c>
    </row>
    <row r="85">
      <c r="A85" s="6" t="s">
        <v>578</v>
      </c>
    </row>
    <row r="86">
      <c r="A86" s="6" t="s">
        <v>578</v>
      </c>
    </row>
    <row r="87">
      <c r="A87" s="6" t="s">
        <v>578</v>
      </c>
    </row>
    <row r="88">
      <c r="A88" s="6" t="s">
        <v>578</v>
      </c>
    </row>
    <row r="89">
      <c r="A89" s="6" t="s">
        <v>578</v>
      </c>
    </row>
    <row r="90">
      <c r="A90" s="6" t="s">
        <v>578</v>
      </c>
    </row>
    <row r="91">
      <c r="A91" s="6" t="s">
        <v>578</v>
      </c>
    </row>
    <row r="92">
      <c r="A92" s="6" t="s">
        <v>578</v>
      </c>
    </row>
    <row r="93">
      <c r="A93" s="6" t="s">
        <v>578</v>
      </c>
    </row>
    <row r="94">
      <c r="A94" s="6" t="s">
        <v>578</v>
      </c>
    </row>
    <row r="95">
      <c r="A95" s="6" t="s">
        <v>578</v>
      </c>
    </row>
    <row r="96">
      <c r="A96" s="6" t="s">
        <v>578</v>
      </c>
    </row>
    <row r="97">
      <c r="A97" s="6" t="s">
        <v>578</v>
      </c>
    </row>
    <row r="98">
      <c r="A98" s="6" t="s">
        <v>578</v>
      </c>
    </row>
    <row r="99">
      <c r="A99" s="6" t="s">
        <v>578</v>
      </c>
    </row>
    <row r="100">
      <c r="A100" s="6" t="s">
        <v>578</v>
      </c>
    </row>
    <row r="101">
      <c r="A101" s="6" t="s">
        <v>578</v>
      </c>
    </row>
    <row r="102">
      <c r="A102" s="6" t="s">
        <v>578</v>
      </c>
    </row>
    <row r="103">
      <c r="A103" s="6" t="s">
        <v>578</v>
      </c>
    </row>
    <row r="104">
      <c r="A104" s="6" t="s">
        <v>578</v>
      </c>
    </row>
  </sheetData>
  <autoFilter ref="$D$1:$D$100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22.75"/>
    <col customWidth="1" min="3" max="3" width="19.88"/>
    <col customWidth="1" min="4" max="4" width="19.0"/>
    <col customWidth="1" min="5" max="5" width="14.63"/>
    <col customWidth="1" min="6" max="6" width="22.25"/>
    <col customWidth="1" min="7" max="7" width="26.75"/>
  </cols>
  <sheetData>
    <row r="1">
      <c r="A1" s="29" t="s">
        <v>0</v>
      </c>
      <c r="B1" s="29" t="s">
        <v>579</v>
      </c>
      <c r="C1" s="29" t="s">
        <v>580</v>
      </c>
      <c r="D1" s="29" t="s">
        <v>581</v>
      </c>
      <c r="E1" s="29" t="s">
        <v>12</v>
      </c>
      <c r="F1" s="29" t="s">
        <v>582</v>
      </c>
      <c r="G1" s="29" t="s">
        <v>15</v>
      </c>
    </row>
    <row r="2">
      <c r="A2" s="30" t="s">
        <v>583</v>
      </c>
      <c r="B2" s="30" t="s">
        <v>584</v>
      </c>
      <c r="C2" s="30">
        <v>1991.0</v>
      </c>
      <c r="D2" s="30">
        <v>1993.0</v>
      </c>
      <c r="E2" s="30" t="s">
        <v>312</v>
      </c>
      <c r="F2" s="30" t="s">
        <v>29</v>
      </c>
      <c r="G2" s="31"/>
    </row>
    <row r="3" ht="63.75" customHeight="1">
      <c r="A3" s="32" t="s">
        <v>585</v>
      </c>
      <c r="B3" s="32" t="s">
        <v>586</v>
      </c>
      <c r="C3" s="32">
        <v>1992.0</v>
      </c>
      <c r="D3" s="32">
        <v>2002.0</v>
      </c>
      <c r="E3" s="32" t="s">
        <v>312</v>
      </c>
      <c r="F3" s="32" t="s">
        <v>29</v>
      </c>
      <c r="G3" s="32" t="s">
        <v>136</v>
      </c>
    </row>
    <row r="4">
      <c r="A4" s="30" t="s">
        <v>587</v>
      </c>
      <c r="B4" s="30" t="s">
        <v>588</v>
      </c>
      <c r="C4" s="30">
        <v>1991.0</v>
      </c>
      <c r="D4" s="30">
        <v>2004.0</v>
      </c>
      <c r="E4" s="30" t="s">
        <v>312</v>
      </c>
      <c r="F4" s="30" t="s">
        <v>39</v>
      </c>
      <c r="G4" s="30" t="s">
        <v>136</v>
      </c>
    </row>
    <row r="5">
      <c r="A5" s="32" t="s">
        <v>589</v>
      </c>
      <c r="B5" s="32" t="s">
        <v>590</v>
      </c>
      <c r="C5" s="32">
        <v>1993.0</v>
      </c>
      <c r="D5" s="32">
        <v>2004.0</v>
      </c>
      <c r="E5" s="32" t="s">
        <v>312</v>
      </c>
      <c r="F5" s="32" t="s">
        <v>39</v>
      </c>
      <c r="G5" s="32" t="s">
        <v>136</v>
      </c>
    </row>
    <row r="6">
      <c r="A6" s="30" t="s">
        <v>591</v>
      </c>
      <c r="B6" s="30" t="s">
        <v>592</v>
      </c>
      <c r="C6" s="30">
        <v>1993.0</v>
      </c>
      <c r="D6" s="30">
        <v>2005.0</v>
      </c>
      <c r="E6" s="30" t="s">
        <v>28</v>
      </c>
      <c r="F6" s="30" t="s">
        <v>29</v>
      </c>
      <c r="G6" s="31"/>
    </row>
    <row r="7">
      <c r="A7" s="32" t="s">
        <v>593</v>
      </c>
      <c r="B7" s="32" t="s">
        <v>594</v>
      </c>
      <c r="C7" s="32">
        <v>2003.0</v>
      </c>
      <c r="D7" s="32">
        <v>2006.0</v>
      </c>
      <c r="E7" s="32" t="s">
        <v>312</v>
      </c>
      <c r="F7" s="32" t="s">
        <v>39</v>
      </c>
      <c r="G7" s="32" t="s">
        <v>257</v>
      </c>
    </row>
    <row r="8">
      <c r="A8" s="30" t="s">
        <v>595</v>
      </c>
      <c r="B8" s="30" t="s">
        <v>596</v>
      </c>
      <c r="C8" s="30">
        <v>2000.0</v>
      </c>
      <c r="D8" s="30">
        <v>2007.0</v>
      </c>
      <c r="E8" s="30" t="s">
        <v>312</v>
      </c>
      <c r="F8" s="30" t="s">
        <v>29</v>
      </c>
      <c r="G8" s="30" t="s">
        <v>136</v>
      </c>
    </row>
    <row r="9">
      <c r="A9" s="32" t="s">
        <v>597</v>
      </c>
      <c r="B9" s="32" t="s">
        <v>598</v>
      </c>
      <c r="C9" s="32">
        <v>2001.0</v>
      </c>
      <c r="D9" s="32">
        <v>2008.0</v>
      </c>
      <c r="E9" s="32" t="s">
        <v>312</v>
      </c>
      <c r="F9" s="32" t="s">
        <v>29</v>
      </c>
      <c r="G9" s="32" t="s">
        <v>136</v>
      </c>
    </row>
    <row r="10">
      <c r="A10" s="30" t="s">
        <v>599</v>
      </c>
      <c r="B10" s="30" t="s">
        <v>600</v>
      </c>
      <c r="C10" s="30">
        <v>1984.0</v>
      </c>
      <c r="D10" s="30">
        <v>2008.0</v>
      </c>
      <c r="E10" s="30" t="s">
        <v>312</v>
      </c>
      <c r="F10" s="30" t="s">
        <v>29</v>
      </c>
      <c r="G10" s="30" t="s">
        <v>136</v>
      </c>
    </row>
    <row r="11">
      <c r="A11" s="32" t="s">
        <v>601</v>
      </c>
      <c r="B11" s="32" t="s">
        <v>602</v>
      </c>
      <c r="C11" s="32">
        <v>2008.0</v>
      </c>
      <c r="D11" s="32">
        <v>2008.0</v>
      </c>
      <c r="E11" s="32" t="s">
        <v>167</v>
      </c>
      <c r="F11" s="32" t="s">
        <v>29</v>
      </c>
      <c r="G11" s="32" t="s">
        <v>136</v>
      </c>
    </row>
    <row r="12">
      <c r="A12" s="30" t="s">
        <v>603</v>
      </c>
      <c r="B12" s="30" t="s">
        <v>604</v>
      </c>
      <c r="C12" s="30">
        <v>1947.0</v>
      </c>
      <c r="D12" s="30">
        <v>2011.0</v>
      </c>
      <c r="E12" s="30" t="s">
        <v>605</v>
      </c>
      <c r="F12" s="30" t="s">
        <v>39</v>
      </c>
      <c r="G12" s="30" t="s">
        <v>136</v>
      </c>
    </row>
    <row r="13">
      <c r="A13" s="32" t="s">
        <v>606</v>
      </c>
      <c r="B13" s="32" t="s">
        <v>584</v>
      </c>
      <c r="C13" s="32">
        <v>2004.0</v>
      </c>
      <c r="D13" s="32">
        <v>2015.0</v>
      </c>
      <c r="E13" s="32" t="s">
        <v>312</v>
      </c>
      <c r="F13" s="32" t="s">
        <v>29</v>
      </c>
      <c r="G13" s="32" t="s">
        <v>107</v>
      </c>
    </row>
    <row r="14">
      <c r="A14" s="30" t="s">
        <v>607</v>
      </c>
      <c r="B14" s="30" t="s">
        <v>608</v>
      </c>
      <c r="C14" s="30">
        <v>2009.0</v>
      </c>
      <c r="D14" s="30">
        <v>2015.0</v>
      </c>
      <c r="E14" s="30" t="s">
        <v>312</v>
      </c>
      <c r="F14" s="30" t="s">
        <v>29</v>
      </c>
      <c r="G14" s="30" t="s">
        <v>107</v>
      </c>
    </row>
    <row r="15">
      <c r="A15" s="32" t="s">
        <v>609</v>
      </c>
      <c r="B15" s="32" t="s">
        <v>610</v>
      </c>
      <c r="C15" s="32">
        <v>1959.0</v>
      </c>
      <c r="D15" s="32">
        <v>2016.0</v>
      </c>
      <c r="E15" s="32" t="s">
        <v>312</v>
      </c>
      <c r="F15" s="32" t="s">
        <v>39</v>
      </c>
      <c r="G15" s="32" t="s">
        <v>107</v>
      </c>
    </row>
    <row r="16">
      <c r="A16" s="30" t="s">
        <v>611</v>
      </c>
      <c r="B16" s="30" t="s">
        <v>604</v>
      </c>
      <c r="C16" s="30">
        <v>2017.0</v>
      </c>
      <c r="D16" s="30">
        <v>2018.0</v>
      </c>
      <c r="E16" s="30" t="s">
        <v>28</v>
      </c>
      <c r="F16" s="30" t="s">
        <v>39</v>
      </c>
      <c r="G16" s="31"/>
    </row>
    <row r="17">
      <c r="A17" s="32" t="s">
        <v>612</v>
      </c>
      <c r="B17" s="32" t="s">
        <v>613</v>
      </c>
      <c r="C17" s="32">
        <v>2014.0</v>
      </c>
      <c r="D17" s="32">
        <v>2018.0</v>
      </c>
      <c r="E17" s="32" t="s">
        <v>312</v>
      </c>
      <c r="F17" s="32" t="s">
        <v>29</v>
      </c>
      <c r="G17" s="32" t="s">
        <v>107</v>
      </c>
    </row>
    <row r="18">
      <c r="A18" s="30" t="s">
        <v>614</v>
      </c>
      <c r="B18" s="30" t="s">
        <v>615</v>
      </c>
      <c r="C18" s="30">
        <v>2016.0</v>
      </c>
      <c r="D18" s="30">
        <v>2019.0</v>
      </c>
      <c r="E18" s="30" t="s">
        <v>312</v>
      </c>
      <c r="F18" s="30" t="s">
        <v>39</v>
      </c>
      <c r="G18" s="30" t="s">
        <v>107</v>
      </c>
    </row>
    <row r="19">
      <c r="A19" s="32" t="s">
        <v>616</v>
      </c>
      <c r="B19" s="32" t="s">
        <v>617</v>
      </c>
      <c r="C19" s="32">
        <v>2010.0</v>
      </c>
      <c r="D19" s="32">
        <v>2020.0</v>
      </c>
      <c r="E19" s="32" t="s">
        <v>312</v>
      </c>
      <c r="F19" s="32" t="s">
        <v>39</v>
      </c>
      <c r="G19" s="32" t="s">
        <v>506</v>
      </c>
    </row>
    <row r="20">
      <c r="A20" s="30" t="s">
        <v>618</v>
      </c>
      <c r="B20" s="30" t="s">
        <v>619</v>
      </c>
      <c r="C20" s="30">
        <v>1981.0</v>
      </c>
      <c r="D20" s="30">
        <v>2021.0</v>
      </c>
      <c r="E20" s="30" t="s">
        <v>605</v>
      </c>
      <c r="F20" s="30" t="s">
        <v>39</v>
      </c>
      <c r="G20" s="30" t="s">
        <v>107</v>
      </c>
    </row>
    <row r="21">
      <c r="A21" s="33" t="s">
        <v>620</v>
      </c>
      <c r="B21" s="33" t="s">
        <v>615</v>
      </c>
      <c r="C21" s="33">
        <v>2019.0</v>
      </c>
      <c r="D21" s="33">
        <v>2021.0</v>
      </c>
      <c r="E21" s="33" t="s">
        <v>312</v>
      </c>
      <c r="F21" s="33" t="s">
        <v>39</v>
      </c>
      <c r="G21" s="33" t="s">
        <v>107</v>
      </c>
    </row>
  </sheetData>
  <autoFilter ref="$A$1:$G$1001">
    <sortState ref="A1:G1001">
      <sortCondition ref="D1:D1001"/>
      <sortCondition ref="B1:B1001"/>
    </sortState>
  </autoFil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5"/>
    <col customWidth="1" min="2" max="2" width="22.75"/>
    <col customWidth="1" min="3" max="3" width="19.88"/>
    <col customWidth="1" min="4" max="4" width="19.0"/>
    <col customWidth="1" min="5" max="5" width="14.63"/>
    <col customWidth="1" min="6" max="6" width="22.25"/>
    <col customWidth="1" min="7" max="7" width="26.75"/>
  </cols>
  <sheetData>
    <row r="1">
      <c r="A1" s="29" t="s">
        <v>0</v>
      </c>
      <c r="B1" s="29" t="s">
        <v>579</v>
      </c>
      <c r="C1" s="29" t="s">
        <v>580</v>
      </c>
      <c r="D1" s="29" t="s">
        <v>581</v>
      </c>
      <c r="E1" s="29" t="s">
        <v>12</v>
      </c>
      <c r="F1" s="29" t="s">
        <v>582</v>
      </c>
      <c r="G1" s="29" t="s">
        <v>15</v>
      </c>
    </row>
    <row r="2">
      <c r="A2" s="34" t="s">
        <v>621</v>
      </c>
      <c r="B2" s="35" t="s">
        <v>622</v>
      </c>
      <c r="C2" s="36">
        <v>2009.0</v>
      </c>
      <c r="D2" s="36">
        <v>2015.0</v>
      </c>
      <c r="E2" s="36" t="s">
        <v>28</v>
      </c>
      <c r="F2" s="36" t="s">
        <v>39</v>
      </c>
      <c r="G2" s="35"/>
    </row>
    <row r="3" ht="35.25" customHeight="1">
      <c r="A3" s="37" t="s">
        <v>623</v>
      </c>
      <c r="B3" s="38" t="s">
        <v>624</v>
      </c>
      <c r="C3" s="38">
        <v>2014.0</v>
      </c>
      <c r="D3" s="38">
        <v>2019.0</v>
      </c>
      <c r="E3" s="38" t="s">
        <v>28</v>
      </c>
      <c r="F3" s="38" t="s">
        <v>39</v>
      </c>
      <c r="G3" s="38" t="s">
        <v>110</v>
      </c>
    </row>
    <row r="4">
      <c r="A4" s="34" t="s">
        <v>625</v>
      </c>
      <c r="B4" s="36" t="s">
        <v>626</v>
      </c>
      <c r="C4" s="36">
        <v>2009.0</v>
      </c>
      <c r="D4" s="36">
        <v>2019.0</v>
      </c>
      <c r="E4" s="36" t="s">
        <v>28</v>
      </c>
      <c r="F4" s="36" t="s">
        <v>39</v>
      </c>
      <c r="G4" s="36" t="s">
        <v>110</v>
      </c>
    </row>
    <row r="5">
      <c r="A5" s="37" t="s">
        <v>627</v>
      </c>
      <c r="B5" s="39" t="s">
        <v>626</v>
      </c>
      <c r="C5" s="38">
        <v>1999.0</v>
      </c>
      <c r="D5" s="38">
        <v>2020.0</v>
      </c>
      <c r="E5" s="38" t="s">
        <v>28</v>
      </c>
      <c r="F5" s="38" t="s">
        <v>39</v>
      </c>
      <c r="G5" s="39"/>
    </row>
    <row r="6">
      <c r="A6" s="34" t="s">
        <v>628</v>
      </c>
      <c r="B6" s="35" t="s">
        <v>629</v>
      </c>
      <c r="C6" s="36">
        <v>2010.0</v>
      </c>
      <c r="D6" s="36">
        <v>2020.0</v>
      </c>
      <c r="E6" s="36" t="s">
        <v>28</v>
      </c>
      <c r="F6" s="36" t="s">
        <v>39</v>
      </c>
      <c r="G6" s="35"/>
    </row>
    <row r="7">
      <c r="A7" s="37" t="s">
        <v>630</v>
      </c>
      <c r="B7" s="39" t="s">
        <v>631</v>
      </c>
      <c r="C7" s="38">
        <v>2011.0</v>
      </c>
      <c r="D7" s="38">
        <v>2020.0</v>
      </c>
      <c r="E7" s="38" t="s">
        <v>28</v>
      </c>
      <c r="F7" s="38" t="s">
        <v>39</v>
      </c>
      <c r="G7" s="39"/>
    </row>
    <row r="8">
      <c r="A8" s="34" t="s">
        <v>632</v>
      </c>
      <c r="B8" s="35" t="s">
        <v>633</v>
      </c>
      <c r="C8" s="36">
        <v>2006.0</v>
      </c>
      <c r="D8" s="36">
        <v>2021.0</v>
      </c>
      <c r="E8" s="36" t="s">
        <v>28</v>
      </c>
      <c r="F8" s="36" t="s">
        <v>29</v>
      </c>
      <c r="G8" s="35"/>
    </row>
    <row r="9">
      <c r="A9" s="37" t="s">
        <v>634</v>
      </c>
      <c r="B9" s="39" t="s">
        <v>635</v>
      </c>
      <c r="C9" s="38">
        <v>2007.0</v>
      </c>
      <c r="D9" s="38">
        <v>2021.0</v>
      </c>
      <c r="E9" s="38" t="s">
        <v>28</v>
      </c>
      <c r="F9" s="38" t="s">
        <v>29</v>
      </c>
      <c r="G9" s="39"/>
    </row>
    <row r="10">
      <c r="A10" s="34" t="s">
        <v>636</v>
      </c>
      <c r="B10" s="35" t="s">
        <v>637</v>
      </c>
      <c r="C10" s="36">
        <v>2021.0</v>
      </c>
      <c r="D10" s="36">
        <v>2023.0</v>
      </c>
      <c r="E10" s="36" t="s">
        <v>28</v>
      </c>
      <c r="F10" s="36" t="s">
        <v>39</v>
      </c>
      <c r="G10" s="36" t="s">
        <v>107</v>
      </c>
    </row>
    <row r="11">
      <c r="A11" s="37" t="s">
        <v>638</v>
      </c>
      <c r="B11" s="39" t="s">
        <v>639</v>
      </c>
      <c r="C11" s="38">
        <v>1946.0</v>
      </c>
      <c r="D11" s="38">
        <v>2021.0</v>
      </c>
      <c r="E11" s="38" t="s">
        <v>605</v>
      </c>
      <c r="F11" s="38" t="s">
        <v>29</v>
      </c>
      <c r="G11" s="38" t="s">
        <v>107</v>
      </c>
    </row>
    <row r="12">
      <c r="A12" s="34" t="s">
        <v>640</v>
      </c>
      <c r="B12" s="35" t="s">
        <v>641</v>
      </c>
      <c r="C12" s="36">
        <v>2009.0</v>
      </c>
      <c r="D12" s="36">
        <v>2013.0</v>
      </c>
      <c r="E12" s="36" t="s">
        <v>167</v>
      </c>
      <c r="F12" s="36" t="s">
        <v>29</v>
      </c>
      <c r="G12" s="36" t="s">
        <v>107</v>
      </c>
    </row>
    <row r="13">
      <c r="A13" s="37" t="s">
        <v>642</v>
      </c>
      <c r="B13" s="39" t="s">
        <v>643</v>
      </c>
      <c r="C13" s="38">
        <v>1921.0</v>
      </c>
      <c r="D13" s="38">
        <v>2019.0</v>
      </c>
      <c r="E13" s="38" t="s">
        <v>215</v>
      </c>
      <c r="F13" s="38" t="s">
        <v>29</v>
      </c>
      <c r="G13" s="38" t="s">
        <v>110</v>
      </c>
    </row>
    <row r="14">
      <c r="A14" s="34" t="s">
        <v>644</v>
      </c>
      <c r="B14" s="35" t="s">
        <v>645</v>
      </c>
      <c r="C14" s="36">
        <v>2016.0</v>
      </c>
      <c r="D14" s="36">
        <v>2022.0</v>
      </c>
      <c r="E14" s="36" t="s">
        <v>215</v>
      </c>
      <c r="F14" s="36" t="s">
        <v>39</v>
      </c>
      <c r="G14" s="36" t="s">
        <v>107</v>
      </c>
    </row>
    <row r="15">
      <c r="A15" s="37" t="s">
        <v>646</v>
      </c>
      <c r="B15" s="39" t="s">
        <v>647</v>
      </c>
      <c r="C15" s="38">
        <v>2005.0</v>
      </c>
      <c r="D15" s="38">
        <v>2012.0</v>
      </c>
      <c r="E15" s="38" t="s">
        <v>312</v>
      </c>
      <c r="F15" s="38" t="s">
        <v>29</v>
      </c>
      <c r="G15" s="38" t="s">
        <v>107</v>
      </c>
    </row>
    <row r="16">
      <c r="A16" s="34" t="s">
        <v>648</v>
      </c>
      <c r="B16" s="35" t="s">
        <v>649</v>
      </c>
      <c r="C16" s="36">
        <v>1952.0</v>
      </c>
      <c r="D16" s="36">
        <v>2016.0</v>
      </c>
      <c r="E16" s="36" t="s">
        <v>312</v>
      </c>
      <c r="F16" s="36" t="s">
        <v>29</v>
      </c>
      <c r="G16" s="36" t="s">
        <v>107</v>
      </c>
    </row>
    <row r="17">
      <c r="A17" s="37" t="s">
        <v>650</v>
      </c>
      <c r="B17" s="39" t="s">
        <v>651</v>
      </c>
      <c r="C17" s="38">
        <v>2007.0</v>
      </c>
      <c r="D17" s="38">
        <v>2016.0</v>
      </c>
      <c r="E17" s="38" t="s">
        <v>312</v>
      </c>
      <c r="F17" s="38" t="s">
        <v>29</v>
      </c>
      <c r="G17" s="38" t="s">
        <v>107</v>
      </c>
    </row>
    <row r="18">
      <c r="A18" s="34" t="s">
        <v>652</v>
      </c>
      <c r="B18" s="35" t="s">
        <v>653</v>
      </c>
      <c r="C18" s="36">
        <v>2018.0</v>
      </c>
      <c r="D18" s="36">
        <v>2021.0</v>
      </c>
      <c r="E18" s="36" t="s">
        <v>312</v>
      </c>
      <c r="F18" s="36" t="s">
        <v>29</v>
      </c>
      <c r="G18" s="36" t="s">
        <v>107</v>
      </c>
    </row>
    <row r="20">
      <c r="B20" s="6"/>
      <c r="C20" s="6"/>
    </row>
    <row r="30">
      <c r="B30" s="6" t="s">
        <v>73</v>
      </c>
      <c r="C30" s="6" t="s">
        <v>74</v>
      </c>
      <c r="D30" s="7" t="s">
        <v>631</v>
      </c>
    </row>
    <row r="31">
      <c r="B31" s="6" t="s">
        <v>509</v>
      </c>
      <c r="C31" s="6" t="s">
        <v>510</v>
      </c>
      <c r="D31" s="7" t="s">
        <v>653</v>
      </c>
    </row>
    <row r="32">
      <c r="B32" s="6" t="s">
        <v>282</v>
      </c>
      <c r="C32" s="6" t="s">
        <v>283</v>
      </c>
      <c r="D32" s="7" t="s">
        <v>643</v>
      </c>
    </row>
    <row r="33">
      <c r="B33" s="40" t="s">
        <v>302</v>
      </c>
      <c r="C33" s="40" t="s">
        <v>303</v>
      </c>
      <c r="D33" s="7" t="s">
        <v>645</v>
      </c>
    </row>
    <row r="34">
      <c r="B34" s="6" t="s">
        <v>66</v>
      </c>
      <c r="C34" s="6" t="s">
        <v>67</v>
      </c>
      <c r="D34" s="7" t="s">
        <v>629</v>
      </c>
    </row>
    <row r="35">
      <c r="B35" s="6" t="s">
        <v>32</v>
      </c>
      <c r="C35" s="6" t="s">
        <v>33</v>
      </c>
      <c r="D35" s="7" t="s">
        <v>622</v>
      </c>
    </row>
  </sheetData>
  <autoFilter ref="$A$1:$G$998">
    <sortState ref="A1:G998">
      <sortCondition ref="E1:E998"/>
      <sortCondition ref="D1:D998"/>
      <sortCondition ref="B1:B998"/>
    </sortState>
  </autoFilter>
  <drawing r:id="rId1"/>
</worksheet>
</file>