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RRECT Translated and Subsidis" sheetId="2" r:id="rId5"/>
    <sheet state="visible" name="Translations preceding RO-NL tr" sheetId="3" r:id="rId6"/>
    <sheet state="visible" name="Publisher diversification over " sheetId="4" r:id="rId7"/>
    <sheet state="visible" name="Sheet17" sheetId="5" r:id="rId8"/>
    <sheet state="visible" name="Top 10 target languages with RC" sheetId="6" r:id="rId9"/>
    <sheet state="visible" name="Subsidised or not – pie chart" sheetId="7" r:id="rId10"/>
    <sheet state="visible" name="Subsidies source – pie chart" sheetId="8" r:id="rId11"/>
    <sheet state="visible" name="Subsidies source – evolution ov" sheetId="9" r:id="rId12"/>
  </sheets>
  <definedNames>
    <definedName hidden="1" localSheetId="0" name="_xlnm._FilterDatabase">Sheet1!$A$1:$R$996</definedName>
    <definedName hidden="1" localSheetId="1" name="_xlnm._FilterDatabase">'CORRECT Translated and Subsidis'!$A$1:$C$1000</definedName>
    <definedName hidden="1" localSheetId="2" name="_xlnm._FilterDatabase">'Translations preceding RO-NL tr'!$A$1:$B$35</definedName>
    <definedName hidden="1" localSheetId="4" name="_xlnm._FilterDatabase">Sheet17!$A$1:$B$28</definedName>
    <definedName hidden="1" localSheetId="5" name="_xlnm._FilterDatabase">'Top 10 target languages with RC'!$A$1:$B$11</definedName>
    <definedName hidden="1" localSheetId="6" name="_xlnm._FilterDatabase">'Subsidised or not – pie chart'!$A$1:$B$1000</definedName>
    <definedName hidden="1" localSheetId="7" name="_xlnm._FilterDatabase">'Subsidies source – pie chart'!$A$1:$B$1000</definedName>
    <definedName hidden="1" localSheetId="8" name="_xlnm._FilterDatabase">'Subsidies source – evolution ov'!$A$1:$D$18</definedName>
  </definedNames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<sst xmlns="http://schemas.openxmlformats.org/spreadsheetml/2006/main" count="670" uniqueCount="255">
  <si>
    <t>title</t>
  </si>
  <si>
    <t>auth_first</t>
  </si>
  <si>
    <t>auth_last</t>
  </si>
  <si>
    <t>trnsl_first</t>
  </si>
  <si>
    <t>trnsl_last</t>
  </si>
  <si>
    <t>second_translator</t>
  </si>
  <si>
    <t xml:space="preserve">publisher_trnsl </t>
  </si>
  <si>
    <t>publisher_loc</t>
  </si>
  <si>
    <t>publisher_original</t>
  </si>
  <si>
    <t>original_publ_year</t>
  </si>
  <si>
    <t>trnsl_year</t>
  </si>
  <si>
    <t>genre</t>
  </si>
  <si>
    <t>auth_gender</t>
  </si>
  <si>
    <t>trnsl_gender</t>
  </si>
  <si>
    <t>funding</t>
  </si>
  <si>
    <t>alternative-funding</t>
  </si>
  <si>
    <t>translations</t>
  </si>
  <si>
    <t>number-of-translations</t>
  </si>
  <si>
    <t>De terugkeer van de hooligan</t>
  </si>
  <si>
    <t>Norman</t>
  </si>
  <si>
    <t>Manea</t>
  </si>
  <si>
    <t>Ellen</t>
  </si>
  <si>
    <t>Bredius</t>
  </si>
  <si>
    <t>J.M. Meulenhoff</t>
  </si>
  <si>
    <t>The Netherlands (Amsterdam)</t>
  </si>
  <si>
    <t>Polirom</t>
  </si>
  <si>
    <t>Egodocument</t>
  </si>
  <si>
    <t>Male</t>
  </si>
  <si>
    <t>Female</t>
  </si>
  <si>
    <t>English, Spanish, Italian</t>
  </si>
  <si>
    <t>Oases van zand: Aforismen</t>
  </si>
  <si>
    <t>Valeriu</t>
  </si>
  <si>
    <t>Butulescu</t>
  </si>
  <si>
    <t>Jan Willem</t>
  </si>
  <si>
    <t>Bos</t>
  </si>
  <si>
    <t>Go-Bos Press</t>
  </si>
  <si>
    <t>The Netherlands (Leiderdorp)</t>
  </si>
  <si>
    <t>Litera</t>
  </si>
  <si>
    <t>Nonfiction</t>
  </si>
  <si>
    <t>English, Hebrew, Swedish, Hungarian, German, Bulgarian, Polish, Ukrainian, Italian, French, Russian, Vietnamese</t>
  </si>
  <si>
    <t>De dood leest de krant</t>
  </si>
  <si>
    <t>Mircea</t>
  </si>
  <si>
    <t>Dinescu</t>
  </si>
  <si>
    <t>Cartea Romaneasca</t>
  </si>
  <si>
    <t>Poetry</t>
  </si>
  <si>
    <t>Gedichten</t>
  </si>
  <si>
    <t>Ana</t>
  </si>
  <si>
    <t>Blandiana</t>
  </si>
  <si>
    <t>Selection of works</t>
  </si>
  <si>
    <t>Bulgarian, Italian, Russian, German, Lithuanian, Estonian, Norwegian, Hungarian, Vietnamese, French, Serbian, Swedish</t>
  </si>
  <si>
    <t>Chaosmos: Gedichten</t>
  </si>
  <si>
    <t>Magda</t>
  </si>
  <si>
    <t>Carneci</t>
  </si>
  <si>
    <t>French, English</t>
  </si>
  <si>
    <t>Een bloem van bloed met besneeuwde blaadjes: hedendaagse poezie uit de republiek Moldavie</t>
  </si>
  <si>
    <t>Anthology</t>
  </si>
  <si>
    <t>Romanian-Dutch</t>
  </si>
  <si>
    <t>Jan H. Mysjkin</t>
  </si>
  <si>
    <t>Poëziecentrum</t>
  </si>
  <si>
    <t>Belgium (Gent)</t>
  </si>
  <si>
    <t>Mixed</t>
  </si>
  <si>
    <t>Roemenië comité</t>
  </si>
  <si>
    <t>n/a</t>
  </si>
  <si>
    <t>De stad met één enkele bewoner</t>
  </si>
  <si>
    <t>Matei</t>
  </si>
  <si>
    <t>Visniec</t>
  </si>
  <si>
    <t>Jan H.</t>
  </si>
  <si>
    <t>Mysjkin</t>
  </si>
  <si>
    <t>Uitgeverij Vleugels</t>
  </si>
  <si>
    <t>The Netherlands (Bleiswijk)</t>
  </si>
  <si>
    <t>Albatros</t>
  </si>
  <si>
    <t>Literatuur Vlaanderen</t>
  </si>
  <si>
    <t>Bulgarian, French</t>
  </si>
  <si>
    <t>De andere kant/ Pohemen</t>
  </si>
  <si>
    <t>Gellu</t>
  </si>
  <si>
    <t>Naum</t>
  </si>
  <si>
    <t>German, English, French, Norwegian, Spanish</t>
  </si>
  <si>
    <t>De stilte van een verdronken hond: Postcommunistische poezie in Roemenie</t>
  </si>
  <si>
    <t>Voor de prijs van mijn mond. Hedendaagse poëzie uit Roemenië</t>
  </si>
  <si>
    <t>Translation and Publication Support Programme</t>
  </si>
  <si>
    <t>De indringer. Gedichten</t>
  </si>
  <si>
    <t>Constantin</t>
  </si>
  <si>
    <t>Abaluta</t>
  </si>
  <si>
    <t>Uitgeverij P</t>
  </si>
  <si>
    <t>Belgium (Leuven)</t>
  </si>
  <si>
    <t>Vinea</t>
  </si>
  <si>
    <t>Translation and Publication Support Programme + Vlaams Fonds voor de Letteren</t>
  </si>
  <si>
    <t xml:space="preserve">French </t>
  </si>
  <si>
    <t>Engel in het raam op het Oosten. Hedendaagse poëzie uit Roemenië</t>
  </si>
  <si>
    <t>De onwoorden. Gedichten</t>
  </si>
  <si>
    <t>Nichita</t>
  </si>
  <si>
    <t>Stanescu</t>
  </si>
  <si>
    <t>Zegwerk</t>
  </si>
  <si>
    <t>Editura Tineretului</t>
  </si>
  <si>
    <t>Hungarian, English, German, Polish, Spanish, Italian, Russian, Swedish, Serbo-Croatian, Czech, Slovak, Bulgarian</t>
  </si>
  <si>
    <t>Roemeense gedichten</t>
  </si>
  <si>
    <t>Paul</t>
  </si>
  <si>
    <t>Celan</t>
  </si>
  <si>
    <t>Het juffertje van marsepein</t>
  </si>
  <si>
    <t>Doina</t>
  </si>
  <si>
    <t>Ioanid</t>
  </si>
  <si>
    <t>Douane</t>
  </si>
  <si>
    <t>The Netherlands (Rotterdam)</t>
  </si>
  <si>
    <t>Univers</t>
  </si>
  <si>
    <t>Interval</t>
  </si>
  <si>
    <t>Dutch</t>
  </si>
  <si>
    <t>Oorbellen, buiken en eenzaamheid</t>
  </si>
  <si>
    <t>Perdu</t>
  </si>
  <si>
    <t>Ritmen om de vrouwtjesegel te temmen</t>
  </si>
  <si>
    <t>De Contrabas</t>
  </si>
  <si>
    <t>The Netherlands (Utrecht)</t>
  </si>
  <si>
    <t>Dutch, French</t>
  </si>
  <si>
    <t>Uit een verte ver voorbij de woorden</t>
  </si>
  <si>
    <t>Naden</t>
  </si>
  <si>
    <t>French, Dutch</t>
  </si>
  <si>
    <t>Wat goed om Daniel Banulescu te zijn</t>
  </si>
  <si>
    <t>Daniel</t>
  </si>
  <si>
    <t>Banulescu</t>
  </si>
  <si>
    <t>German</t>
  </si>
  <si>
    <t>Verhalen uit Pantoffelland</t>
  </si>
  <si>
    <t>Nemira</t>
  </si>
  <si>
    <t xml:space="preserve">Dutch, French </t>
  </si>
  <si>
    <t>Schelmen van het Oude Hof</t>
  </si>
  <si>
    <t>Mateiu</t>
  </si>
  <si>
    <t>Caragiale</t>
  </si>
  <si>
    <t>Pegasus</t>
  </si>
  <si>
    <t>Prose</t>
  </si>
  <si>
    <t>Schwob</t>
  </si>
  <si>
    <t>Spanish, Estonian, English, Hungarian, Polish, German, French, Serbo-Croatian</t>
  </si>
  <si>
    <t>De trofee</t>
  </si>
  <si>
    <t>Cartarescu</t>
  </si>
  <si>
    <t>De Bezige Bij</t>
  </si>
  <si>
    <t>Humanitas</t>
  </si>
  <si>
    <t>French, Swedish, German, Norwegian</t>
  </si>
  <si>
    <t>Het onmetelijke mausoleum</t>
  </si>
  <si>
    <t>French, Swedish, German</t>
  </si>
  <si>
    <t>Het boek der fluisteringen</t>
  </si>
  <si>
    <t>Varujan</t>
  </si>
  <si>
    <t>Vosganian</t>
  </si>
  <si>
    <t>Hungarian, Spanish, Italian, Armenian, Hebrew, French, Swedish, German</t>
  </si>
  <si>
    <t>De Wetenden</t>
  </si>
  <si>
    <t>Translation and Publication Support Programme + Nederlands Letterenfonds</t>
  </si>
  <si>
    <t>French, Italian, German, Hebrew, Norwegian, Swedish</t>
  </si>
  <si>
    <t>Solenoïde</t>
  </si>
  <si>
    <t>French, Italian, Spanish, German, Catalan, Bulgarian</t>
  </si>
  <si>
    <t>Sinds tweeduizend jaar</t>
  </si>
  <si>
    <t>Mihail</t>
  </si>
  <si>
    <t>Sebastian</t>
  </si>
  <si>
    <t>Editura Nationala Ciornei</t>
  </si>
  <si>
    <t>Translation and Publication Support Programme + Schwob</t>
  </si>
  <si>
    <t>Spanish, German, French</t>
  </si>
  <si>
    <t>Kopie van een nachtmerrie</t>
  </si>
  <si>
    <t>Van Gennep</t>
  </si>
  <si>
    <t>Bulgarian, Italian, Russian, German, Lithuanian, Estonian, Norwegian, Hungarian, Vietnamese, French</t>
  </si>
  <si>
    <t>Het verhoor</t>
  </si>
  <si>
    <t>Travestie</t>
  </si>
  <si>
    <t>Moderne Roemeense verhalen</t>
  </si>
  <si>
    <t>Atlas</t>
  </si>
  <si>
    <t>Jeugd zonder jeugd</t>
  </si>
  <si>
    <t>Eliade</t>
  </si>
  <si>
    <t>English, French, Spanish, German</t>
  </si>
  <si>
    <t>Blanke-Moor en andere sprookjes</t>
  </si>
  <si>
    <t>Ion</t>
  </si>
  <si>
    <t>Creanga</t>
  </si>
  <si>
    <t>Een dood die niets bewijst</t>
  </si>
  <si>
    <t>Anton</t>
  </si>
  <si>
    <t>Holban</t>
  </si>
  <si>
    <t>Cugetarea</t>
  </si>
  <si>
    <t>Het spel van de honderd bladeren</t>
  </si>
  <si>
    <t>De zwarte envelop</t>
  </si>
  <si>
    <t>English, Chinese, Spanish, Greek, Italian</t>
  </si>
  <si>
    <t>Mijn dagen met Renata</t>
  </si>
  <si>
    <t>Alexandru</t>
  </si>
  <si>
    <t>Petria</t>
  </si>
  <si>
    <t>Jeanette</t>
  </si>
  <si>
    <t>Carp</t>
  </si>
  <si>
    <t>Ronald van Linde</t>
  </si>
  <si>
    <t>Nobelman</t>
  </si>
  <si>
    <t>The Netherlands (Groningen)</t>
  </si>
  <si>
    <t>Tritonic</t>
  </si>
  <si>
    <t>Zenobia</t>
  </si>
  <si>
    <t>Hungarian, German, French, Danish, Esperanto, Greek</t>
  </si>
  <si>
    <t>Avonturen in de alledaagse onwerkelijkheid</t>
  </si>
  <si>
    <t>Max</t>
  </si>
  <si>
    <t>Blecher</t>
  </si>
  <si>
    <t>L.J. Veen</t>
  </si>
  <si>
    <t>Vremea</t>
  </si>
  <si>
    <t>English, German, French, Spanish, Italian</t>
  </si>
  <si>
    <t>Gelittekende harten</t>
  </si>
  <si>
    <t>Uitgeverij Vrijdag</t>
  </si>
  <si>
    <t>Belgium (Antwerpen)</t>
  </si>
  <si>
    <t>Libraria Universala Alcalay &amp; Co</t>
  </si>
  <si>
    <t>Vlaams Fonds voor de Letteren</t>
  </si>
  <si>
    <t>German, English, Spanish, Polish, French</t>
  </si>
  <si>
    <t>Het verlichte hol</t>
  </si>
  <si>
    <t>Vrouwen</t>
  </si>
  <si>
    <t>French, Spanish</t>
  </si>
  <si>
    <t>De schreeuw</t>
  </si>
  <si>
    <t>Cristian</t>
  </si>
  <si>
    <t>Popescu</t>
  </si>
  <si>
    <t>Hartenvrouw</t>
  </si>
  <si>
    <t>Iulian</t>
  </si>
  <si>
    <t>Ciocan</t>
  </si>
  <si>
    <t>Charlotte</t>
  </si>
  <si>
    <t>van Rooden</t>
  </si>
  <si>
    <t>Expertisecentrum Literair Vertalen</t>
  </si>
  <si>
    <t>French, Bulgarian</t>
  </si>
  <si>
    <t>De glazen tuin</t>
  </si>
  <si>
    <t>Tatiana</t>
  </si>
  <si>
    <t>Tibuleac</t>
  </si>
  <si>
    <t>Cartier</t>
  </si>
  <si>
    <t>Nederlands Letterenfonds</t>
  </si>
  <si>
    <t>French, Spanish, German, Polish</t>
  </si>
  <si>
    <t>number_of_trnsl</t>
  </si>
  <si>
    <t>number_of_subsidies</t>
  </si>
  <si>
    <t>Translation year</t>
  </si>
  <si>
    <t>Total book translations</t>
  </si>
  <si>
    <t>Subsidised book translations</t>
  </si>
  <si>
    <t>Grand Total</t>
  </si>
  <si>
    <t>translation year</t>
  </si>
  <si>
    <t>number of previous translations</t>
  </si>
  <si>
    <t>Language</t>
  </si>
  <si>
    <t>Number of previous translations</t>
  </si>
  <si>
    <t>French</t>
  </si>
  <si>
    <t>Spanish</t>
  </si>
  <si>
    <t>Italian</t>
  </si>
  <si>
    <t>English</t>
  </si>
  <si>
    <t>Bulgarian</t>
  </si>
  <si>
    <t>Hungarian</t>
  </si>
  <si>
    <t>Swedish</t>
  </si>
  <si>
    <t>Norwegian</t>
  </si>
  <si>
    <t>Polish</t>
  </si>
  <si>
    <t>Russian</t>
  </si>
  <si>
    <t>Estonian</t>
  </si>
  <si>
    <t>Vietnamese</t>
  </si>
  <si>
    <t>Hebrew</t>
  </si>
  <si>
    <t>Lithuanian</t>
  </si>
  <si>
    <t>Serbo-Croatian</t>
  </si>
  <si>
    <t>Greek</t>
  </si>
  <si>
    <t>Serbian</t>
  </si>
  <si>
    <t>Ukrainian</t>
  </si>
  <si>
    <t>Subsidies</t>
  </si>
  <si>
    <t>Czech</t>
  </si>
  <si>
    <t>subsidised?</t>
  </si>
  <si>
    <t>number of translations</t>
  </si>
  <si>
    <t>Subsidised</t>
  </si>
  <si>
    <t>Unsubsidised</t>
  </si>
  <si>
    <t>source of funding</t>
  </si>
  <si>
    <t>number of subsidies</t>
  </si>
  <si>
    <t>both</t>
  </si>
  <si>
    <t>source context</t>
  </si>
  <si>
    <t>target context</t>
  </si>
  <si>
    <t>SUM of source context</t>
  </si>
  <si>
    <t>SUM of target context</t>
  </si>
  <si>
    <t>SUM of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</si>
</sst>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Georgia"/>
      <scheme val="minor"/>
    </font>
    <font>
      <b/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Georgia"/>
      <scheme val="minor"/>
    </font>
    <font>
      <color theme="1"/>
      <name val="Georgia"/>
      <scheme val="minor"/>
    </font>
    <font>
      <sz val="9.0"/>
      <color rgb="FF000000"/>
      <name val="&quot;Google Sans Mono&quot;"/>
    </font>
    <font>
      <color rgb="FF050505"/>
      <name val="Arial"/>
    </font>
    <font>
      <color rgb="FF050505"/>
      <name val="System-ui"/>
    </font>
    <font>
      <b/>
      <color theme="1"/>
      <name val="Georgi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Fill="1" applyFont="1"/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ranslations preceding RO-NL t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500">
                <a:solidFill>
                  <a:srgbClr val="839194"/>
                </a:solidFill>
                <a:latin typeface="+mn-lt"/>
              </a:defRPr>
            </a:pPr>
            <a:r>
              <a:rPr b="0" sz="2500">
                <a:solidFill>
                  <a:srgbClr val="839194"/>
                </a:solidFill>
                <a:latin typeface="+mn-lt"/>
              </a:rPr>
              <a:t>Count of translated and subsidised books from Romanian to Dutch, 1990-2023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'CORRECT Translated and Subsidis'!$F$1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trendline>
            <c:name>Trendline for Total book translations</c:name>
            <c:spPr>
              <a:ln w="19050">
                <a:solidFill>
                  <a:srgbClr val="8E7CC3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'CORRECT Translated and Subsidis'!$E$2:$E$37</c:f>
            </c:strRef>
          </c:cat>
          <c:val>
            <c:numRef>
              <c:f>'CORRECT Translated and Subsidis'!$F$2:$F$37</c:f>
              <c:numCache/>
            </c:numRef>
          </c:val>
          <c:smooth val="1"/>
        </c:ser>
        <c:ser>
          <c:idx val="1"/>
          <c:order val="1"/>
          <c:tx>
            <c:strRef>
              <c:f>'CORRECT Translated and Subsidis'!$G$1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trendline>
            <c:name>Trendline for Subsidised book translations</c:name>
            <c:spPr>
              <a:ln w="19050">
                <a:solidFill>
                  <a:srgbClr val="EA9999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'CORRECT Translated and Subsidis'!$E$2:$E$37</c:f>
            </c:strRef>
          </c:cat>
          <c:val>
            <c:numRef>
              <c:f>'CORRECT Translated and Subsidis'!$G$2:$G$37</c:f>
              <c:numCache/>
            </c:numRef>
          </c:val>
          <c:smooth val="1"/>
        </c:ser>
        <c:axId val="1761271585"/>
        <c:axId val="354934154"/>
      </c:lineChart>
      <c:catAx>
        <c:axId val="1761271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354934154"/>
      </c:catAx>
      <c:valAx>
        <c:axId val="354934154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761271585"/>
        <c:majorUnit val="1.0"/>
      </c:valAx>
    </c:plotArea>
    <c:legend>
      <c:legendPos val="tr"/>
      <c:overlay val="1"/>
      <c:txPr>
        <a:bodyPr/>
        <a:lstStyle/>
        <a:p>
          <a:pPr lvl="0">
            <a:defRPr b="0" sz="15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Total previous translations</c:v>
          </c:tx>
          <c:spPr>
            <a:ln cmpd="sng">
              <a:solidFill>
                <a:srgbClr val="134F5C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134F5C">
                  <a:alpha val="100000"/>
                </a:srgbClr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trendline>
            <c:name>Trendline for total previous translations</c:name>
            <c:spPr>
              <a:ln w="19050">
                <a:solidFill>
                  <a:srgbClr val="45818E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'Translations preceding RO-NL tr'!$A$2:$A$35</c:f>
            </c:strRef>
          </c:cat>
          <c:val>
            <c:numRef>
              <c:f>'Translations preceding RO-NL tr'!$B$2:$B$35</c:f>
              <c:numCache/>
            </c:numRef>
          </c:val>
          <c:smooth val="1"/>
        </c:ser>
        <c:axId val="1739474599"/>
        <c:axId val="138660835"/>
      </c:lineChart>
      <c:catAx>
        <c:axId val="1739474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3438"/>
                    </a:solidFill>
                    <a:latin typeface="+mn-lt"/>
                  </a:defRPr>
                </a:pPr>
                <a:r>
                  <a:rPr b="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38660835"/>
      </c:catAx>
      <c:valAx>
        <c:axId val="138660835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3438"/>
                    </a:solidFill>
                    <a:latin typeface="+mn-lt"/>
                  </a:defRPr>
                </a:pPr>
                <a:r>
                  <a:rPr b="0">
                    <a:solidFill>
                      <a:srgbClr val="1A3438"/>
                    </a:solidFill>
                    <a:latin typeface="+mn-lt"/>
                  </a:rPr>
                  <a:t>number of previous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739474599"/>
        <c:majorUnit val="1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'Publisher diversification over '!$B$1</c:f>
            </c:strRef>
          </c:tx>
          <c:spPr>
            <a:solidFill>
              <a:srgbClr val="F1C232">
                <a:alpha val="30000"/>
              </a:srgbClr>
            </a:solidFill>
            <a:ln cmpd="sng">
              <a:solidFill>
                <a:srgbClr val="F1C232">
                  <a:alpha val="100000"/>
                </a:srgbClr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'!$B$2:$B$35</c:f>
              <c:numCache/>
            </c:numRef>
          </c:val>
        </c:ser>
        <c:ser>
          <c:idx val="1"/>
          <c:order val="1"/>
          <c:tx>
            <c:strRef>
              <c:f>'Publisher diversification over '!$C$1</c:f>
            </c:strRef>
          </c:tx>
          <c:spPr>
            <a:solidFill>
              <a:srgbClr val="AB4028">
                <a:alpha val="30000"/>
              </a:srgbClr>
            </a:solidFill>
            <a:ln cmpd="sng">
              <a:solidFill>
                <a:srgbClr val="AB4028"/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'!$C$2:$C$35</c:f>
              <c:numCache/>
            </c:numRef>
          </c:val>
        </c:ser>
        <c:ser>
          <c:idx val="2"/>
          <c:order val="2"/>
          <c:tx>
            <c:strRef>
              <c:f>'Publisher diversification over '!$D$1</c:f>
            </c:strRef>
          </c:tx>
          <c:spPr>
            <a:solidFill>
              <a:srgbClr val="E6B8AF">
                <a:alpha val="30000"/>
              </a:srgbClr>
            </a:solidFill>
            <a:ln cmpd="sng">
              <a:solidFill>
                <a:srgbClr val="E6B8AF">
                  <a:alpha val="100000"/>
                </a:srgbClr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'!$D$2:$D$35</c:f>
              <c:numCache/>
            </c:numRef>
          </c:val>
        </c:ser>
        <c:ser>
          <c:idx val="3"/>
          <c:order val="3"/>
          <c:tx>
            <c:strRef>
              <c:f>'Publisher diversification over '!$E$1</c:f>
            </c:strRef>
          </c:tx>
          <c:spPr>
            <a:solidFill>
              <a:srgbClr val="6AA84F">
                <a:alpha val="30000"/>
              </a:srgbClr>
            </a:solidFill>
            <a:ln cmpd="sng">
              <a:solidFill>
                <a:srgbClr val="6AA84F">
                  <a:alpha val="100000"/>
                </a:srgbClr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'!$E$2:$E$35</c:f>
              <c:numCache/>
            </c:numRef>
          </c:val>
        </c:ser>
        <c:ser>
          <c:idx val="4"/>
          <c:order val="4"/>
          <c:tx>
            <c:strRef>
              <c:f>'Publisher diversification over '!$F$1</c:f>
            </c:strRef>
          </c:tx>
          <c:spPr>
            <a:solidFill>
              <a:srgbClr val="50A6A6">
                <a:alpha val="30000"/>
              </a:srgbClr>
            </a:solidFill>
            <a:ln cmpd="sng">
              <a:solidFill>
                <a:srgbClr val="50A6A6"/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'!$F$2:$F$35</c:f>
              <c:numCache/>
            </c:numRef>
          </c:val>
        </c:ser>
        <c:ser>
          <c:idx val="5"/>
          <c:order val="5"/>
          <c:tx>
            <c:strRef>
              <c:f>'Publisher diversification over '!$G$1</c:f>
            </c:strRef>
          </c:tx>
          <c:spPr>
            <a:solidFill>
              <a:srgbClr val="9BCCC6">
                <a:alpha val="30000"/>
              </a:srgbClr>
            </a:solidFill>
            <a:ln cmpd="sng">
              <a:solidFill>
                <a:srgbClr val="9BCCC6"/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'!$G$2:$G$35</c:f>
              <c:numCache/>
            </c:numRef>
          </c:val>
        </c:ser>
        <c:ser>
          <c:idx val="6"/>
          <c:order val="6"/>
          <c:tx>
            <c:strRef>
              <c:f>'Publisher diversification over '!$H$1</c:f>
            </c:strRef>
          </c:tx>
          <c:spPr>
            <a:solidFill>
              <a:srgbClr val="4D4DFF">
                <a:alpha val="30000"/>
              </a:srgbClr>
            </a:solidFill>
            <a:ln cmpd="sng">
              <a:solidFill>
                <a:srgbClr val="4D4DFF"/>
              </a:solidFill>
              <a:prstDash val="solid"/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'!$H$2:$H$35</c:f>
              <c:numCache/>
            </c:numRef>
          </c:val>
        </c:ser>
        <c:axId val="52998998"/>
        <c:axId val="405802092"/>
      </c:areaChart>
      <c:catAx>
        <c:axId val="52998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1A3438"/>
                </a:solidFill>
                <a:latin typeface="+mn-lt"/>
              </a:defRPr>
            </a:pPr>
          </a:p>
        </c:txPr>
        <c:crossAx val="405802092"/>
      </c:catAx>
      <c:valAx>
        <c:axId val="40580209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1A3438"/>
                </a:solidFill>
                <a:latin typeface="+mn-lt"/>
              </a:defRPr>
            </a:pPr>
          </a:p>
        </c:txPr>
        <c:crossAx val="52998998"/>
        <c:majorUnit val="1.0"/>
      </c:valAx>
    </c:plotArea>
    <c:legend>
      <c:legendPos val="tr"/>
      <c:overlay val="1"/>
      <c:txPr>
        <a:bodyPr/>
        <a:lstStyle/>
        <a:p>
          <a:pPr lvl="0">
            <a:defRPr b="0" sz="15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Sheet17!$B$1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Sheet17!$A$2:$A$28</c:f>
            </c:strRef>
          </c:cat>
          <c:val>
            <c:numRef>
              <c:f>Sheet17!$B$2:$B$28</c:f>
              <c:numCache/>
            </c:numRef>
          </c:val>
        </c:ser>
        <c:axId val="768273156"/>
        <c:axId val="1829620988"/>
      </c:barChart>
      <c:catAx>
        <c:axId val="768273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Language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829620988"/>
      </c:catAx>
      <c:valAx>
        <c:axId val="1829620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Number of previous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768273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'Top 10 target languages with RC'!$B$1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10 target languages with RC'!$A$2:$A$11</c:f>
            </c:strRef>
          </c:cat>
          <c:val>
            <c:numRef>
              <c:f>'Top 10 target languages with RC'!$B$2:$B$11</c:f>
              <c:numCache/>
            </c:numRef>
          </c:val>
        </c:ser>
        <c:axId val="1183153955"/>
        <c:axId val="583782980"/>
      </c:barChart>
      <c:catAx>
        <c:axId val="1183153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Target language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1A3438"/>
                </a:solidFill>
                <a:latin typeface="+mn-lt"/>
              </a:defRPr>
            </a:pPr>
          </a:p>
        </c:txPr>
        <c:crossAx val="583782980"/>
      </c:catAx>
      <c:valAx>
        <c:axId val="5837829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Subsidised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1831539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'Subsidised or not – pie chart'!$B$1</c:f>
            </c:strRef>
          </c:tx>
          <c:dPt>
            <c:idx val="0"/>
            <c:spPr>
              <a:solidFill>
                <a:srgbClr val="C9DAF8"/>
              </a:solidFill>
              <a:ln cmpd="sng" w="9525">
                <a:solidFill>
                  <a:srgbClr val="0B5394"/>
                </a:solidFill>
              </a:ln>
            </c:spPr>
          </c:dPt>
          <c:dPt>
            <c:idx val="1"/>
            <c:spPr>
              <a:solidFill>
                <a:srgbClr val="0B5394"/>
              </a:solidFill>
              <a:ln cmpd="sng" w="9525">
                <a:solidFill>
                  <a:srgbClr val="0B5394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'Subsidised or not – pie chart'!$A$2:$A$3</c:f>
            </c:strRef>
          </c:cat>
          <c:val>
            <c:numRef>
              <c:f>'Subsidised or not – pie chart'!$B$2:$B$3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5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'Subsidies source – pie chart'!$B$1</c:f>
            </c:strRef>
          </c:tx>
          <c:dPt>
            <c:idx val="0"/>
            <c:spPr>
              <a:solidFill>
                <a:srgbClr val="B4A7D6"/>
              </a:solidFill>
              <a:ln cmpd="sng" w="9525">
                <a:solidFill>
                  <a:srgbClr val="20124D"/>
                </a:solidFill>
              </a:ln>
            </c:spPr>
          </c:dPt>
          <c:dPt>
            <c:idx val="1"/>
            <c:spPr>
              <a:solidFill>
                <a:srgbClr val="351C75"/>
              </a:solidFill>
              <a:ln cmpd="sng" w="9525">
                <a:solidFill>
                  <a:srgbClr val="20124D"/>
                </a:solidFill>
              </a:ln>
            </c:spPr>
          </c:dPt>
          <c:dPt>
            <c:idx val="2"/>
            <c:spPr>
              <a:solidFill>
                <a:srgbClr val="8E7CC3"/>
              </a:solidFill>
              <a:ln cmpd="sng" w="9525">
                <a:solidFill>
                  <a:srgbClr val="20124D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'Subsidies source – pie chart'!$A$2:$A$4</c:f>
            </c:strRef>
          </c:cat>
          <c:val>
            <c:numRef>
              <c:f>'Subsidies source – pie chart'!$B$2:$B$4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'Subsidies source – evolution ov'!$B$1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'Subsidies source – evolution ov'!$A$2:$A$18</c:f>
            </c:strRef>
          </c:cat>
          <c:val>
            <c:numRef>
              <c:f>'Subsidies source – evolution ov'!$B$2:$B$18</c:f>
              <c:numCache/>
            </c:numRef>
          </c:val>
          <c:smooth val="1"/>
        </c:ser>
        <c:ser>
          <c:idx val="1"/>
          <c:order val="1"/>
          <c:tx>
            <c:strRef>
              <c:f>'Subsidies source – evolution ov'!$C$1</c:f>
            </c:strRef>
          </c:tx>
          <c:spPr>
            <a:ln cmpd="sng">
              <a:solidFill>
                <a:srgbClr val="CC4125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4125">
                  <a:alpha val="100000"/>
                </a:srgbClr>
              </a:solidFill>
              <a:ln cmpd="sng">
                <a:solidFill>
                  <a:srgbClr val="CC4125">
                    <a:alpha val="100000"/>
                  </a:srgbClr>
                </a:solidFill>
              </a:ln>
            </c:spPr>
          </c:marker>
          <c:cat>
            <c:strRef>
              <c:f>'Subsidies source – evolution ov'!$A$2:$A$18</c:f>
            </c:strRef>
          </c:cat>
          <c:val>
            <c:numRef>
              <c:f>'Subsidies source – evolution ov'!$C$2:$C$18</c:f>
              <c:numCache/>
            </c:numRef>
          </c:val>
          <c:smooth val="1"/>
        </c:ser>
        <c:ser>
          <c:idx val="2"/>
          <c:order val="2"/>
          <c:tx>
            <c:strRef>
              <c:f>'Subsidies source – evolution ov'!$D$1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D966">
                  <a:alpha val="100000"/>
                </a:srgbClr>
              </a:solidFill>
              <a:ln cmpd="sng">
                <a:solidFill>
                  <a:srgbClr val="FFD966">
                    <a:alpha val="100000"/>
                  </a:srgbClr>
                </a:solidFill>
              </a:ln>
            </c:spPr>
          </c:marker>
          <c:cat>
            <c:strRef>
              <c:f>'Subsidies source – evolution ov'!$A$2:$A$18</c:f>
            </c:strRef>
          </c:cat>
          <c:val>
            <c:numRef>
              <c:f>'Subsidies source – evolution ov'!$D$2:$D$18</c:f>
              <c:numCache/>
            </c:numRef>
          </c:val>
          <c:smooth val="1"/>
        </c:ser>
        <c:axId val="1710944585"/>
        <c:axId val="1280236787"/>
      </c:lineChart>
      <c:catAx>
        <c:axId val="1710944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280236787"/>
      </c:catAx>
      <c:valAx>
        <c:axId val="1280236787"/>
        <c:scaling>
          <c:orientation val="minMax"/>
          <c:max val="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Number of subsidies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710944585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4</xdr:row>
      <xdr:rowOff>38100</xdr:rowOff>
    </xdr:from>
    <xdr:ext cx="12573000" cy="7781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2</xdr:row>
      <xdr:rowOff>19050</xdr:rowOff>
    </xdr:from>
    <xdr:ext cx="12449175" cy="7696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7</xdr:row>
      <xdr:rowOff>152400</xdr:rowOff>
    </xdr:from>
    <xdr:ext cx="11963400" cy="7391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2</xdr:row>
      <xdr:rowOff>152400</xdr:rowOff>
    </xdr:from>
    <xdr:ext cx="12801600" cy="79057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4</xdr:row>
      <xdr:rowOff>142875</xdr:rowOff>
    </xdr:from>
    <xdr:ext cx="12668250" cy="78200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685800</xdr:colOff>
      <xdr:row>5</xdr:row>
      <xdr:rowOff>152400</xdr:rowOff>
    </xdr:from>
    <xdr:ext cx="6848475" cy="49815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5</xdr:row>
      <xdr:rowOff>76200</xdr:rowOff>
    </xdr:from>
    <xdr:ext cx="5419725" cy="57150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21</xdr:row>
      <xdr:rowOff>0</xdr:rowOff>
    </xdr:from>
    <xdr:ext cx="10391775" cy="64198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0" sheet="CORRECT Translated and Subsidis"/>
  </cacheSource>
  <cacheFields>
    <cacheField name="trnsl_year" numFmtId="0">
      <sharedItems containsString="0" containsBlank="1" containsNumber="1" containsInteger="1"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m/>
      </sharedItems>
    </cacheField>
    <cacheField name="number_of_trnsl" numFmtId="0">
      <sharedItems containsString="0" containsBlank="1" containsNumber="1" containsInteger="1">
        <n v="1.0"/>
        <n v="0.0"/>
        <n v="2.0"/>
        <n v="3.0"/>
        <n v="5.0"/>
        <n v="4.0"/>
        <m/>
      </sharedItems>
    </cacheField>
    <cacheField name="number_of_subsidies" numFmtId="0">
      <sharedItems containsString="0" containsBlank="1" containsNumber="1" containsInteger="1">
        <n v="0.0"/>
        <n v="1.0"/>
        <n v="3.0"/>
        <n v="2.0"/>
        <n v="4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5" sheet="Subsidies source – evolution ov"/>
  </cacheSource>
  <cacheFields>
    <cacheField name="trnsl_year" numFmtId="0">
      <sharedItems containsString="0" containsBlank="1" containsNumber="1" containsInteger="1"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m/>
      </sharedItems>
    </cacheField>
    <cacheField name="both" numFmtId="0">
      <sharedItems containsString="0" containsBlank="1" containsNumber="1" containsInteger="1">
        <n v="0.0"/>
        <n v="1.0"/>
        <n v="3.0"/>
        <m/>
      </sharedItems>
    </cacheField>
    <cacheField name="source context" numFmtId="0">
      <sharedItems containsString="0" containsBlank="1" containsNumber="1" containsInteger="1">
        <n v="0.0"/>
        <n v="1.0"/>
        <n v="2.0"/>
        <m/>
      </sharedItems>
    </cacheField>
    <cacheField name="target context" numFmtId="0">
      <sharedItems containsString="0" containsBlank="1" containsNumber="1" containsInteger="1">
        <n v="0.0"/>
        <n v="1.0"/>
        <n v="2.0"/>
        <n v="4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ORRECT Translated and Subsidis" cacheId="0" dataCaption="" compact="0" compactData="0">
  <location ref="E1:G37" firstHeaderRow="0" firstDataRow="2" firstDataCol="0"/>
  <pivotFields>
    <pivotField name="Translation year" axis="axisRow" compact="0" outline="0" multipleItemSelectionAllowed="1" showAll="0" sortType="ascending">
      <items>
        <item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number_of_trnsl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umber_of_subsidies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0"/>
  </rowFields>
  <colFields>
    <field x="-2"/>
  </colFields>
  <dataFields>
    <dataField name="Total book translations" fld="1" baseField="0"/>
    <dataField name="Subsidised book translations" fld="2" baseField="0"/>
  </dataFields>
</pivotTableDefinition>
</file>

<file path=xl/pivotTables/pivotTable2.xml><?xml version="1.0" encoding="utf-8"?>
<pivotTableDefinition xmlns="http://schemas.openxmlformats.org/spreadsheetml/2006/main" name="Subsidies source – evolution ov" cacheId="1" dataCaption="" compact="0" compactData="0">
  <location ref="F1:I20" firstHeaderRow="0" firstDataRow="2" firstDataCol="0"/>
  <pivotFields>
    <pivotField name="trnsl_year" axis="axisRow" compact="0" outline="0" multipleItemSelectionAllowed="1" showAll="0" sortType="ascending">
      <items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both" dataField="1" compact="0" outline="0" multipleItemSelectionAllowed="1" showAll="0">
      <items>
        <item x="0"/>
        <item x="1"/>
        <item x="2"/>
        <item x="3"/>
        <item t="default"/>
      </items>
    </pivotField>
    <pivotField name="source context" dataField="1" compact="0" outline="0" multipleItemSelectionAllowed="1" showAll="0">
      <items>
        <item x="0"/>
        <item x="1"/>
        <item x="2"/>
        <item x="3"/>
        <item t="default"/>
      </items>
    </pivotField>
    <pivotField name="target context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source context" fld="2" baseField="0"/>
    <dataField name="SUM of target context" fld="3" baseField="0"/>
    <dataField name="SUM of both" fld="1" baseField="0"/>
  </dataFields>
</pivotTableDefinition>
</file>

<file path=xl/tables/table1.xml><?xml version="1.0" encoding="utf-8"?>
<table xmlns="http://schemas.openxmlformats.org/spreadsheetml/2006/main" ref="A1:B35" displayName="Table1" name="Table1" id="1">
  <autoFilter ref="$A$1:$B$35"/>
  <tableColumns count="2">
    <tableColumn name="translation year" id="1"/>
    <tableColumn name="number of previous translations" id="2"/>
  </tableColumns>
  <tableStyleInfo name="Translations preceding RO-NL t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0000FF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  <col customWidth="1" min="3" max="3" width="16.5"/>
    <col customWidth="1" min="4" max="4" width="13.25"/>
    <col customWidth="1" min="5" max="5" width="13.38"/>
    <col customWidth="1" min="6" max="6" width="12.0"/>
    <col customWidth="1" min="7" max="7" width="20.38"/>
    <col customWidth="1" min="8" max="8" width="23.13"/>
    <col customWidth="1" min="9" max="9" width="22.38"/>
    <col customWidth="1" min="10" max="10" width="10.75"/>
    <col customWidth="1" min="11" max="11" width="18.38"/>
    <col customWidth="1" min="12" max="12" width="11.63"/>
    <col customWidth="1" min="13" max="13" width="16.25"/>
    <col customWidth="1" min="14" max="14" width="16.38"/>
    <col customWidth="1" min="15" max="15" width="37.0"/>
    <col customWidth="1" min="17" max="17" width="37.13"/>
    <col customWidth="1" min="18" max="1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/>
      <c r="G2" s="5" t="s">
        <v>23</v>
      </c>
      <c r="H2" s="5" t="s">
        <v>24</v>
      </c>
      <c r="I2" s="5" t="s">
        <v>25</v>
      </c>
      <c r="J2" s="5">
        <v>2003.0</v>
      </c>
      <c r="K2" s="5">
        <v>2006.0</v>
      </c>
      <c r="L2" s="5" t="s">
        <v>26</v>
      </c>
      <c r="M2" s="5" t="s">
        <v>27</v>
      </c>
      <c r="N2" s="5" t="s">
        <v>28</v>
      </c>
      <c r="Q2" s="5" t="s">
        <v>29</v>
      </c>
      <c r="R2" s="6">
        <f>IFERROR(__xludf.DUMMYFUNCTION("IF(OR(Q2 = ""n/a"", Q2 = """"), 0, COUNTA(ARRAYFORMULA(TRIM(SPLIT(Q2, "","")))))
"),3.0)</f>
        <v>3</v>
      </c>
      <c r="T2" s="6" t="str">
        <f>IFERROR(__xludf.DUMMYFUNCTION("ARRAYFORMULA(TRIM(FLATTEN(SPLIT(TEXTJOIN("","", TRUE, FILTER(Q2:Q996, Q2:Q996 &lt;&gt; """", Q2:Q996 &lt;&gt; ""n/a"")), "",""))))
"),"English")</f>
        <v>English</v>
      </c>
      <c r="U2" s="6" t="str">
        <f>IFERROR(__xludf.DUMMYFUNCTION("UNIQUE(T2:T996)
"),"English")</f>
        <v>English</v>
      </c>
      <c r="V2" s="7">
        <f t="array" ref="V2:V996">COUNTIF(T2:T996, U2:U996)</f>
        <v>10</v>
      </c>
      <c r="W2" s="7">
        <f>AVERAGEIF(R2:R996, "&lt;&gt;n/a")</f>
        <v>3.404761905</v>
      </c>
    </row>
    <row r="3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/>
      <c r="G3" s="5" t="s">
        <v>35</v>
      </c>
      <c r="H3" s="5" t="s">
        <v>36</v>
      </c>
      <c r="I3" s="5" t="s">
        <v>37</v>
      </c>
      <c r="J3" s="5">
        <v>1985.0</v>
      </c>
      <c r="K3" s="5">
        <v>2004.0</v>
      </c>
      <c r="L3" s="5" t="s">
        <v>38</v>
      </c>
      <c r="M3" s="5" t="s">
        <v>27</v>
      </c>
      <c r="N3" s="5" t="s">
        <v>27</v>
      </c>
      <c r="Q3" s="5" t="s">
        <v>39</v>
      </c>
      <c r="R3" s="6">
        <f>IFERROR(__xludf.DUMMYFUNCTION("IF(OR(Q3 = ""n/a"", Q3 = """"), 0, COUNTA(ARRAYFORMULA(TRIM(SPLIT(Q3, "","")))))
"),12.0)</f>
        <v>12</v>
      </c>
      <c r="T3" s="6" t="str">
        <f>IFERROR(__xludf.DUMMYFUNCTION("""COMPUTED_VALUE"""),"Spanish")</f>
        <v>Spanish</v>
      </c>
      <c r="U3" s="6" t="str">
        <f>IFERROR(__xludf.DUMMYFUNCTION("""COMPUTED_VALUE"""),"Spanish")</f>
        <v>Spanish</v>
      </c>
      <c r="V3" s="6">
        <v>13.0</v>
      </c>
    </row>
    <row r="4">
      <c r="A4" s="5" t="s">
        <v>40</v>
      </c>
      <c r="B4" s="5" t="s">
        <v>41</v>
      </c>
      <c r="C4" s="5" t="s">
        <v>42</v>
      </c>
      <c r="D4" s="5" t="s">
        <v>33</v>
      </c>
      <c r="E4" s="5" t="s">
        <v>34</v>
      </c>
      <c r="F4" s="5"/>
      <c r="G4" s="5" t="s">
        <v>23</v>
      </c>
      <c r="H4" s="5" t="s">
        <v>24</v>
      </c>
      <c r="I4" s="5" t="s">
        <v>43</v>
      </c>
      <c r="J4" s="5">
        <v>1990.0</v>
      </c>
      <c r="K4" s="5">
        <v>1990.0</v>
      </c>
      <c r="L4" s="5" t="s">
        <v>44</v>
      </c>
      <c r="M4" s="5" t="s">
        <v>27</v>
      </c>
      <c r="N4" s="5" t="s">
        <v>27</v>
      </c>
      <c r="R4" s="6">
        <f>IFERROR(__xludf.DUMMYFUNCTION("IF(OR(Q4 = ""n/a"", Q4 = """"), 0, COUNTA(ARRAYFORMULA(TRIM(SPLIT(Q4, "","")))))
"),0.0)</f>
        <v>0</v>
      </c>
      <c r="T4" s="6" t="str">
        <f>IFERROR(__xludf.DUMMYFUNCTION("""COMPUTED_VALUE"""),"Italian")</f>
        <v>Italian</v>
      </c>
      <c r="U4" s="6" t="str">
        <f>IFERROR(__xludf.DUMMYFUNCTION("""COMPUTED_VALUE"""),"Italian")</f>
        <v>Italian</v>
      </c>
      <c r="V4" s="6">
        <v>10.0</v>
      </c>
    </row>
    <row r="5">
      <c r="A5" s="5" t="s">
        <v>45</v>
      </c>
      <c r="B5" s="5" t="s">
        <v>46</v>
      </c>
      <c r="C5" s="5" t="s">
        <v>47</v>
      </c>
      <c r="D5" s="5" t="s">
        <v>33</v>
      </c>
      <c r="E5" s="5" t="s">
        <v>34</v>
      </c>
      <c r="F5" s="5"/>
      <c r="G5" s="5" t="s">
        <v>35</v>
      </c>
      <c r="H5" s="5" t="s">
        <v>36</v>
      </c>
      <c r="I5" s="5" t="s">
        <v>48</v>
      </c>
      <c r="K5" s="5">
        <v>1998.0</v>
      </c>
      <c r="L5" s="5" t="s">
        <v>44</v>
      </c>
      <c r="M5" s="5" t="s">
        <v>28</v>
      </c>
      <c r="N5" s="5" t="s">
        <v>27</v>
      </c>
      <c r="Q5" s="5" t="s">
        <v>49</v>
      </c>
      <c r="R5" s="6">
        <f>IFERROR(__xludf.DUMMYFUNCTION("IF(OR(Q5 = ""n/a"", Q5 = """"), 0, COUNTA(ARRAYFORMULA(TRIM(SPLIT(Q5, "","")))))
"),12.0)</f>
        <v>12</v>
      </c>
      <c r="T5" s="6" t="str">
        <f>IFERROR(__xludf.DUMMYFUNCTION("""COMPUTED_VALUE"""),"English")</f>
        <v>English</v>
      </c>
      <c r="U5" s="6" t="str">
        <f>IFERROR(__xludf.DUMMYFUNCTION("""COMPUTED_VALUE"""),"Hebrew")</f>
        <v>Hebrew</v>
      </c>
      <c r="V5" s="6">
        <v>3.0</v>
      </c>
    </row>
    <row r="6">
      <c r="A6" s="5" t="s">
        <v>50</v>
      </c>
      <c r="B6" s="5" t="s">
        <v>51</v>
      </c>
      <c r="C6" s="5" t="s">
        <v>52</v>
      </c>
      <c r="D6" s="5" t="s">
        <v>33</v>
      </c>
      <c r="E6" s="5" t="s">
        <v>34</v>
      </c>
      <c r="F6" s="5"/>
      <c r="G6" s="5" t="s">
        <v>35</v>
      </c>
      <c r="H6" s="5" t="s">
        <v>36</v>
      </c>
      <c r="I6" s="5" t="s">
        <v>43</v>
      </c>
      <c r="J6" s="5">
        <v>1992.0</v>
      </c>
      <c r="K6" s="5">
        <v>2004.0</v>
      </c>
      <c r="L6" s="5" t="s">
        <v>44</v>
      </c>
      <c r="M6" s="5" t="s">
        <v>28</v>
      </c>
      <c r="N6" s="5" t="s">
        <v>27</v>
      </c>
      <c r="Q6" s="5" t="s">
        <v>53</v>
      </c>
      <c r="R6" s="6">
        <f>IFERROR(__xludf.DUMMYFUNCTION("IF(OR(Q6 = ""n/a"", Q6 = """"), 0, COUNTA(ARRAYFORMULA(TRIM(SPLIT(Q6, "","")))))
"),2.0)</f>
        <v>2</v>
      </c>
      <c r="T6" s="6" t="str">
        <f>IFERROR(__xludf.DUMMYFUNCTION("""COMPUTED_VALUE"""),"Hebrew")</f>
        <v>Hebrew</v>
      </c>
      <c r="U6" s="6" t="str">
        <f>IFERROR(__xludf.DUMMYFUNCTION("""COMPUTED_VALUE"""),"Swedish")</f>
        <v>Swedish</v>
      </c>
      <c r="V6" s="6">
        <v>7.0</v>
      </c>
    </row>
    <row r="7">
      <c r="A7" s="5" t="s">
        <v>54</v>
      </c>
      <c r="B7" s="5" t="s">
        <v>55</v>
      </c>
      <c r="C7" s="5" t="s">
        <v>56</v>
      </c>
      <c r="D7" s="5" t="s">
        <v>33</v>
      </c>
      <c r="E7" s="5" t="s">
        <v>34</v>
      </c>
      <c r="F7" s="5" t="s">
        <v>57</v>
      </c>
      <c r="G7" s="5" t="s">
        <v>58</v>
      </c>
      <c r="H7" s="5" t="s">
        <v>59</v>
      </c>
      <c r="I7" s="5" t="s">
        <v>48</v>
      </c>
      <c r="K7" s="5">
        <v>2015.0</v>
      </c>
      <c r="L7" s="5" t="s">
        <v>44</v>
      </c>
      <c r="M7" s="5" t="s">
        <v>60</v>
      </c>
      <c r="N7" s="5" t="s">
        <v>27</v>
      </c>
      <c r="P7" s="8" t="s">
        <v>61</v>
      </c>
      <c r="Q7" s="5" t="s">
        <v>62</v>
      </c>
      <c r="R7" s="5" t="s">
        <v>62</v>
      </c>
      <c r="T7" s="6" t="str">
        <f>IFERROR(__xludf.DUMMYFUNCTION("""COMPUTED_VALUE"""),"Swedish")</f>
        <v>Swedish</v>
      </c>
      <c r="U7" s="6" t="str">
        <f>IFERROR(__xludf.DUMMYFUNCTION("""COMPUTED_VALUE"""),"Hungarian")</f>
        <v>Hungarian</v>
      </c>
      <c r="V7" s="6">
        <v>7.0</v>
      </c>
    </row>
    <row r="8">
      <c r="A8" s="5" t="s">
        <v>63</v>
      </c>
      <c r="B8" s="5" t="s">
        <v>64</v>
      </c>
      <c r="C8" s="5" t="s">
        <v>65</v>
      </c>
      <c r="D8" s="5" t="s">
        <v>66</v>
      </c>
      <c r="E8" s="5" t="s">
        <v>67</v>
      </c>
      <c r="G8" s="5" t="s">
        <v>68</v>
      </c>
      <c r="H8" s="5" t="s">
        <v>69</v>
      </c>
      <c r="I8" s="5" t="s">
        <v>70</v>
      </c>
      <c r="J8" s="5">
        <v>1982.0</v>
      </c>
      <c r="K8" s="5">
        <v>2019.0</v>
      </c>
      <c r="L8" s="5" t="s">
        <v>44</v>
      </c>
      <c r="M8" s="5" t="s">
        <v>27</v>
      </c>
      <c r="N8" s="5" t="s">
        <v>27</v>
      </c>
      <c r="O8" s="5" t="s">
        <v>71</v>
      </c>
      <c r="Q8" s="5" t="s">
        <v>72</v>
      </c>
      <c r="R8" s="6">
        <f>IFERROR(__xludf.DUMMYFUNCTION("IF(OR(Q8 = ""n/a"", Q8 = """"), 0, COUNTA(ARRAYFORMULA(TRIM(SPLIT(Q8, "","")))))
"),2.0)</f>
        <v>2</v>
      </c>
      <c r="T8" s="6" t="str">
        <f>IFERROR(__xludf.DUMMYFUNCTION("""COMPUTED_VALUE"""),"Hungarian")</f>
        <v>Hungarian</v>
      </c>
      <c r="U8" s="6" t="str">
        <f>IFERROR(__xludf.DUMMYFUNCTION("""COMPUTED_VALUE"""),"German")</f>
        <v>German</v>
      </c>
      <c r="V8" s="6">
        <v>20.0</v>
      </c>
    </row>
    <row r="9">
      <c r="A9" s="5" t="s">
        <v>73</v>
      </c>
      <c r="B9" s="5" t="s">
        <v>74</v>
      </c>
      <c r="C9" s="5" t="s">
        <v>75</v>
      </c>
      <c r="D9" s="5" t="s">
        <v>66</v>
      </c>
      <c r="E9" s="5" t="s">
        <v>67</v>
      </c>
      <c r="G9" s="5" t="s">
        <v>68</v>
      </c>
      <c r="H9" s="5" t="s">
        <v>69</v>
      </c>
      <c r="I9" s="5" t="s">
        <v>48</v>
      </c>
      <c r="K9" s="5">
        <v>2020.0</v>
      </c>
      <c r="L9" s="5" t="s">
        <v>44</v>
      </c>
      <c r="M9" s="5" t="s">
        <v>27</v>
      </c>
      <c r="N9" s="5" t="s">
        <v>27</v>
      </c>
      <c r="O9" s="5" t="s">
        <v>71</v>
      </c>
      <c r="Q9" s="5" t="s">
        <v>76</v>
      </c>
      <c r="R9" s="6">
        <f>IFERROR(__xludf.DUMMYFUNCTION("IF(OR(Q9 = ""n/a"", Q9 = """"), 0, COUNTA(ARRAYFORMULA(TRIM(SPLIT(Q9, "","")))))
"),5.0)</f>
        <v>5</v>
      </c>
      <c r="T9" s="6" t="str">
        <f>IFERROR(__xludf.DUMMYFUNCTION("""COMPUTED_VALUE"""),"German")</f>
        <v>German</v>
      </c>
      <c r="U9" s="6" t="str">
        <f>IFERROR(__xludf.DUMMYFUNCTION("""COMPUTED_VALUE"""),"Bulgarian")</f>
        <v>Bulgarian</v>
      </c>
      <c r="V9" s="6">
        <v>7.0</v>
      </c>
    </row>
    <row r="10">
      <c r="A10" s="5" t="s">
        <v>77</v>
      </c>
      <c r="B10" s="5" t="s">
        <v>55</v>
      </c>
      <c r="C10" s="5" t="s">
        <v>56</v>
      </c>
      <c r="D10" s="5" t="s">
        <v>66</v>
      </c>
      <c r="E10" s="5" t="s">
        <v>67</v>
      </c>
      <c r="G10" s="5" t="s">
        <v>58</v>
      </c>
      <c r="H10" s="5" t="s">
        <v>59</v>
      </c>
      <c r="I10" s="5" t="s">
        <v>48</v>
      </c>
      <c r="J10" s="5"/>
      <c r="K10" s="5">
        <v>2020.0</v>
      </c>
      <c r="L10" s="5" t="s">
        <v>44</v>
      </c>
      <c r="M10" s="5" t="s">
        <v>60</v>
      </c>
      <c r="N10" s="5" t="s">
        <v>27</v>
      </c>
      <c r="O10" s="5" t="s">
        <v>71</v>
      </c>
      <c r="Q10" s="5" t="s">
        <v>62</v>
      </c>
      <c r="R10" s="5" t="s">
        <v>62</v>
      </c>
      <c r="T10" s="6" t="str">
        <f>IFERROR(__xludf.DUMMYFUNCTION("""COMPUTED_VALUE"""),"Bulgarian")</f>
        <v>Bulgarian</v>
      </c>
      <c r="U10" s="6" t="str">
        <f>IFERROR(__xludf.DUMMYFUNCTION("""COMPUTED_VALUE"""),"Polish")</f>
        <v>Polish</v>
      </c>
      <c r="V10" s="6">
        <v>5.0</v>
      </c>
    </row>
    <row r="11">
      <c r="A11" s="5" t="s">
        <v>78</v>
      </c>
      <c r="B11" s="5" t="s">
        <v>55</v>
      </c>
      <c r="C11" s="5" t="s">
        <v>56</v>
      </c>
      <c r="D11" s="5" t="s">
        <v>66</v>
      </c>
      <c r="E11" s="5" t="s">
        <v>67</v>
      </c>
      <c r="G11" s="5" t="s">
        <v>58</v>
      </c>
      <c r="H11" s="5" t="s">
        <v>59</v>
      </c>
      <c r="I11" s="5" t="s">
        <v>48</v>
      </c>
      <c r="K11" s="5">
        <v>2013.0</v>
      </c>
      <c r="L11" s="5" t="s">
        <v>44</v>
      </c>
      <c r="M11" s="5" t="s">
        <v>60</v>
      </c>
      <c r="N11" s="5" t="s">
        <v>27</v>
      </c>
      <c r="O11" s="5" t="s">
        <v>79</v>
      </c>
      <c r="Q11" s="5" t="s">
        <v>62</v>
      </c>
      <c r="R11" s="5" t="s">
        <v>62</v>
      </c>
      <c r="T11" s="6" t="str">
        <f>IFERROR(__xludf.DUMMYFUNCTION("""COMPUTED_VALUE"""),"Polish")</f>
        <v>Polish</v>
      </c>
      <c r="U11" s="6" t="str">
        <f>IFERROR(__xludf.DUMMYFUNCTION("""COMPUTED_VALUE"""),"Ukrainian")</f>
        <v>Ukrainian</v>
      </c>
      <c r="V11" s="6">
        <v>1.0</v>
      </c>
    </row>
    <row r="12">
      <c r="A12" s="5" t="s">
        <v>80</v>
      </c>
      <c r="B12" s="5" t="s">
        <v>81</v>
      </c>
      <c r="C12" s="5" t="s">
        <v>82</v>
      </c>
      <c r="D12" s="5" t="s">
        <v>66</v>
      </c>
      <c r="E12" s="5" t="s">
        <v>67</v>
      </c>
      <c r="G12" s="5" t="s">
        <v>83</v>
      </c>
      <c r="H12" s="5" t="s">
        <v>84</v>
      </c>
      <c r="I12" s="5" t="s">
        <v>85</v>
      </c>
      <c r="J12" s="5">
        <v>2005.0</v>
      </c>
      <c r="K12" s="5">
        <v>2008.0</v>
      </c>
      <c r="L12" s="5" t="s">
        <v>44</v>
      </c>
      <c r="M12" s="5" t="s">
        <v>27</v>
      </c>
      <c r="N12" s="5" t="s">
        <v>27</v>
      </c>
      <c r="O12" s="5" t="s">
        <v>86</v>
      </c>
      <c r="Q12" s="5" t="s">
        <v>87</v>
      </c>
      <c r="R12" s="6">
        <f>IFERROR(__xludf.DUMMYFUNCTION("IF(OR(Q12 = ""n/a"", Q12 = """"), 0, COUNTA(ARRAYFORMULA(TRIM(SPLIT(Q12, "","")))))
"),1.0)</f>
        <v>1</v>
      </c>
      <c r="T12" s="6" t="str">
        <f>IFERROR(__xludf.DUMMYFUNCTION("""COMPUTED_VALUE"""),"Ukrainian")</f>
        <v>Ukrainian</v>
      </c>
      <c r="U12" s="6" t="str">
        <f>IFERROR(__xludf.DUMMYFUNCTION("""COMPUTED_VALUE"""),"French")</f>
        <v>French</v>
      </c>
      <c r="V12" s="6">
        <v>25.0</v>
      </c>
    </row>
    <row r="13">
      <c r="A13" s="5" t="s">
        <v>88</v>
      </c>
      <c r="B13" s="5" t="s">
        <v>55</v>
      </c>
      <c r="C13" s="5" t="s">
        <v>56</v>
      </c>
      <c r="D13" s="5" t="s">
        <v>66</v>
      </c>
      <c r="E13" s="5" t="s">
        <v>67</v>
      </c>
      <c r="G13" s="5" t="s">
        <v>58</v>
      </c>
      <c r="H13" s="5" t="s">
        <v>59</v>
      </c>
      <c r="I13" s="5" t="s">
        <v>48</v>
      </c>
      <c r="K13" s="5">
        <v>2010.0</v>
      </c>
      <c r="L13" s="5" t="s">
        <v>44</v>
      </c>
      <c r="M13" s="5" t="s">
        <v>60</v>
      </c>
      <c r="N13" s="5" t="s">
        <v>27</v>
      </c>
      <c r="O13" s="5" t="s">
        <v>86</v>
      </c>
      <c r="Q13" s="5" t="s">
        <v>62</v>
      </c>
      <c r="R13" s="5" t="s">
        <v>62</v>
      </c>
      <c r="T13" s="6" t="str">
        <f>IFERROR(__xludf.DUMMYFUNCTION("""COMPUTED_VALUE"""),"Italian")</f>
        <v>Italian</v>
      </c>
      <c r="U13" s="6" t="str">
        <f>IFERROR(__xludf.DUMMYFUNCTION("""COMPUTED_VALUE"""),"Russian")</f>
        <v>Russian</v>
      </c>
      <c r="V13" s="6">
        <v>4.0</v>
      </c>
    </row>
    <row r="14">
      <c r="A14" s="5" t="s">
        <v>89</v>
      </c>
      <c r="B14" s="5" t="s">
        <v>90</v>
      </c>
      <c r="C14" s="5" t="s">
        <v>91</v>
      </c>
      <c r="D14" s="5" t="s">
        <v>66</v>
      </c>
      <c r="E14" s="5" t="s">
        <v>67</v>
      </c>
      <c r="G14" s="5" t="s">
        <v>92</v>
      </c>
      <c r="H14" s="5" t="s">
        <v>59</v>
      </c>
      <c r="I14" s="5" t="s">
        <v>93</v>
      </c>
      <c r="J14" s="5">
        <v>1969.0</v>
      </c>
      <c r="K14" s="5">
        <v>2005.0</v>
      </c>
      <c r="L14" s="5" t="s">
        <v>44</v>
      </c>
      <c r="M14" s="5" t="s">
        <v>27</v>
      </c>
      <c r="N14" s="5" t="s">
        <v>27</v>
      </c>
      <c r="Q14" s="5" t="s">
        <v>94</v>
      </c>
      <c r="R14" s="6">
        <f>IFERROR(__xludf.DUMMYFUNCTION("IF(OR(Q14 = ""n/a"", Q14 = """"), 0, COUNTA(ARRAYFORMULA(TRIM(SPLIT(Q14, "","")))))
"),12.0)</f>
        <v>12</v>
      </c>
      <c r="T14" s="6" t="str">
        <f>IFERROR(__xludf.DUMMYFUNCTION("""COMPUTED_VALUE"""),"French")</f>
        <v>French</v>
      </c>
      <c r="U14" s="6" t="str">
        <f>IFERROR(__xludf.DUMMYFUNCTION("""COMPUTED_VALUE"""),"Vietnamese")</f>
        <v>Vietnamese</v>
      </c>
      <c r="V14" s="6">
        <v>3.0</v>
      </c>
    </row>
    <row r="15">
      <c r="A15" s="5" t="s">
        <v>95</v>
      </c>
      <c r="B15" s="5" t="s">
        <v>96</v>
      </c>
      <c r="C15" s="5" t="s">
        <v>97</v>
      </c>
      <c r="D15" s="5" t="s">
        <v>66</v>
      </c>
      <c r="E15" s="5" t="s">
        <v>67</v>
      </c>
      <c r="G15" s="5" t="s">
        <v>58</v>
      </c>
      <c r="H15" s="5" t="s">
        <v>59</v>
      </c>
      <c r="I15" s="5" t="s">
        <v>48</v>
      </c>
      <c r="K15" s="5">
        <v>2008.0</v>
      </c>
      <c r="L15" s="5" t="s">
        <v>44</v>
      </c>
      <c r="M15" s="5" t="s">
        <v>27</v>
      </c>
      <c r="N15" s="5" t="s">
        <v>27</v>
      </c>
      <c r="R15" s="6">
        <f>IFERROR(__xludf.DUMMYFUNCTION("IF(OR(Q15 = ""n/a"", Q15 = """"), 0, COUNTA(ARRAYFORMULA(TRIM(SPLIT(Q15, "","")))))
"),0.0)</f>
        <v>0</v>
      </c>
      <c r="T15" s="6" t="str">
        <f>IFERROR(__xludf.DUMMYFUNCTION("""COMPUTED_VALUE"""),"Russian")</f>
        <v>Russian</v>
      </c>
      <c r="U15" s="6" t="str">
        <f>IFERROR(__xludf.DUMMYFUNCTION("""COMPUTED_VALUE"""),"Lithuanian")</f>
        <v>Lithuanian</v>
      </c>
      <c r="V15" s="6">
        <v>2.0</v>
      </c>
    </row>
    <row r="16">
      <c r="A16" s="5" t="s">
        <v>98</v>
      </c>
      <c r="B16" s="5" t="s">
        <v>99</v>
      </c>
      <c r="C16" s="5" t="s">
        <v>100</v>
      </c>
      <c r="D16" s="5" t="s">
        <v>66</v>
      </c>
      <c r="E16" s="5" t="s">
        <v>67</v>
      </c>
      <c r="G16" s="5" t="s">
        <v>101</v>
      </c>
      <c r="H16" s="5" t="s">
        <v>102</v>
      </c>
      <c r="I16" s="5" t="s">
        <v>103</v>
      </c>
      <c r="J16" s="5">
        <v>2000.0</v>
      </c>
      <c r="K16" s="5">
        <v>2011.0</v>
      </c>
      <c r="L16" s="5" t="s">
        <v>44</v>
      </c>
      <c r="M16" s="5" t="s">
        <v>28</v>
      </c>
      <c r="N16" s="5" t="s">
        <v>27</v>
      </c>
      <c r="R16" s="6">
        <f>IFERROR(__xludf.DUMMYFUNCTION("IF(OR(Q16 = ""n/a"", Q16 = """"), 0, COUNTA(ARRAYFORMULA(TRIM(SPLIT(Q16, "","")))))
"),0.0)</f>
        <v>0</v>
      </c>
      <c r="T16" s="6" t="str">
        <f>IFERROR(__xludf.DUMMYFUNCTION("""COMPUTED_VALUE"""),"Vietnamese")</f>
        <v>Vietnamese</v>
      </c>
      <c r="U16" s="6" t="str">
        <f>IFERROR(__xludf.DUMMYFUNCTION("""COMPUTED_VALUE"""),"Estonian")</f>
        <v>Estonian</v>
      </c>
      <c r="V16" s="6">
        <v>3.0</v>
      </c>
    </row>
    <row r="17">
      <c r="A17" s="5" t="s">
        <v>104</v>
      </c>
      <c r="B17" s="5" t="s">
        <v>99</v>
      </c>
      <c r="C17" s="5" t="s">
        <v>100</v>
      </c>
      <c r="D17" s="5" t="s">
        <v>66</v>
      </c>
      <c r="E17" s="5" t="s">
        <v>67</v>
      </c>
      <c r="F17" s="5"/>
      <c r="G17" s="5" t="s">
        <v>92</v>
      </c>
      <c r="H17" s="5" t="s">
        <v>59</v>
      </c>
      <c r="I17" s="5" t="s">
        <v>85</v>
      </c>
      <c r="J17" s="5">
        <v>2005.0</v>
      </c>
      <c r="K17" s="5">
        <v>2012.0</v>
      </c>
      <c r="L17" s="5" t="s">
        <v>44</v>
      </c>
      <c r="M17" s="5" t="s">
        <v>28</v>
      </c>
      <c r="N17" s="5" t="s">
        <v>27</v>
      </c>
      <c r="P17" s="8" t="s">
        <v>61</v>
      </c>
      <c r="Q17" s="5" t="s">
        <v>105</v>
      </c>
      <c r="R17" s="6">
        <f>IFERROR(__xludf.DUMMYFUNCTION("IF(OR(Q17 = ""n/a"", Q17 = """"), 0, COUNTA(ARRAYFORMULA(TRIM(SPLIT(Q17, "","")))))
"),1.0)</f>
        <v>1</v>
      </c>
      <c r="T17" s="6" t="str">
        <f>IFERROR(__xludf.DUMMYFUNCTION("""COMPUTED_VALUE"""),"Bulgarian")</f>
        <v>Bulgarian</v>
      </c>
      <c r="U17" s="6" t="str">
        <f>IFERROR(__xludf.DUMMYFUNCTION("""COMPUTED_VALUE"""),"Norwegian")</f>
        <v>Norwegian</v>
      </c>
      <c r="V17" s="6">
        <v>5.0</v>
      </c>
    </row>
    <row r="18">
      <c r="A18" s="5" t="s">
        <v>106</v>
      </c>
      <c r="B18" s="5" t="s">
        <v>99</v>
      </c>
      <c r="C18" s="5" t="s">
        <v>100</v>
      </c>
      <c r="D18" s="5" t="s">
        <v>66</v>
      </c>
      <c r="E18" s="5" t="s">
        <v>67</v>
      </c>
      <c r="G18" s="5" t="s">
        <v>107</v>
      </c>
      <c r="H18" s="5" t="s">
        <v>24</v>
      </c>
      <c r="I18" s="5" t="s">
        <v>48</v>
      </c>
      <c r="K18" s="5">
        <v>2013.0</v>
      </c>
      <c r="L18" s="5" t="s">
        <v>44</v>
      </c>
      <c r="M18" s="5" t="s">
        <v>28</v>
      </c>
      <c r="N18" s="5" t="s">
        <v>27</v>
      </c>
      <c r="P18" s="9"/>
      <c r="Q18" s="5" t="s">
        <v>105</v>
      </c>
      <c r="R18" s="6">
        <f>IFERROR(__xludf.DUMMYFUNCTION("IF(OR(Q18 = ""n/a"", Q18 = """"), 0, COUNTA(ARRAYFORMULA(TRIM(SPLIT(Q18, "","")))))
"),1.0)</f>
        <v>1</v>
      </c>
      <c r="T18" s="6" t="str">
        <f>IFERROR(__xludf.DUMMYFUNCTION("""COMPUTED_VALUE"""),"Italian")</f>
        <v>Italian</v>
      </c>
      <c r="U18" s="6" t="str">
        <f>IFERROR(__xludf.DUMMYFUNCTION("""COMPUTED_VALUE"""),"Serbian")</f>
        <v>Serbian</v>
      </c>
      <c r="V18" s="6">
        <v>1.0</v>
      </c>
    </row>
    <row r="19">
      <c r="A19" s="5" t="s">
        <v>108</v>
      </c>
      <c r="B19" s="5" t="s">
        <v>99</v>
      </c>
      <c r="C19" s="5" t="s">
        <v>100</v>
      </c>
      <c r="D19" s="5" t="s">
        <v>66</v>
      </c>
      <c r="E19" s="5" t="s">
        <v>67</v>
      </c>
      <c r="G19" s="5" t="s">
        <v>109</v>
      </c>
      <c r="H19" s="5" t="s">
        <v>110</v>
      </c>
      <c r="I19" s="5" t="s">
        <v>43</v>
      </c>
      <c r="J19" s="5">
        <v>2010.0</v>
      </c>
      <c r="K19" s="5">
        <v>2014.0</v>
      </c>
      <c r="L19" s="5" t="s">
        <v>44</v>
      </c>
      <c r="M19" s="5" t="s">
        <v>28</v>
      </c>
      <c r="N19" s="5" t="s">
        <v>27</v>
      </c>
      <c r="Q19" s="5" t="s">
        <v>111</v>
      </c>
      <c r="R19" s="6">
        <f>IFERROR(__xludf.DUMMYFUNCTION("IF(OR(Q19 = ""n/a"", Q19 = """"), 0, COUNTA(ARRAYFORMULA(TRIM(SPLIT(Q19, "","")))))
"),2.0)</f>
        <v>2</v>
      </c>
      <c r="T19" s="6" t="str">
        <f>IFERROR(__xludf.DUMMYFUNCTION("""COMPUTED_VALUE"""),"Russian")</f>
        <v>Russian</v>
      </c>
      <c r="U19" s="6" t="str">
        <f>IFERROR(__xludf.DUMMYFUNCTION("""COMPUTED_VALUE"""),"Serbo-Croatian")</f>
        <v>Serbo-Croatian</v>
      </c>
      <c r="V19" s="6">
        <v>2.0</v>
      </c>
    </row>
    <row r="20">
      <c r="A20" s="5" t="s">
        <v>112</v>
      </c>
      <c r="B20" s="5" t="s">
        <v>99</v>
      </c>
      <c r="C20" s="5" t="s">
        <v>100</v>
      </c>
      <c r="D20" s="5" t="s">
        <v>66</v>
      </c>
      <c r="E20" s="5" t="s">
        <v>67</v>
      </c>
      <c r="G20" s="5" t="s">
        <v>68</v>
      </c>
      <c r="H20" s="5" t="s">
        <v>69</v>
      </c>
      <c r="I20" s="5" t="s">
        <v>43</v>
      </c>
      <c r="J20" s="5">
        <v>2014.0</v>
      </c>
      <c r="K20" s="5">
        <v>2015.0</v>
      </c>
      <c r="L20" s="5" t="s">
        <v>44</v>
      </c>
      <c r="M20" s="5" t="s">
        <v>28</v>
      </c>
      <c r="N20" s="5" t="s">
        <v>27</v>
      </c>
      <c r="O20" s="5"/>
      <c r="Q20" s="5" t="s">
        <v>111</v>
      </c>
      <c r="R20" s="6">
        <f>IFERROR(__xludf.DUMMYFUNCTION("IF(OR(Q20 = ""n/a"", Q20 = """"), 0, COUNTA(ARRAYFORMULA(TRIM(SPLIT(Q20, "","")))))
"),2.0)</f>
        <v>2</v>
      </c>
      <c r="T20" s="6" t="str">
        <f>IFERROR(__xludf.DUMMYFUNCTION("""COMPUTED_VALUE"""),"German")</f>
        <v>German</v>
      </c>
      <c r="U20" s="6" t="str">
        <f>IFERROR(__xludf.DUMMYFUNCTION("""COMPUTED_VALUE"""),"Czech")</f>
        <v>Czech</v>
      </c>
      <c r="V20" s="6">
        <v>1.0</v>
      </c>
    </row>
    <row r="21">
      <c r="A21" s="5" t="s">
        <v>113</v>
      </c>
      <c r="B21" s="5" t="s">
        <v>99</v>
      </c>
      <c r="C21" s="5" t="s">
        <v>100</v>
      </c>
      <c r="D21" s="5" t="s">
        <v>66</v>
      </c>
      <c r="E21" s="5" t="s">
        <v>67</v>
      </c>
      <c r="F21" s="5"/>
      <c r="G21" s="5" t="s">
        <v>92</v>
      </c>
      <c r="H21" s="5" t="s">
        <v>59</v>
      </c>
      <c r="I21" s="5" t="s">
        <v>48</v>
      </c>
      <c r="J21" s="5"/>
      <c r="K21" s="5">
        <v>2017.0</v>
      </c>
      <c r="L21" s="5" t="s">
        <v>44</v>
      </c>
      <c r="M21" s="5" t="s">
        <v>28</v>
      </c>
      <c r="N21" s="5" t="s">
        <v>27</v>
      </c>
      <c r="Q21" s="5" t="s">
        <v>114</v>
      </c>
      <c r="R21" s="6">
        <f>IFERROR(__xludf.DUMMYFUNCTION("IF(OR(Q21 = ""n/a"", Q21 = """"), 0, COUNTA(ARRAYFORMULA(TRIM(SPLIT(Q21, "","")))))
"),2.0)</f>
        <v>2</v>
      </c>
      <c r="T21" s="6" t="str">
        <f>IFERROR(__xludf.DUMMYFUNCTION("""COMPUTED_VALUE"""),"Lithuanian")</f>
        <v>Lithuanian</v>
      </c>
      <c r="U21" s="6" t="str">
        <f>IFERROR(__xludf.DUMMYFUNCTION("""COMPUTED_VALUE"""),"Slovak")</f>
        <v>Slovak</v>
      </c>
      <c r="V21" s="6">
        <v>1.0</v>
      </c>
    </row>
    <row r="22">
      <c r="A22" s="5" t="s">
        <v>115</v>
      </c>
      <c r="B22" s="5" t="s">
        <v>116</v>
      </c>
      <c r="C22" s="5" t="s">
        <v>117</v>
      </c>
      <c r="D22" s="5" t="s">
        <v>66</v>
      </c>
      <c r="E22" s="5" t="s">
        <v>67</v>
      </c>
      <c r="G22" s="5" t="s">
        <v>68</v>
      </c>
      <c r="H22" s="5" t="s">
        <v>69</v>
      </c>
      <c r="I22" s="5" t="s">
        <v>43</v>
      </c>
      <c r="J22" s="5">
        <v>2010.0</v>
      </c>
      <c r="K22" s="5">
        <v>2018.0</v>
      </c>
      <c r="L22" s="5" t="s">
        <v>44</v>
      </c>
      <c r="M22" s="5" t="s">
        <v>27</v>
      </c>
      <c r="N22" s="5" t="s">
        <v>27</v>
      </c>
      <c r="Q22" s="5" t="s">
        <v>118</v>
      </c>
      <c r="R22" s="6">
        <f>IFERROR(__xludf.DUMMYFUNCTION("IF(OR(Q22 = ""n/a"", Q22 = """"), 0, COUNTA(ARRAYFORMULA(TRIM(SPLIT(Q22, "","")))))
"),1.0)</f>
        <v>1</v>
      </c>
      <c r="T22" s="6" t="str">
        <f>IFERROR(__xludf.DUMMYFUNCTION("""COMPUTED_VALUE"""),"Estonian")</f>
        <v>Estonian</v>
      </c>
      <c r="U22" s="6" t="str">
        <f>IFERROR(__xludf.DUMMYFUNCTION("""COMPUTED_VALUE"""),"Dutch")</f>
        <v>Dutch</v>
      </c>
      <c r="V22" s="6">
        <v>6.0</v>
      </c>
    </row>
    <row r="23">
      <c r="A23" s="5" t="s">
        <v>119</v>
      </c>
      <c r="B23" s="5" t="s">
        <v>99</v>
      </c>
      <c r="C23" s="5" t="s">
        <v>100</v>
      </c>
      <c r="D23" s="5" t="s">
        <v>66</v>
      </c>
      <c r="E23" s="5" t="s">
        <v>67</v>
      </c>
      <c r="G23" s="5" t="s">
        <v>68</v>
      </c>
      <c r="H23" s="5" t="s">
        <v>69</v>
      </c>
      <c r="I23" s="5" t="s">
        <v>120</v>
      </c>
      <c r="J23" s="5">
        <v>2017.0</v>
      </c>
      <c r="K23" s="5">
        <v>2019.0</v>
      </c>
      <c r="L23" s="5" t="s">
        <v>44</v>
      </c>
      <c r="M23" s="5" t="s">
        <v>28</v>
      </c>
      <c r="N23" s="5" t="s">
        <v>27</v>
      </c>
      <c r="Q23" s="5" t="s">
        <v>121</v>
      </c>
      <c r="R23" s="6">
        <f>IFERROR(__xludf.DUMMYFUNCTION("IF(OR(Q23 = ""n/a"", Q23 = """"), 0, COUNTA(ARRAYFORMULA(TRIM(SPLIT(Q23, "","")))))
"),2.0)</f>
        <v>2</v>
      </c>
      <c r="T23" s="6" t="str">
        <f>IFERROR(__xludf.DUMMYFUNCTION("""COMPUTED_VALUE"""),"Norwegian")</f>
        <v>Norwegian</v>
      </c>
      <c r="U23" s="6" t="str">
        <f>IFERROR(__xludf.DUMMYFUNCTION("""COMPUTED_VALUE"""),"Armenian")</f>
        <v>Armenian</v>
      </c>
      <c r="V23" s="6">
        <v>1.0</v>
      </c>
    </row>
    <row r="24">
      <c r="A24" s="5" t="s">
        <v>122</v>
      </c>
      <c r="B24" s="5" t="s">
        <v>123</v>
      </c>
      <c r="C24" s="5" t="s">
        <v>124</v>
      </c>
      <c r="D24" s="5" t="s">
        <v>33</v>
      </c>
      <c r="E24" s="5" t="s">
        <v>34</v>
      </c>
      <c r="G24" s="5" t="s">
        <v>125</v>
      </c>
      <c r="H24" s="5" t="s">
        <v>24</v>
      </c>
      <c r="I24" s="5" t="s">
        <v>43</v>
      </c>
      <c r="J24" s="5">
        <v>1929.0</v>
      </c>
      <c r="K24" s="5">
        <v>2019.0</v>
      </c>
      <c r="L24" s="5" t="s">
        <v>126</v>
      </c>
      <c r="M24" s="5" t="s">
        <v>27</v>
      </c>
      <c r="N24" s="5" t="s">
        <v>27</v>
      </c>
      <c r="O24" s="5" t="s">
        <v>127</v>
      </c>
      <c r="Q24" s="5" t="s">
        <v>128</v>
      </c>
      <c r="R24" s="6">
        <f>IFERROR(__xludf.DUMMYFUNCTION("IF(OR(Q24 = ""n/a"", Q24 = """"), 0, COUNTA(ARRAYFORMULA(TRIM(SPLIT(Q24, "","")))))
"),8.0)</f>
        <v>8</v>
      </c>
      <c r="T24" s="6" t="str">
        <f>IFERROR(__xludf.DUMMYFUNCTION("""COMPUTED_VALUE"""),"Hungarian")</f>
        <v>Hungarian</v>
      </c>
      <c r="U24" s="6" t="str">
        <f>IFERROR(__xludf.DUMMYFUNCTION("""COMPUTED_VALUE"""),"Catalan")</f>
        <v>Catalan</v>
      </c>
      <c r="V24" s="6">
        <v>1.0</v>
      </c>
    </row>
    <row r="25">
      <c r="A25" s="5" t="s">
        <v>129</v>
      </c>
      <c r="B25" s="5" t="s">
        <v>41</v>
      </c>
      <c r="C25" s="5" t="s">
        <v>130</v>
      </c>
      <c r="D25" s="5" t="s">
        <v>33</v>
      </c>
      <c r="E25" s="5" t="s">
        <v>34</v>
      </c>
      <c r="G25" s="5" t="s">
        <v>131</v>
      </c>
      <c r="H25" s="5" t="s">
        <v>24</v>
      </c>
      <c r="I25" s="5" t="s">
        <v>132</v>
      </c>
      <c r="J25" s="5">
        <v>2002.0</v>
      </c>
      <c r="K25" s="5">
        <v>2012.0</v>
      </c>
      <c r="L25" s="5" t="s">
        <v>126</v>
      </c>
      <c r="M25" s="5" t="s">
        <v>27</v>
      </c>
      <c r="N25" s="5" t="s">
        <v>27</v>
      </c>
      <c r="O25" s="5" t="s">
        <v>79</v>
      </c>
      <c r="Q25" s="5" t="s">
        <v>133</v>
      </c>
      <c r="R25" s="6">
        <f>IFERROR(__xludf.DUMMYFUNCTION("IF(OR(Q25 = ""n/a"", Q25 = """"), 0, COUNTA(ARRAYFORMULA(TRIM(SPLIT(Q25, "","")))))
"),4.0)</f>
        <v>4</v>
      </c>
      <c r="T25" s="6" t="str">
        <f>IFERROR(__xludf.DUMMYFUNCTION("""COMPUTED_VALUE"""),"Vietnamese")</f>
        <v>Vietnamese</v>
      </c>
      <c r="U25" s="6" t="str">
        <f>IFERROR(__xludf.DUMMYFUNCTION("""COMPUTED_VALUE"""),"Chinese")</f>
        <v>Chinese</v>
      </c>
      <c r="V25" s="6">
        <v>1.0</v>
      </c>
    </row>
    <row r="26">
      <c r="A26" s="5" t="s">
        <v>134</v>
      </c>
      <c r="B26" s="5" t="s">
        <v>41</v>
      </c>
      <c r="C26" s="5" t="s">
        <v>130</v>
      </c>
      <c r="D26" s="5" t="s">
        <v>33</v>
      </c>
      <c r="E26" s="5" t="s">
        <v>34</v>
      </c>
      <c r="G26" s="5" t="s">
        <v>131</v>
      </c>
      <c r="H26" s="5" t="s">
        <v>24</v>
      </c>
      <c r="I26" s="5" t="s">
        <v>132</v>
      </c>
      <c r="J26" s="5">
        <v>2007.0</v>
      </c>
      <c r="K26" s="5">
        <v>2015.0</v>
      </c>
      <c r="L26" s="5" t="s">
        <v>126</v>
      </c>
      <c r="M26" s="5" t="s">
        <v>27</v>
      </c>
      <c r="N26" s="5" t="s">
        <v>27</v>
      </c>
      <c r="O26" s="5" t="s">
        <v>79</v>
      </c>
      <c r="Q26" s="5" t="s">
        <v>135</v>
      </c>
      <c r="R26" s="6">
        <f>IFERROR(__xludf.DUMMYFUNCTION("IF(OR(Q26 = ""n/a"", Q26 = """"), 0, COUNTA(ARRAYFORMULA(TRIM(SPLIT(Q26, "","")))))
"),3.0)</f>
        <v>3</v>
      </c>
      <c r="T26" s="6" t="str">
        <f>IFERROR(__xludf.DUMMYFUNCTION("""COMPUTED_VALUE"""),"French")</f>
        <v>French</v>
      </c>
      <c r="U26" s="6" t="str">
        <f>IFERROR(__xludf.DUMMYFUNCTION("""COMPUTED_VALUE"""),"Greek")</f>
        <v>Greek</v>
      </c>
      <c r="V26" s="6">
        <v>2.0</v>
      </c>
    </row>
    <row r="27">
      <c r="A27" s="5" t="s">
        <v>136</v>
      </c>
      <c r="B27" s="5" t="s">
        <v>137</v>
      </c>
      <c r="C27" s="5" t="s">
        <v>138</v>
      </c>
      <c r="D27" s="5" t="s">
        <v>33</v>
      </c>
      <c r="E27" s="5" t="s">
        <v>34</v>
      </c>
      <c r="G27" s="5" t="s">
        <v>125</v>
      </c>
      <c r="H27" s="5" t="s">
        <v>24</v>
      </c>
      <c r="I27" s="5" t="s">
        <v>25</v>
      </c>
      <c r="J27" s="5">
        <v>2009.0</v>
      </c>
      <c r="K27" s="5">
        <v>2015.0</v>
      </c>
      <c r="L27" s="5" t="s">
        <v>126</v>
      </c>
      <c r="M27" s="5" t="s">
        <v>27</v>
      </c>
      <c r="N27" s="5" t="s">
        <v>27</v>
      </c>
      <c r="O27" s="5" t="s">
        <v>79</v>
      </c>
      <c r="Q27" s="5" t="s">
        <v>139</v>
      </c>
      <c r="R27" s="6">
        <f>IFERROR(__xludf.DUMMYFUNCTION("IF(OR(Q27 = ""n/a"", Q27 = """"), 0, COUNTA(ARRAYFORMULA(TRIM(SPLIT(Q27, "","")))))
"),8.0)</f>
        <v>8</v>
      </c>
      <c r="T27" s="6" t="str">
        <f>IFERROR(__xludf.DUMMYFUNCTION("""COMPUTED_VALUE"""),"Serbian")</f>
        <v>Serbian</v>
      </c>
      <c r="U27" s="6" t="str">
        <f>IFERROR(__xludf.DUMMYFUNCTION("""COMPUTED_VALUE"""),"Danish")</f>
        <v>Danish</v>
      </c>
      <c r="V27" s="6">
        <v>1.0</v>
      </c>
    </row>
    <row r="28">
      <c r="A28" s="5" t="s">
        <v>140</v>
      </c>
      <c r="B28" s="5" t="s">
        <v>41</v>
      </c>
      <c r="C28" s="5" t="s">
        <v>130</v>
      </c>
      <c r="D28" s="5" t="s">
        <v>33</v>
      </c>
      <c r="E28" s="5" t="s">
        <v>34</v>
      </c>
      <c r="G28" s="5" t="s">
        <v>131</v>
      </c>
      <c r="H28" s="5" t="s">
        <v>24</v>
      </c>
      <c r="I28" s="5" t="s">
        <v>132</v>
      </c>
      <c r="J28" s="5">
        <v>1996.0</v>
      </c>
      <c r="K28" s="5">
        <v>2010.0</v>
      </c>
      <c r="L28" s="5" t="s">
        <v>126</v>
      </c>
      <c r="M28" s="5" t="s">
        <v>27</v>
      </c>
      <c r="N28" s="5" t="s">
        <v>27</v>
      </c>
      <c r="O28" s="5" t="s">
        <v>141</v>
      </c>
      <c r="Q28" s="5" t="s">
        <v>142</v>
      </c>
      <c r="R28" s="6">
        <f>IFERROR(__xludf.DUMMYFUNCTION("IF(OR(Q28 = ""n/a"", Q28 = """"), 0, COUNTA(ARRAYFORMULA(TRIM(SPLIT(Q28, "","")))))
"),6.0)</f>
        <v>6</v>
      </c>
      <c r="T28" s="6" t="str">
        <f>IFERROR(__xludf.DUMMYFUNCTION("""COMPUTED_VALUE"""),"Swedish")</f>
        <v>Swedish</v>
      </c>
      <c r="U28" s="6" t="str">
        <f>IFERROR(__xludf.DUMMYFUNCTION("""COMPUTED_VALUE"""),"Esperanto")</f>
        <v>Esperanto</v>
      </c>
      <c r="V28" s="6">
        <v>1.0</v>
      </c>
    </row>
    <row r="29">
      <c r="A29" s="5" t="s">
        <v>143</v>
      </c>
      <c r="B29" s="5" t="s">
        <v>41</v>
      </c>
      <c r="C29" s="5" t="s">
        <v>130</v>
      </c>
      <c r="D29" s="5" t="s">
        <v>33</v>
      </c>
      <c r="E29" s="5" t="s">
        <v>34</v>
      </c>
      <c r="G29" s="5" t="s">
        <v>131</v>
      </c>
      <c r="H29" s="5" t="s">
        <v>24</v>
      </c>
      <c r="I29" s="5" t="s">
        <v>132</v>
      </c>
      <c r="J29" s="5">
        <v>2015.0</v>
      </c>
      <c r="K29" s="5">
        <v>2022.0</v>
      </c>
      <c r="L29" s="5" t="s">
        <v>126</v>
      </c>
      <c r="M29" s="5" t="s">
        <v>27</v>
      </c>
      <c r="N29" s="5" t="s">
        <v>27</v>
      </c>
      <c r="O29" s="5" t="s">
        <v>141</v>
      </c>
      <c r="Q29" s="5" t="s">
        <v>144</v>
      </c>
      <c r="R29" s="6">
        <f>IFERROR(__xludf.DUMMYFUNCTION("IF(OR(Q29 = ""n/a"", Q29 = """"), 0, COUNTA(ARRAYFORMULA(TRIM(SPLIT(Q29, "","")))))
"),6.0)</f>
        <v>6</v>
      </c>
      <c r="T29" s="6" t="str">
        <f>IFERROR(__xludf.DUMMYFUNCTION("""COMPUTED_VALUE"""),"French")</f>
        <v>French</v>
      </c>
      <c r="U29" s="6"/>
      <c r="V29" s="6">
        <v>0.0</v>
      </c>
    </row>
    <row r="30">
      <c r="A30" s="5" t="s">
        <v>145</v>
      </c>
      <c r="B30" s="5" t="s">
        <v>146</v>
      </c>
      <c r="C30" s="5" t="s">
        <v>147</v>
      </c>
      <c r="D30" s="5" t="s">
        <v>33</v>
      </c>
      <c r="E30" s="5" t="s">
        <v>34</v>
      </c>
      <c r="G30" s="5" t="s">
        <v>131</v>
      </c>
      <c r="H30" s="5" t="s">
        <v>24</v>
      </c>
      <c r="I30" s="5" t="s">
        <v>148</v>
      </c>
      <c r="J30" s="5">
        <v>1934.0</v>
      </c>
      <c r="K30" s="5">
        <v>2017.0</v>
      </c>
      <c r="L30" s="5" t="s">
        <v>126</v>
      </c>
      <c r="M30" s="5" t="s">
        <v>27</v>
      </c>
      <c r="N30" s="5" t="s">
        <v>27</v>
      </c>
      <c r="O30" s="5" t="s">
        <v>149</v>
      </c>
      <c r="Q30" s="5" t="s">
        <v>150</v>
      </c>
      <c r="R30" s="6">
        <f>IFERROR(__xludf.DUMMYFUNCTION("IF(OR(Q30 = ""n/a"", Q30 = """"), 0, COUNTA(ARRAYFORMULA(TRIM(SPLIT(Q30, "","")))))
"),3.0)</f>
        <v>3</v>
      </c>
      <c r="T30" s="6" t="str">
        <f>IFERROR(__xludf.DUMMYFUNCTION("""COMPUTED_VALUE"""),"English")</f>
        <v>English</v>
      </c>
      <c r="V30" s="6">
        <v>0.0</v>
      </c>
    </row>
    <row r="31">
      <c r="A31" s="5" t="s">
        <v>151</v>
      </c>
      <c r="B31" s="5" t="s">
        <v>46</v>
      </c>
      <c r="C31" s="5" t="s">
        <v>47</v>
      </c>
      <c r="D31" s="5" t="s">
        <v>33</v>
      </c>
      <c r="E31" s="5" t="s">
        <v>34</v>
      </c>
      <c r="F31" s="5"/>
      <c r="G31" s="5" t="s">
        <v>152</v>
      </c>
      <c r="H31" s="5" t="s">
        <v>24</v>
      </c>
      <c r="I31" s="5" t="s">
        <v>48</v>
      </c>
      <c r="K31" s="5">
        <v>1992.0</v>
      </c>
      <c r="L31" s="5" t="s">
        <v>126</v>
      </c>
      <c r="M31" s="5" t="s">
        <v>28</v>
      </c>
      <c r="N31" s="5" t="s">
        <v>27</v>
      </c>
      <c r="Q31" s="5" t="s">
        <v>153</v>
      </c>
      <c r="R31" s="6">
        <f>IFERROR(__xludf.DUMMYFUNCTION("IF(OR(Q31 = ""n/a"", Q31 = """"), 0, COUNTA(ARRAYFORMULA(TRIM(SPLIT(Q31, "","")))))
"),10.0)</f>
        <v>10</v>
      </c>
      <c r="T31" s="6" t="str">
        <f>IFERROR(__xludf.DUMMYFUNCTION("""COMPUTED_VALUE"""),"Bulgarian")</f>
        <v>Bulgarian</v>
      </c>
      <c r="V31" s="6">
        <v>0.0</v>
      </c>
    </row>
    <row r="32">
      <c r="A32" s="5" t="s">
        <v>154</v>
      </c>
      <c r="B32" s="5" t="s">
        <v>19</v>
      </c>
      <c r="C32" s="5" t="s">
        <v>20</v>
      </c>
      <c r="D32" s="5" t="s">
        <v>33</v>
      </c>
      <c r="E32" s="5" t="s">
        <v>34</v>
      </c>
      <c r="F32" s="5"/>
      <c r="G32" s="5" t="s">
        <v>23</v>
      </c>
      <c r="H32" s="5" t="s">
        <v>24</v>
      </c>
      <c r="I32" s="5" t="s">
        <v>48</v>
      </c>
      <c r="K32" s="5">
        <v>1992.0</v>
      </c>
      <c r="L32" s="5" t="s">
        <v>126</v>
      </c>
      <c r="M32" s="5" t="s">
        <v>27</v>
      </c>
      <c r="N32" s="5" t="s">
        <v>27</v>
      </c>
      <c r="R32" s="6">
        <f>IFERROR(__xludf.DUMMYFUNCTION("IF(OR(Q32 = ""n/a"", Q32 = """"), 0, COUNTA(ARRAYFORMULA(TRIM(SPLIT(Q32, "","")))))
"),0.0)</f>
        <v>0</v>
      </c>
      <c r="T32" s="6" t="str">
        <f>IFERROR(__xludf.DUMMYFUNCTION("""COMPUTED_VALUE"""),"French")</f>
        <v>French</v>
      </c>
      <c r="V32" s="6">
        <v>0.0</v>
      </c>
    </row>
    <row r="33">
      <c r="A33" s="5" t="s">
        <v>155</v>
      </c>
      <c r="B33" s="5" t="s">
        <v>41</v>
      </c>
      <c r="C33" s="5" t="s">
        <v>130</v>
      </c>
      <c r="D33" s="5" t="s">
        <v>33</v>
      </c>
      <c r="E33" s="5" t="s">
        <v>34</v>
      </c>
      <c r="F33" s="5"/>
      <c r="G33" s="5" t="s">
        <v>23</v>
      </c>
      <c r="H33" s="5" t="s">
        <v>24</v>
      </c>
      <c r="I33" s="5" t="s">
        <v>132</v>
      </c>
      <c r="J33" s="5">
        <v>1994.0</v>
      </c>
      <c r="K33" s="5">
        <v>1996.0</v>
      </c>
      <c r="L33" s="5" t="s">
        <v>126</v>
      </c>
      <c r="M33" s="5" t="s">
        <v>27</v>
      </c>
      <c r="N33" s="5" t="s">
        <v>27</v>
      </c>
      <c r="Q33" s="10"/>
      <c r="R33" s="6">
        <f>IFERROR(__xludf.DUMMYFUNCTION("IF(OR(Q33 = ""n/a"", Q33 = """"), 0, COUNTA(ARRAYFORMULA(TRIM(SPLIT(Q33, "","")))))
"),0.0)</f>
        <v>0</v>
      </c>
      <c r="T33" s="6" t="str">
        <f>IFERROR(__xludf.DUMMYFUNCTION("""COMPUTED_VALUE"""),"German")</f>
        <v>German</v>
      </c>
      <c r="V33" s="6">
        <v>0.0</v>
      </c>
    </row>
    <row r="34">
      <c r="A34" s="5" t="s">
        <v>156</v>
      </c>
      <c r="B34" s="5" t="s">
        <v>55</v>
      </c>
      <c r="C34" s="5" t="s">
        <v>56</v>
      </c>
      <c r="D34" s="5" t="s">
        <v>33</v>
      </c>
      <c r="E34" s="5" t="s">
        <v>34</v>
      </c>
      <c r="F34" s="5"/>
      <c r="G34" s="5" t="s">
        <v>157</v>
      </c>
      <c r="H34" s="5" t="s">
        <v>24</v>
      </c>
      <c r="I34" s="5" t="s">
        <v>48</v>
      </c>
      <c r="K34" s="5">
        <v>2008.0</v>
      </c>
      <c r="L34" s="5" t="s">
        <v>126</v>
      </c>
      <c r="M34" s="5" t="s">
        <v>60</v>
      </c>
      <c r="N34" s="5" t="s">
        <v>27</v>
      </c>
      <c r="Q34" s="5" t="s">
        <v>62</v>
      </c>
      <c r="R34" s="5" t="s">
        <v>62</v>
      </c>
      <c r="T34" s="6" t="str">
        <f>IFERROR(__xludf.DUMMYFUNCTION("""COMPUTED_VALUE"""),"English")</f>
        <v>English</v>
      </c>
      <c r="V34" s="6">
        <v>0.0</v>
      </c>
    </row>
    <row r="35">
      <c r="A35" s="5" t="s">
        <v>158</v>
      </c>
      <c r="B35" s="5" t="s">
        <v>41</v>
      </c>
      <c r="C35" s="5" t="s">
        <v>159</v>
      </c>
      <c r="D35" s="5" t="s">
        <v>33</v>
      </c>
      <c r="E35" s="5" t="s">
        <v>34</v>
      </c>
      <c r="G35" s="5" t="s">
        <v>23</v>
      </c>
      <c r="H35" s="5" t="s">
        <v>24</v>
      </c>
      <c r="I35" s="5" t="s">
        <v>132</v>
      </c>
      <c r="J35" s="5">
        <v>2004.0</v>
      </c>
      <c r="K35" s="5">
        <v>2009.0</v>
      </c>
      <c r="L35" s="5" t="s">
        <v>126</v>
      </c>
      <c r="M35" s="5" t="s">
        <v>27</v>
      </c>
      <c r="N35" s="5" t="s">
        <v>27</v>
      </c>
      <c r="Q35" s="5" t="s">
        <v>160</v>
      </c>
      <c r="R35" s="6">
        <f>IFERROR(__xludf.DUMMYFUNCTION("IF(OR(Q35 = ""n/a"", Q35 = """"), 0, COUNTA(ARRAYFORMULA(TRIM(SPLIT(Q35, "","")))))
"),4.0)</f>
        <v>4</v>
      </c>
      <c r="T35" s="6" t="str">
        <f>IFERROR(__xludf.DUMMYFUNCTION("""COMPUTED_VALUE"""),"French")</f>
        <v>French</v>
      </c>
      <c r="V35" s="6">
        <v>0.0</v>
      </c>
    </row>
    <row r="36">
      <c r="A36" s="5" t="s">
        <v>161</v>
      </c>
      <c r="B36" s="5" t="s">
        <v>162</v>
      </c>
      <c r="C36" s="5" t="s">
        <v>163</v>
      </c>
      <c r="D36" s="5" t="s">
        <v>33</v>
      </c>
      <c r="E36" s="5" t="s">
        <v>34</v>
      </c>
      <c r="F36" s="5" t="s">
        <v>57</v>
      </c>
      <c r="G36" s="5" t="s">
        <v>35</v>
      </c>
      <c r="H36" s="5" t="s">
        <v>36</v>
      </c>
      <c r="I36" s="5" t="s">
        <v>48</v>
      </c>
      <c r="K36" s="5">
        <v>2014.0</v>
      </c>
      <c r="L36" s="5" t="s">
        <v>126</v>
      </c>
      <c r="M36" s="5" t="s">
        <v>27</v>
      </c>
      <c r="N36" s="5" t="s">
        <v>27</v>
      </c>
      <c r="R36" s="6">
        <f>IFERROR(__xludf.DUMMYFUNCTION("IF(OR(Q36 = ""n/a"", Q36 = """"), 0, COUNTA(ARRAYFORMULA(TRIM(SPLIT(Q36, "","")))))
"),0.0)</f>
        <v>0</v>
      </c>
      <c r="T36" s="6" t="str">
        <f>IFERROR(__xludf.DUMMYFUNCTION("""COMPUTED_VALUE"""),"Norwegian")</f>
        <v>Norwegian</v>
      </c>
      <c r="V36" s="6">
        <v>0.0</v>
      </c>
    </row>
    <row r="37">
      <c r="A37" s="5" t="s">
        <v>164</v>
      </c>
      <c r="B37" s="5" t="s">
        <v>165</v>
      </c>
      <c r="C37" s="5" t="s">
        <v>166</v>
      </c>
      <c r="D37" s="5" t="s">
        <v>33</v>
      </c>
      <c r="E37" s="5" t="s">
        <v>34</v>
      </c>
      <c r="G37" s="5" t="s">
        <v>125</v>
      </c>
      <c r="H37" s="5" t="s">
        <v>24</v>
      </c>
      <c r="I37" s="5" t="s">
        <v>167</v>
      </c>
      <c r="J37" s="5">
        <v>1931.0</v>
      </c>
      <c r="K37" s="5">
        <v>2018.0</v>
      </c>
      <c r="L37" s="5" t="s">
        <v>126</v>
      </c>
      <c r="M37" s="5" t="s">
        <v>27</v>
      </c>
      <c r="N37" s="5" t="s">
        <v>27</v>
      </c>
      <c r="R37" s="6">
        <f>IFERROR(__xludf.DUMMYFUNCTION("IF(OR(Q37 = ""n/a"", Q37 = """"), 0, COUNTA(ARRAYFORMULA(TRIM(SPLIT(Q37, "","")))))
"),0.0)</f>
        <v>0</v>
      </c>
      <c r="T37" s="6" t="str">
        <f>IFERROR(__xludf.DUMMYFUNCTION("""COMPUTED_VALUE"""),"Spanish")</f>
        <v>Spanish</v>
      </c>
      <c r="V37" s="6">
        <v>0.0</v>
      </c>
    </row>
    <row r="38">
      <c r="A38" s="5" t="s">
        <v>168</v>
      </c>
      <c r="B38" s="5" t="s">
        <v>137</v>
      </c>
      <c r="C38" s="5" t="s">
        <v>138</v>
      </c>
      <c r="D38" s="5" t="s">
        <v>33</v>
      </c>
      <c r="E38" s="5" t="s">
        <v>34</v>
      </c>
      <c r="G38" s="5" t="s">
        <v>125</v>
      </c>
      <c r="H38" s="5" t="s">
        <v>24</v>
      </c>
      <c r="I38" s="5" t="s">
        <v>25</v>
      </c>
      <c r="J38" s="5">
        <v>2013.0</v>
      </c>
      <c r="K38" s="5">
        <v>2022.0</v>
      </c>
      <c r="L38" s="5" t="s">
        <v>126</v>
      </c>
      <c r="M38" s="5" t="s">
        <v>27</v>
      </c>
      <c r="N38" s="5" t="s">
        <v>27</v>
      </c>
      <c r="Q38" s="5" t="s">
        <v>118</v>
      </c>
      <c r="R38" s="6">
        <f>IFERROR(__xludf.DUMMYFUNCTION("IF(OR(Q38 = ""n/a"", Q38 = """"), 0, COUNTA(ARRAYFORMULA(TRIM(SPLIT(Q38, "","")))))
"),1.0)</f>
        <v>1</v>
      </c>
      <c r="T38" s="6" t="str">
        <f>IFERROR(__xludf.DUMMYFUNCTION("""COMPUTED_VALUE"""),"French")</f>
        <v>French</v>
      </c>
      <c r="V38" s="6">
        <v>0.0</v>
      </c>
    </row>
    <row r="39">
      <c r="A39" s="5" t="s">
        <v>169</v>
      </c>
      <c r="B39" s="5" t="s">
        <v>19</v>
      </c>
      <c r="C39" s="5" t="s">
        <v>20</v>
      </c>
      <c r="D39" s="5" t="s">
        <v>21</v>
      </c>
      <c r="E39" s="5" t="s">
        <v>22</v>
      </c>
      <c r="F39" s="5"/>
      <c r="G39" s="5" t="s">
        <v>23</v>
      </c>
      <c r="H39" s="5" t="s">
        <v>24</v>
      </c>
      <c r="I39" s="5" t="s">
        <v>43</v>
      </c>
      <c r="J39" s="5">
        <v>1986.0</v>
      </c>
      <c r="K39" s="5">
        <v>2009.0</v>
      </c>
      <c r="L39" s="5" t="s">
        <v>126</v>
      </c>
      <c r="M39" s="5" t="s">
        <v>27</v>
      </c>
      <c r="N39" s="5" t="s">
        <v>28</v>
      </c>
      <c r="Q39" s="5" t="s">
        <v>170</v>
      </c>
      <c r="R39" s="6">
        <f>IFERROR(__xludf.DUMMYFUNCTION("IF(OR(Q39 = ""n/a"", Q39 = """"), 0, COUNTA(ARRAYFORMULA(TRIM(SPLIT(Q39, "","")))))
"),5.0)</f>
        <v>5</v>
      </c>
      <c r="T39" s="6" t="str">
        <f>IFERROR(__xludf.DUMMYFUNCTION("""COMPUTED_VALUE"""),"Hungarian")</f>
        <v>Hungarian</v>
      </c>
      <c r="V39" s="6">
        <v>0.0</v>
      </c>
    </row>
    <row r="40">
      <c r="A40" s="5" t="s">
        <v>171</v>
      </c>
      <c r="B40" s="5" t="s">
        <v>172</v>
      </c>
      <c r="C40" s="5" t="s">
        <v>173</v>
      </c>
      <c r="D40" s="5" t="s">
        <v>174</v>
      </c>
      <c r="E40" s="5" t="s">
        <v>175</v>
      </c>
      <c r="F40" s="5" t="s">
        <v>176</v>
      </c>
      <c r="G40" s="5" t="s">
        <v>177</v>
      </c>
      <c r="H40" s="5" t="s">
        <v>178</v>
      </c>
      <c r="I40" s="5" t="s">
        <v>179</v>
      </c>
      <c r="J40" s="5">
        <v>2010.0</v>
      </c>
      <c r="K40" s="5">
        <v>2014.0</v>
      </c>
      <c r="L40" s="5" t="s">
        <v>126</v>
      </c>
      <c r="M40" s="5" t="s">
        <v>27</v>
      </c>
      <c r="N40" s="5" t="s">
        <v>60</v>
      </c>
      <c r="R40" s="6">
        <f>IFERROR(__xludf.DUMMYFUNCTION("IF(OR(Q40 = ""n/a"", Q40 = """"), 0, COUNTA(ARRAYFORMULA(TRIM(SPLIT(Q40, "","")))))
"),0.0)</f>
        <v>0</v>
      </c>
      <c r="T40" s="6" t="str">
        <f>IFERROR(__xludf.DUMMYFUNCTION("""COMPUTED_VALUE"""),"English")</f>
        <v>English</v>
      </c>
      <c r="V40" s="6">
        <v>0.0</v>
      </c>
    </row>
    <row r="41">
      <c r="A41" s="5" t="s">
        <v>180</v>
      </c>
      <c r="B41" s="5" t="s">
        <v>74</v>
      </c>
      <c r="C41" s="5" t="s">
        <v>75</v>
      </c>
      <c r="D41" s="5" t="s">
        <v>66</v>
      </c>
      <c r="E41" s="5" t="s">
        <v>67</v>
      </c>
      <c r="G41" s="5" t="s">
        <v>68</v>
      </c>
      <c r="H41" s="5" t="s">
        <v>69</v>
      </c>
      <c r="I41" s="5" t="s">
        <v>43</v>
      </c>
      <c r="J41" s="5">
        <v>1985.0</v>
      </c>
      <c r="K41" s="5">
        <v>2020.0</v>
      </c>
      <c r="L41" s="5" t="s">
        <v>126</v>
      </c>
      <c r="M41" s="5" t="s">
        <v>27</v>
      </c>
      <c r="N41" s="5" t="s">
        <v>27</v>
      </c>
      <c r="O41" s="5" t="s">
        <v>71</v>
      </c>
      <c r="Q41" s="5" t="s">
        <v>181</v>
      </c>
      <c r="R41" s="6">
        <f>IFERROR(__xludf.DUMMYFUNCTION("IF(OR(Q41 = ""n/a"", Q41 = """"), 0, COUNTA(ARRAYFORMULA(TRIM(SPLIT(Q41, "","")))))
"),6.0)</f>
        <v>6</v>
      </c>
      <c r="T41" s="6" t="str">
        <f>IFERROR(__xludf.DUMMYFUNCTION("""COMPUTED_VALUE"""),"German")</f>
        <v>German</v>
      </c>
      <c r="V41" s="6">
        <v>0.0</v>
      </c>
    </row>
    <row r="42">
      <c r="A42" s="5" t="s">
        <v>182</v>
      </c>
      <c r="B42" s="5" t="s">
        <v>183</v>
      </c>
      <c r="C42" s="5" t="s">
        <v>184</v>
      </c>
      <c r="D42" s="5" t="s">
        <v>66</v>
      </c>
      <c r="E42" s="5" t="s">
        <v>67</v>
      </c>
      <c r="G42" s="5" t="s">
        <v>185</v>
      </c>
      <c r="H42" s="5" t="s">
        <v>24</v>
      </c>
      <c r="I42" s="5" t="s">
        <v>186</v>
      </c>
      <c r="J42" s="5">
        <v>1936.0</v>
      </c>
      <c r="K42" s="5">
        <v>2010.0</v>
      </c>
      <c r="L42" s="5" t="s">
        <v>126</v>
      </c>
      <c r="M42" s="5" t="s">
        <v>27</v>
      </c>
      <c r="N42" s="5" t="s">
        <v>27</v>
      </c>
      <c r="O42" s="5" t="s">
        <v>86</v>
      </c>
      <c r="Q42" s="5" t="s">
        <v>187</v>
      </c>
      <c r="R42" s="6">
        <f>IFERROR(__xludf.DUMMYFUNCTION("IF(OR(Q42 = ""n/a"", Q42 = """"), 0, COUNTA(ARRAYFORMULA(TRIM(SPLIT(Q42, "","")))))
"),5.0)</f>
        <v>5</v>
      </c>
      <c r="T42" s="6" t="str">
        <f>IFERROR(__xludf.DUMMYFUNCTION("""COMPUTED_VALUE"""),"Polish")</f>
        <v>Polish</v>
      </c>
      <c r="V42" s="6">
        <v>0.0</v>
      </c>
    </row>
    <row r="43">
      <c r="A43" s="5" t="s">
        <v>188</v>
      </c>
      <c r="B43" s="5" t="s">
        <v>183</v>
      </c>
      <c r="C43" s="5" t="s">
        <v>184</v>
      </c>
      <c r="D43" s="5" t="s">
        <v>66</v>
      </c>
      <c r="E43" s="5" t="s">
        <v>67</v>
      </c>
      <c r="G43" s="5" t="s">
        <v>189</v>
      </c>
      <c r="H43" s="5" t="s">
        <v>190</v>
      </c>
      <c r="I43" s="5" t="s">
        <v>191</v>
      </c>
      <c r="J43" s="5">
        <v>1937.0</v>
      </c>
      <c r="K43" s="5">
        <v>2015.0</v>
      </c>
      <c r="L43" s="5" t="s">
        <v>126</v>
      </c>
      <c r="M43" s="5" t="s">
        <v>27</v>
      </c>
      <c r="N43" s="5" t="s">
        <v>27</v>
      </c>
      <c r="O43" s="5" t="s">
        <v>192</v>
      </c>
      <c r="Q43" s="5" t="s">
        <v>193</v>
      </c>
      <c r="R43" s="6">
        <f>IFERROR(__xludf.DUMMYFUNCTION("IF(OR(Q43 = ""n/a"", Q43 = """"), 0, COUNTA(ARRAYFORMULA(TRIM(SPLIT(Q43, "","")))))
"),5.0)</f>
        <v>5</v>
      </c>
      <c r="T43" s="6" t="str">
        <f>IFERROR(__xludf.DUMMYFUNCTION("""COMPUTED_VALUE"""),"Spanish")</f>
        <v>Spanish</v>
      </c>
      <c r="V43" s="6">
        <v>0.0</v>
      </c>
    </row>
    <row r="44">
      <c r="A44" s="5" t="s">
        <v>194</v>
      </c>
      <c r="B44" s="5" t="s">
        <v>183</v>
      </c>
      <c r="C44" s="5" t="s">
        <v>184</v>
      </c>
      <c r="D44" s="5" t="s">
        <v>66</v>
      </c>
      <c r="E44" s="5" t="s">
        <v>67</v>
      </c>
      <c r="G44" s="5" t="s">
        <v>68</v>
      </c>
      <c r="H44" s="5" t="s">
        <v>69</v>
      </c>
      <c r="I44" s="5" t="s">
        <v>43</v>
      </c>
      <c r="J44" s="5">
        <v>1971.0</v>
      </c>
      <c r="K44" s="5">
        <v>2018.0</v>
      </c>
      <c r="L44" s="5" t="s">
        <v>126</v>
      </c>
      <c r="M44" s="5" t="s">
        <v>27</v>
      </c>
      <c r="N44" s="5" t="s">
        <v>27</v>
      </c>
      <c r="O44" s="5" t="s">
        <v>192</v>
      </c>
      <c r="Q44" s="5" t="s">
        <v>118</v>
      </c>
      <c r="R44" s="6">
        <f>IFERROR(__xludf.DUMMYFUNCTION("IF(OR(Q44 = ""n/a"", Q44 = """"), 0, COUNTA(ARRAYFORMULA(TRIM(SPLIT(Q44, "","")))))
"),1.0)</f>
        <v>1</v>
      </c>
      <c r="T44" s="6" t="str">
        <f>IFERROR(__xludf.DUMMYFUNCTION("""COMPUTED_VALUE"""),"Italian")</f>
        <v>Italian</v>
      </c>
      <c r="V44" s="6">
        <v>0.0</v>
      </c>
    </row>
    <row r="45">
      <c r="A45" s="5" t="s">
        <v>195</v>
      </c>
      <c r="B45" s="5" t="s">
        <v>146</v>
      </c>
      <c r="C45" s="5" t="s">
        <v>147</v>
      </c>
      <c r="D45" s="5" t="s">
        <v>66</v>
      </c>
      <c r="E45" s="5" t="s">
        <v>67</v>
      </c>
      <c r="G45" s="5" t="s">
        <v>68</v>
      </c>
      <c r="H45" s="5" t="s">
        <v>69</v>
      </c>
      <c r="I45" s="5" t="s">
        <v>148</v>
      </c>
      <c r="J45" s="5">
        <v>1932.0</v>
      </c>
      <c r="K45" s="5">
        <v>2018.0</v>
      </c>
      <c r="L45" s="5" t="s">
        <v>126</v>
      </c>
      <c r="M45" s="5" t="s">
        <v>27</v>
      </c>
      <c r="N45" s="5" t="s">
        <v>27</v>
      </c>
      <c r="O45" s="5" t="s">
        <v>192</v>
      </c>
      <c r="Q45" s="5" t="s">
        <v>196</v>
      </c>
      <c r="R45" s="6">
        <f>IFERROR(__xludf.DUMMYFUNCTION("IF(OR(Q45 = ""n/a"", Q45 = """"), 0, COUNTA(ARRAYFORMULA(TRIM(SPLIT(Q45, "","")))))
"),2.0)</f>
        <v>2</v>
      </c>
      <c r="T45" s="6" t="str">
        <f>IFERROR(__xludf.DUMMYFUNCTION("""COMPUTED_VALUE"""),"Russian")</f>
        <v>Russian</v>
      </c>
      <c r="V45" s="6">
        <v>0.0</v>
      </c>
    </row>
    <row r="46">
      <c r="A46" s="5" t="s">
        <v>197</v>
      </c>
      <c r="B46" s="5" t="s">
        <v>198</v>
      </c>
      <c r="C46" s="5" t="s">
        <v>199</v>
      </c>
      <c r="D46" s="5" t="s">
        <v>66</v>
      </c>
      <c r="E46" s="5" t="s">
        <v>67</v>
      </c>
      <c r="G46" s="5" t="s">
        <v>68</v>
      </c>
      <c r="H46" s="5" t="s">
        <v>69</v>
      </c>
      <c r="K46" s="5">
        <v>2016.0</v>
      </c>
      <c r="L46" s="5" t="s">
        <v>126</v>
      </c>
      <c r="M46" s="5" t="s">
        <v>27</v>
      </c>
      <c r="N46" s="5" t="s">
        <v>27</v>
      </c>
      <c r="R46" s="6">
        <f>IFERROR(__xludf.DUMMYFUNCTION("IF(OR(Q46 = ""n/a"", Q46 = """"), 0, COUNTA(ARRAYFORMULA(TRIM(SPLIT(Q46, "","")))))
"),0.0)</f>
        <v>0</v>
      </c>
      <c r="T46" s="6" t="str">
        <f>IFERROR(__xludf.DUMMYFUNCTION("""COMPUTED_VALUE"""),"Swedish")</f>
        <v>Swedish</v>
      </c>
      <c r="V46" s="6">
        <v>0.0</v>
      </c>
    </row>
    <row r="47">
      <c r="A47" s="5" t="s">
        <v>200</v>
      </c>
      <c r="B47" s="5" t="s">
        <v>201</v>
      </c>
      <c r="C47" s="5" t="s">
        <v>202</v>
      </c>
      <c r="D47" s="5" t="s">
        <v>203</v>
      </c>
      <c r="E47" s="5" t="s">
        <v>204</v>
      </c>
      <c r="G47" s="5" t="s">
        <v>125</v>
      </c>
      <c r="H47" s="5" t="s">
        <v>24</v>
      </c>
      <c r="I47" s="5" t="s">
        <v>25</v>
      </c>
      <c r="J47" s="5">
        <v>2018.0</v>
      </c>
      <c r="K47" s="5">
        <v>2020.0</v>
      </c>
      <c r="L47" s="5" t="s">
        <v>126</v>
      </c>
      <c r="M47" s="5" t="s">
        <v>27</v>
      </c>
      <c r="N47" s="5" t="s">
        <v>28</v>
      </c>
      <c r="O47" s="5" t="s">
        <v>205</v>
      </c>
      <c r="Q47" s="5" t="s">
        <v>206</v>
      </c>
      <c r="R47" s="6">
        <f>IFERROR(__xludf.DUMMYFUNCTION("IF(OR(Q47 = ""n/a"", Q47 = """"), 0, COUNTA(ARRAYFORMULA(TRIM(SPLIT(Q47, "","")))))
"),2.0)</f>
        <v>2</v>
      </c>
      <c r="T47" s="6" t="str">
        <f>IFERROR(__xludf.DUMMYFUNCTION("""COMPUTED_VALUE"""),"Serbo-Croatian")</f>
        <v>Serbo-Croatian</v>
      </c>
      <c r="V47" s="6">
        <v>0.0</v>
      </c>
    </row>
    <row r="48">
      <c r="A48" s="5" t="s">
        <v>207</v>
      </c>
      <c r="B48" s="5" t="s">
        <v>208</v>
      </c>
      <c r="C48" s="5" t="s">
        <v>209</v>
      </c>
      <c r="D48" s="5" t="s">
        <v>203</v>
      </c>
      <c r="E48" s="5" t="s">
        <v>204</v>
      </c>
      <c r="G48" s="5" t="s">
        <v>125</v>
      </c>
      <c r="H48" s="5" t="s">
        <v>24</v>
      </c>
      <c r="I48" s="5" t="s">
        <v>210</v>
      </c>
      <c r="J48" s="5">
        <v>2018.0</v>
      </c>
      <c r="K48" s="5">
        <v>2023.0</v>
      </c>
      <c r="L48" s="5" t="s">
        <v>126</v>
      </c>
      <c r="M48" s="5" t="s">
        <v>28</v>
      </c>
      <c r="N48" s="5" t="s">
        <v>28</v>
      </c>
      <c r="O48" s="5" t="s">
        <v>211</v>
      </c>
      <c r="Q48" s="5" t="s">
        <v>212</v>
      </c>
      <c r="R48" s="6">
        <f>IFERROR(__xludf.DUMMYFUNCTION("IF(OR(Q48 = ""n/a"", Q48 = """"), 0, COUNTA(ARRAYFORMULA(TRIM(SPLIT(Q48, "","")))))
"),4.0)</f>
        <v>4</v>
      </c>
      <c r="T48" s="6" t="str">
        <f>IFERROR(__xludf.DUMMYFUNCTION("""COMPUTED_VALUE"""),"Czech")</f>
        <v>Czech</v>
      </c>
      <c r="V48" s="6">
        <v>0.0</v>
      </c>
    </row>
    <row r="49">
      <c r="T49" s="6" t="str">
        <f>IFERROR(__xludf.DUMMYFUNCTION("""COMPUTED_VALUE"""),"Slovak")</f>
        <v>Slovak</v>
      </c>
      <c r="V49" s="6">
        <v>0.0</v>
      </c>
    </row>
    <row r="50">
      <c r="T50" s="6" t="str">
        <f>IFERROR(__xludf.DUMMYFUNCTION("""COMPUTED_VALUE"""),"Bulgarian")</f>
        <v>Bulgarian</v>
      </c>
      <c r="V50" s="6">
        <v>0.0</v>
      </c>
    </row>
    <row r="51">
      <c r="T51" s="6" t="str">
        <f>IFERROR(__xludf.DUMMYFUNCTION("""COMPUTED_VALUE"""),"Dutch")</f>
        <v>Dutch</v>
      </c>
      <c r="V51" s="6">
        <v>0.0</v>
      </c>
    </row>
    <row r="52">
      <c r="T52" s="6" t="str">
        <f>IFERROR(__xludf.DUMMYFUNCTION("""COMPUTED_VALUE"""),"Dutch")</f>
        <v>Dutch</v>
      </c>
      <c r="V52" s="6">
        <v>0.0</v>
      </c>
    </row>
    <row r="53">
      <c r="T53" s="6" t="str">
        <f>IFERROR(__xludf.DUMMYFUNCTION("""COMPUTED_VALUE"""),"Dutch")</f>
        <v>Dutch</v>
      </c>
      <c r="V53" s="6">
        <v>0.0</v>
      </c>
    </row>
    <row r="54">
      <c r="T54" s="6" t="str">
        <f>IFERROR(__xludf.DUMMYFUNCTION("""COMPUTED_VALUE"""),"French")</f>
        <v>French</v>
      </c>
      <c r="V54" s="6">
        <v>0.0</v>
      </c>
    </row>
    <row r="55">
      <c r="T55" s="6" t="str">
        <f>IFERROR(__xludf.DUMMYFUNCTION("""COMPUTED_VALUE"""),"Dutch")</f>
        <v>Dutch</v>
      </c>
      <c r="V55" s="6">
        <v>0.0</v>
      </c>
    </row>
    <row r="56">
      <c r="T56" s="6" t="str">
        <f>IFERROR(__xludf.DUMMYFUNCTION("""COMPUTED_VALUE"""),"French")</f>
        <v>French</v>
      </c>
      <c r="V56" s="6">
        <v>0.0</v>
      </c>
    </row>
    <row r="57">
      <c r="T57" s="6" t="str">
        <f>IFERROR(__xludf.DUMMYFUNCTION("""COMPUTED_VALUE"""),"French")</f>
        <v>French</v>
      </c>
      <c r="V57" s="6">
        <v>0.0</v>
      </c>
    </row>
    <row r="58">
      <c r="T58" s="6" t="str">
        <f>IFERROR(__xludf.DUMMYFUNCTION("""COMPUTED_VALUE"""),"Dutch")</f>
        <v>Dutch</v>
      </c>
      <c r="V58" s="6">
        <v>0.0</v>
      </c>
    </row>
    <row r="59">
      <c r="T59" s="6" t="str">
        <f>IFERROR(__xludf.DUMMYFUNCTION("""COMPUTED_VALUE"""),"German")</f>
        <v>German</v>
      </c>
      <c r="V59" s="6">
        <v>0.0</v>
      </c>
    </row>
    <row r="60">
      <c r="T60" s="6" t="str">
        <f>IFERROR(__xludf.DUMMYFUNCTION("""COMPUTED_VALUE"""),"Dutch")</f>
        <v>Dutch</v>
      </c>
      <c r="V60" s="6">
        <v>0.0</v>
      </c>
    </row>
    <row r="61">
      <c r="T61" s="6" t="str">
        <f>IFERROR(__xludf.DUMMYFUNCTION("""COMPUTED_VALUE"""),"French")</f>
        <v>French</v>
      </c>
      <c r="V61" s="6">
        <v>0.0</v>
      </c>
    </row>
    <row r="62">
      <c r="T62" s="6" t="str">
        <f>IFERROR(__xludf.DUMMYFUNCTION("""COMPUTED_VALUE"""),"Spanish")</f>
        <v>Spanish</v>
      </c>
      <c r="V62" s="6">
        <v>0.0</v>
      </c>
    </row>
    <row r="63">
      <c r="T63" s="6" t="str">
        <f>IFERROR(__xludf.DUMMYFUNCTION("""COMPUTED_VALUE"""),"Estonian")</f>
        <v>Estonian</v>
      </c>
      <c r="V63" s="6">
        <v>0.0</v>
      </c>
    </row>
    <row r="64">
      <c r="T64" s="6" t="str">
        <f>IFERROR(__xludf.DUMMYFUNCTION("""COMPUTED_VALUE"""),"English")</f>
        <v>English</v>
      </c>
      <c r="V64" s="6">
        <v>0.0</v>
      </c>
    </row>
    <row r="65">
      <c r="T65" s="6" t="str">
        <f>IFERROR(__xludf.DUMMYFUNCTION("""COMPUTED_VALUE"""),"Hungarian")</f>
        <v>Hungarian</v>
      </c>
      <c r="V65" s="6">
        <v>0.0</v>
      </c>
    </row>
    <row r="66">
      <c r="T66" s="6" t="str">
        <f>IFERROR(__xludf.DUMMYFUNCTION("""COMPUTED_VALUE"""),"Polish")</f>
        <v>Polish</v>
      </c>
      <c r="V66" s="6">
        <v>0.0</v>
      </c>
    </row>
    <row r="67">
      <c r="T67" s="6" t="str">
        <f>IFERROR(__xludf.DUMMYFUNCTION("""COMPUTED_VALUE"""),"German")</f>
        <v>German</v>
      </c>
      <c r="V67" s="6">
        <v>0.0</v>
      </c>
    </row>
    <row r="68">
      <c r="T68" s="6" t="str">
        <f>IFERROR(__xludf.DUMMYFUNCTION("""COMPUTED_VALUE"""),"French")</f>
        <v>French</v>
      </c>
      <c r="V68" s="6">
        <v>0.0</v>
      </c>
    </row>
    <row r="69">
      <c r="T69" s="6" t="str">
        <f>IFERROR(__xludf.DUMMYFUNCTION("""COMPUTED_VALUE"""),"Serbo-Croatian")</f>
        <v>Serbo-Croatian</v>
      </c>
      <c r="V69" s="6">
        <v>0.0</v>
      </c>
    </row>
    <row r="70">
      <c r="T70" s="6" t="str">
        <f>IFERROR(__xludf.DUMMYFUNCTION("""COMPUTED_VALUE"""),"French")</f>
        <v>French</v>
      </c>
      <c r="V70" s="6">
        <v>0.0</v>
      </c>
    </row>
    <row r="71">
      <c r="T71" s="6" t="str">
        <f>IFERROR(__xludf.DUMMYFUNCTION("""COMPUTED_VALUE"""),"Swedish")</f>
        <v>Swedish</v>
      </c>
      <c r="V71" s="6">
        <v>0.0</v>
      </c>
    </row>
    <row r="72">
      <c r="T72" s="6" t="str">
        <f>IFERROR(__xludf.DUMMYFUNCTION("""COMPUTED_VALUE"""),"German")</f>
        <v>German</v>
      </c>
      <c r="V72" s="6">
        <v>0.0</v>
      </c>
    </row>
    <row r="73">
      <c r="T73" s="6" t="str">
        <f>IFERROR(__xludf.DUMMYFUNCTION("""COMPUTED_VALUE"""),"Norwegian")</f>
        <v>Norwegian</v>
      </c>
      <c r="V73" s="6">
        <v>0.0</v>
      </c>
    </row>
    <row r="74">
      <c r="T74" s="6" t="str">
        <f>IFERROR(__xludf.DUMMYFUNCTION("""COMPUTED_VALUE"""),"French")</f>
        <v>French</v>
      </c>
      <c r="V74" s="6">
        <v>0.0</v>
      </c>
    </row>
    <row r="75">
      <c r="T75" s="6" t="str">
        <f>IFERROR(__xludf.DUMMYFUNCTION("""COMPUTED_VALUE"""),"Swedish")</f>
        <v>Swedish</v>
      </c>
      <c r="V75" s="6">
        <v>0.0</v>
      </c>
    </row>
    <row r="76">
      <c r="T76" s="6" t="str">
        <f>IFERROR(__xludf.DUMMYFUNCTION("""COMPUTED_VALUE"""),"German")</f>
        <v>German</v>
      </c>
      <c r="V76" s="6">
        <v>0.0</v>
      </c>
    </row>
    <row r="77">
      <c r="T77" s="6" t="str">
        <f>IFERROR(__xludf.DUMMYFUNCTION("""COMPUTED_VALUE"""),"Hungarian")</f>
        <v>Hungarian</v>
      </c>
      <c r="V77" s="6">
        <v>0.0</v>
      </c>
    </row>
    <row r="78">
      <c r="T78" s="6" t="str">
        <f>IFERROR(__xludf.DUMMYFUNCTION("""COMPUTED_VALUE"""),"Spanish")</f>
        <v>Spanish</v>
      </c>
      <c r="V78" s="6">
        <v>0.0</v>
      </c>
    </row>
    <row r="79">
      <c r="T79" s="6" t="str">
        <f>IFERROR(__xludf.DUMMYFUNCTION("""COMPUTED_VALUE"""),"Italian")</f>
        <v>Italian</v>
      </c>
      <c r="V79" s="6">
        <v>0.0</v>
      </c>
    </row>
    <row r="80">
      <c r="T80" s="6" t="str">
        <f>IFERROR(__xludf.DUMMYFUNCTION("""COMPUTED_VALUE"""),"Armenian")</f>
        <v>Armenian</v>
      </c>
      <c r="V80" s="6">
        <v>0.0</v>
      </c>
    </row>
    <row r="81">
      <c r="T81" s="6" t="str">
        <f>IFERROR(__xludf.DUMMYFUNCTION("""COMPUTED_VALUE"""),"Hebrew")</f>
        <v>Hebrew</v>
      </c>
      <c r="V81" s="6">
        <v>0.0</v>
      </c>
    </row>
    <row r="82">
      <c r="T82" s="6" t="str">
        <f>IFERROR(__xludf.DUMMYFUNCTION("""COMPUTED_VALUE"""),"French")</f>
        <v>French</v>
      </c>
      <c r="V82" s="6">
        <v>0.0</v>
      </c>
    </row>
    <row r="83">
      <c r="T83" s="6" t="str">
        <f>IFERROR(__xludf.DUMMYFUNCTION("""COMPUTED_VALUE"""),"Swedish")</f>
        <v>Swedish</v>
      </c>
      <c r="V83" s="6">
        <v>0.0</v>
      </c>
    </row>
    <row r="84">
      <c r="T84" s="6" t="str">
        <f>IFERROR(__xludf.DUMMYFUNCTION("""COMPUTED_VALUE"""),"German")</f>
        <v>German</v>
      </c>
      <c r="V84" s="6">
        <v>0.0</v>
      </c>
    </row>
    <row r="85">
      <c r="T85" s="6" t="str">
        <f>IFERROR(__xludf.DUMMYFUNCTION("""COMPUTED_VALUE"""),"French")</f>
        <v>French</v>
      </c>
      <c r="V85" s="6">
        <v>0.0</v>
      </c>
    </row>
    <row r="86">
      <c r="T86" s="6" t="str">
        <f>IFERROR(__xludf.DUMMYFUNCTION("""COMPUTED_VALUE"""),"Italian")</f>
        <v>Italian</v>
      </c>
      <c r="V86" s="6">
        <v>0.0</v>
      </c>
    </row>
    <row r="87">
      <c r="T87" s="6" t="str">
        <f>IFERROR(__xludf.DUMMYFUNCTION("""COMPUTED_VALUE"""),"German")</f>
        <v>German</v>
      </c>
      <c r="V87" s="6">
        <v>0.0</v>
      </c>
    </row>
    <row r="88">
      <c r="T88" s="6" t="str">
        <f>IFERROR(__xludf.DUMMYFUNCTION("""COMPUTED_VALUE"""),"Hebrew")</f>
        <v>Hebrew</v>
      </c>
      <c r="V88" s="6">
        <v>0.0</v>
      </c>
    </row>
    <row r="89">
      <c r="T89" s="6" t="str">
        <f>IFERROR(__xludf.DUMMYFUNCTION("""COMPUTED_VALUE"""),"Norwegian")</f>
        <v>Norwegian</v>
      </c>
      <c r="V89" s="6">
        <v>0.0</v>
      </c>
    </row>
    <row r="90">
      <c r="T90" s="6" t="str">
        <f>IFERROR(__xludf.DUMMYFUNCTION("""COMPUTED_VALUE"""),"Swedish")</f>
        <v>Swedish</v>
      </c>
      <c r="V90" s="6">
        <v>0.0</v>
      </c>
    </row>
    <row r="91">
      <c r="T91" s="6" t="str">
        <f>IFERROR(__xludf.DUMMYFUNCTION("""COMPUTED_VALUE"""),"French")</f>
        <v>French</v>
      </c>
      <c r="V91" s="6">
        <v>0.0</v>
      </c>
    </row>
    <row r="92">
      <c r="T92" s="6" t="str">
        <f>IFERROR(__xludf.DUMMYFUNCTION("""COMPUTED_VALUE"""),"Italian")</f>
        <v>Italian</v>
      </c>
      <c r="V92" s="6">
        <v>0.0</v>
      </c>
    </row>
    <row r="93">
      <c r="T93" s="6" t="str">
        <f>IFERROR(__xludf.DUMMYFUNCTION("""COMPUTED_VALUE"""),"Spanish")</f>
        <v>Spanish</v>
      </c>
      <c r="V93" s="6">
        <v>0.0</v>
      </c>
    </row>
    <row r="94">
      <c r="T94" s="6" t="str">
        <f>IFERROR(__xludf.DUMMYFUNCTION("""COMPUTED_VALUE"""),"German")</f>
        <v>German</v>
      </c>
      <c r="V94" s="6">
        <v>0.0</v>
      </c>
    </row>
    <row r="95">
      <c r="T95" s="6" t="str">
        <f>IFERROR(__xludf.DUMMYFUNCTION("""COMPUTED_VALUE"""),"Catalan")</f>
        <v>Catalan</v>
      </c>
      <c r="V95" s="6">
        <v>0.0</v>
      </c>
    </row>
    <row r="96">
      <c r="T96" s="6" t="str">
        <f>IFERROR(__xludf.DUMMYFUNCTION("""COMPUTED_VALUE"""),"Bulgarian")</f>
        <v>Bulgarian</v>
      </c>
      <c r="V96" s="6">
        <v>0.0</v>
      </c>
    </row>
    <row r="97">
      <c r="T97" s="6" t="str">
        <f>IFERROR(__xludf.DUMMYFUNCTION("""COMPUTED_VALUE"""),"Spanish")</f>
        <v>Spanish</v>
      </c>
      <c r="V97" s="6">
        <v>0.0</v>
      </c>
    </row>
    <row r="98">
      <c r="T98" s="6" t="str">
        <f>IFERROR(__xludf.DUMMYFUNCTION("""COMPUTED_VALUE"""),"German")</f>
        <v>German</v>
      </c>
      <c r="V98" s="6">
        <v>0.0</v>
      </c>
    </row>
    <row r="99">
      <c r="T99" s="6" t="str">
        <f>IFERROR(__xludf.DUMMYFUNCTION("""COMPUTED_VALUE"""),"French")</f>
        <v>French</v>
      </c>
      <c r="V99" s="6">
        <v>0.0</v>
      </c>
    </row>
    <row r="100">
      <c r="T100" s="6" t="str">
        <f>IFERROR(__xludf.DUMMYFUNCTION("""COMPUTED_VALUE"""),"Bulgarian")</f>
        <v>Bulgarian</v>
      </c>
      <c r="V100" s="6">
        <v>0.0</v>
      </c>
    </row>
    <row r="101">
      <c r="T101" s="6" t="str">
        <f>IFERROR(__xludf.DUMMYFUNCTION("""COMPUTED_VALUE"""),"Italian")</f>
        <v>Italian</v>
      </c>
      <c r="V101" s="6">
        <v>0.0</v>
      </c>
    </row>
    <row r="102">
      <c r="T102" s="6" t="str">
        <f>IFERROR(__xludf.DUMMYFUNCTION("""COMPUTED_VALUE"""),"Russian")</f>
        <v>Russian</v>
      </c>
      <c r="V102" s="6">
        <v>0.0</v>
      </c>
    </row>
    <row r="103">
      <c r="T103" s="6" t="str">
        <f>IFERROR(__xludf.DUMMYFUNCTION("""COMPUTED_VALUE"""),"German")</f>
        <v>German</v>
      </c>
      <c r="V103" s="6">
        <v>0.0</v>
      </c>
    </row>
    <row r="104">
      <c r="T104" s="6" t="str">
        <f>IFERROR(__xludf.DUMMYFUNCTION("""COMPUTED_VALUE"""),"Lithuanian")</f>
        <v>Lithuanian</v>
      </c>
      <c r="V104" s="6">
        <v>0.0</v>
      </c>
    </row>
    <row r="105">
      <c r="T105" s="6" t="str">
        <f>IFERROR(__xludf.DUMMYFUNCTION("""COMPUTED_VALUE"""),"Estonian")</f>
        <v>Estonian</v>
      </c>
      <c r="V105" s="6">
        <v>0.0</v>
      </c>
    </row>
    <row r="106">
      <c r="T106" s="6" t="str">
        <f>IFERROR(__xludf.DUMMYFUNCTION("""COMPUTED_VALUE"""),"Norwegian")</f>
        <v>Norwegian</v>
      </c>
      <c r="V106" s="6">
        <v>0.0</v>
      </c>
    </row>
    <row r="107">
      <c r="T107" s="6" t="str">
        <f>IFERROR(__xludf.DUMMYFUNCTION("""COMPUTED_VALUE"""),"Hungarian")</f>
        <v>Hungarian</v>
      </c>
      <c r="V107" s="6">
        <v>0.0</v>
      </c>
    </row>
    <row r="108">
      <c r="T108" s="6" t="str">
        <f>IFERROR(__xludf.DUMMYFUNCTION("""COMPUTED_VALUE"""),"Vietnamese")</f>
        <v>Vietnamese</v>
      </c>
      <c r="V108" s="6">
        <v>0.0</v>
      </c>
    </row>
    <row r="109">
      <c r="T109" s="6" t="str">
        <f>IFERROR(__xludf.DUMMYFUNCTION("""COMPUTED_VALUE"""),"French")</f>
        <v>French</v>
      </c>
      <c r="V109" s="6">
        <v>0.0</v>
      </c>
    </row>
    <row r="110">
      <c r="T110" s="6" t="str">
        <f>IFERROR(__xludf.DUMMYFUNCTION("""COMPUTED_VALUE"""),"English")</f>
        <v>English</v>
      </c>
      <c r="V110" s="6">
        <v>0.0</v>
      </c>
    </row>
    <row r="111">
      <c r="T111" s="6" t="str">
        <f>IFERROR(__xludf.DUMMYFUNCTION("""COMPUTED_VALUE"""),"French")</f>
        <v>French</v>
      </c>
      <c r="V111" s="6">
        <v>0.0</v>
      </c>
    </row>
    <row r="112">
      <c r="T112" s="6" t="str">
        <f>IFERROR(__xludf.DUMMYFUNCTION("""COMPUTED_VALUE"""),"Spanish")</f>
        <v>Spanish</v>
      </c>
      <c r="V112" s="6">
        <v>0.0</v>
      </c>
    </row>
    <row r="113">
      <c r="T113" s="6" t="str">
        <f>IFERROR(__xludf.DUMMYFUNCTION("""COMPUTED_VALUE"""),"German")</f>
        <v>German</v>
      </c>
      <c r="V113" s="6">
        <v>0.0</v>
      </c>
    </row>
    <row r="114">
      <c r="T114" s="6" t="str">
        <f>IFERROR(__xludf.DUMMYFUNCTION("""COMPUTED_VALUE"""),"German")</f>
        <v>German</v>
      </c>
      <c r="V114" s="6">
        <v>0.0</v>
      </c>
    </row>
    <row r="115">
      <c r="T115" s="6" t="str">
        <f>IFERROR(__xludf.DUMMYFUNCTION("""COMPUTED_VALUE"""),"English")</f>
        <v>English</v>
      </c>
      <c r="V115" s="6">
        <v>0.0</v>
      </c>
    </row>
    <row r="116">
      <c r="T116" s="6" t="str">
        <f>IFERROR(__xludf.DUMMYFUNCTION("""COMPUTED_VALUE"""),"Chinese")</f>
        <v>Chinese</v>
      </c>
      <c r="V116" s="6">
        <v>0.0</v>
      </c>
    </row>
    <row r="117">
      <c r="T117" s="6" t="str">
        <f>IFERROR(__xludf.DUMMYFUNCTION("""COMPUTED_VALUE"""),"Spanish")</f>
        <v>Spanish</v>
      </c>
      <c r="V117" s="6">
        <v>0.0</v>
      </c>
    </row>
    <row r="118">
      <c r="T118" s="6" t="str">
        <f>IFERROR(__xludf.DUMMYFUNCTION("""COMPUTED_VALUE"""),"Greek")</f>
        <v>Greek</v>
      </c>
      <c r="V118" s="6">
        <v>0.0</v>
      </c>
    </row>
    <row r="119">
      <c r="T119" s="6" t="str">
        <f>IFERROR(__xludf.DUMMYFUNCTION("""COMPUTED_VALUE"""),"Italian")</f>
        <v>Italian</v>
      </c>
      <c r="V119" s="6">
        <v>0.0</v>
      </c>
    </row>
    <row r="120">
      <c r="T120" s="6" t="str">
        <f>IFERROR(__xludf.DUMMYFUNCTION("""COMPUTED_VALUE"""),"Hungarian")</f>
        <v>Hungarian</v>
      </c>
      <c r="V120" s="6">
        <v>0.0</v>
      </c>
    </row>
    <row r="121">
      <c r="T121" s="6" t="str">
        <f>IFERROR(__xludf.DUMMYFUNCTION("""COMPUTED_VALUE"""),"German")</f>
        <v>German</v>
      </c>
      <c r="V121" s="6">
        <v>0.0</v>
      </c>
    </row>
    <row r="122">
      <c r="T122" s="6" t="str">
        <f>IFERROR(__xludf.DUMMYFUNCTION("""COMPUTED_VALUE"""),"French")</f>
        <v>French</v>
      </c>
      <c r="V122" s="6">
        <v>0.0</v>
      </c>
    </row>
    <row r="123">
      <c r="T123" s="6" t="str">
        <f>IFERROR(__xludf.DUMMYFUNCTION("""COMPUTED_VALUE"""),"Danish")</f>
        <v>Danish</v>
      </c>
      <c r="V123" s="6">
        <v>0.0</v>
      </c>
    </row>
    <row r="124">
      <c r="T124" s="6" t="str">
        <f>IFERROR(__xludf.DUMMYFUNCTION("""COMPUTED_VALUE"""),"Esperanto")</f>
        <v>Esperanto</v>
      </c>
      <c r="V124" s="6">
        <v>0.0</v>
      </c>
    </row>
    <row r="125">
      <c r="T125" s="6" t="str">
        <f>IFERROR(__xludf.DUMMYFUNCTION("""COMPUTED_VALUE"""),"Greek")</f>
        <v>Greek</v>
      </c>
      <c r="V125" s="6">
        <v>0.0</v>
      </c>
    </row>
    <row r="126">
      <c r="T126" s="6" t="str">
        <f>IFERROR(__xludf.DUMMYFUNCTION("""COMPUTED_VALUE"""),"English")</f>
        <v>English</v>
      </c>
      <c r="V126" s="6">
        <v>0.0</v>
      </c>
    </row>
    <row r="127">
      <c r="T127" s="6" t="str">
        <f>IFERROR(__xludf.DUMMYFUNCTION("""COMPUTED_VALUE"""),"German")</f>
        <v>German</v>
      </c>
      <c r="V127" s="6">
        <v>0.0</v>
      </c>
    </row>
    <row r="128">
      <c r="T128" s="6" t="str">
        <f>IFERROR(__xludf.DUMMYFUNCTION("""COMPUTED_VALUE"""),"French")</f>
        <v>French</v>
      </c>
      <c r="V128" s="6">
        <v>0.0</v>
      </c>
    </row>
    <row r="129">
      <c r="T129" s="6" t="str">
        <f>IFERROR(__xludf.DUMMYFUNCTION("""COMPUTED_VALUE"""),"Spanish")</f>
        <v>Spanish</v>
      </c>
      <c r="V129" s="6">
        <v>0.0</v>
      </c>
    </row>
    <row r="130">
      <c r="T130" s="6" t="str">
        <f>IFERROR(__xludf.DUMMYFUNCTION("""COMPUTED_VALUE"""),"Italian")</f>
        <v>Italian</v>
      </c>
      <c r="V130" s="6">
        <v>0.0</v>
      </c>
    </row>
    <row r="131">
      <c r="T131" s="6" t="str">
        <f>IFERROR(__xludf.DUMMYFUNCTION("""COMPUTED_VALUE"""),"German")</f>
        <v>German</v>
      </c>
      <c r="V131" s="6">
        <v>0.0</v>
      </c>
    </row>
    <row r="132">
      <c r="T132" s="6" t="str">
        <f>IFERROR(__xludf.DUMMYFUNCTION("""COMPUTED_VALUE"""),"English")</f>
        <v>English</v>
      </c>
      <c r="V132" s="6">
        <v>0.0</v>
      </c>
    </row>
    <row r="133">
      <c r="T133" s="6" t="str">
        <f>IFERROR(__xludf.DUMMYFUNCTION("""COMPUTED_VALUE"""),"Spanish")</f>
        <v>Spanish</v>
      </c>
      <c r="V133" s="6">
        <v>0.0</v>
      </c>
    </row>
    <row r="134">
      <c r="T134" s="6" t="str">
        <f>IFERROR(__xludf.DUMMYFUNCTION("""COMPUTED_VALUE"""),"Polish")</f>
        <v>Polish</v>
      </c>
      <c r="V134" s="6">
        <v>0.0</v>
      </c>
    </row>
    <row r="135">
      <c r="T135" s="6" t="str">
        <f>IFERROR(__xludf.DUMMYFUNCTION("""COMPUTED_VALUE"""),"French")</f>
        <v>French</v>
      </c>
      <c r="V135" s="6">
        <v>0.0</v>
      </c>
    </row>
    <row r="136">
      <c r="T136" s="6" t="str">
        <f>IFERROR(__xludf.DUMMYFUNCTION("""COMPUTED_VALUE"""),"German")</f>
        <v>German</v>
      </c>
      <c r="V136" s="6">
        <v>0.0</v>
      </c>
    </row>
    <row r="137">
      <c r="T137" s="6" t="str">
        <f>IFERROR(__xludf.DUMMYFUNCTION("""COMPUTED_VALUE"""),"French")</f>
        <v>French</v>
      </c>
      <c r="V137" s="6">
        <v>0.0</v>
      </c>
    </row>
    <row r="138">
      <c r="T138" s="6" t="str">
        <f>IFERROR(__xludf.DUMMYFUNCTION("""COMPUTED_VALUE"""),"Spanish")</f>
        <v>Spanish</v>
      </c>
      <c r="V138" s="6">
        <v>0.0</v>
      </c>
    </row>
    <row r="139">
      <c r="T139" s="6" t="str">
        <f>IFERROR(__xludf.DUMMYFUNCTION("""COMPUTED_VALUE"""),"French")</f>
        <v>French</v>
      </c>
      <c r="V139" s="6">
        <v>0.0</v>
      </c>
    </row>
    <row r="140">
      <c r="T140" s="6" t="str">
        <f>IFERROR(__xludf.DUMMYFUNCTION("""COMPUTED_VALUE"""),"Bulgarian")</f>
        <v>Bulgarian</v>
      </c>
      <c r="V140" s="6">
        <v>0.0</v>
      </c>
    </row>
    <row r="141">
      <c r="T141" s="6" t="str">
        <f>IFERROR(__xludf.DUMMYFUNCTION("""COMPUTED_VALUE"""),"French")</f>
        <v>French</v>
      </c>
      <c r="V141" s="6">
        <v>0.0</v>
      </c>
    </row>
    <row r="142">
      <c r="T142" s="6" t="str">
        <f>IFERROR(__xludf.DUMMYFUNCTION("""COMPUTED_VALUE"""),"Spanish")</f>
        <v>Spanish</v>
      </c>
      <c r="V142" s="6">
        <v>0.0</v>
      </c>
    </row>
    <row r="143">
      <c r="T143" s="6" t="str">
        <f>IFERROR(__xludf.DUMMYFUNCTION("""COMPUTED_VALUE"""),"German")</f>
        <v>German</v>
      </c>
      <c r="V143" s="6">
        <v>0.0</v>
      </c>
    </row>
    <row r="144">
      <c r="T144" s="6" t="str">
        <f>IFERROR(__xludf.DUMMYFUNCTION("""COMPUTED_VALUE"""),"Polish")</f>
        <v>Polish</v>
      </c>
      <c r="V144" s="6">
        <v>0.0</v>
      </c>
    </row>
    <row r="145">
      <c r="V145" s="6">
        <v>0.0</v>
      </c>
    </row>
    <row r="146">
      <c r="V146" s="6">
        <v>0.0</v>
      </c>
    </row>
    <row r="147">
      <c r="V147" s="6">
        <v>0.0</v>
      </c>
    </row>
    <row r="148">
      <c r="V148" s="6">
        <v>0.0</v>
      </c>
    </row>
    <row r="149">
      <c r="V149" s="6">
        <v>0.0</v>
      </c>
    </row>
    <row r="150">
      <c r="V150" s="6">
        <v>0.0</v>
      </c>
    </row>
    <row r="151">
      <c r="V151" s="6">
        <v>0.0</v>
      </c>
    </row>
    <row r="152">
      <c r="V152" s="6">
        <v>0.0</v>
      </c>
    </row>
    <row r="153">
      <c r="V153" s="6">
        <v>0.0</v>
      </c>
    </row>
    <row r="154">
      <c r="V154" s="6">
        <v>0.0</v>
      </c>
    </row>
    <row r="155">
      <c r="V155" s="6">
        <v>0.0</v>
      </c>
    </row>
    <row r="156">
      <c r="V156" s="6">
        <v>0.0</v>
      </c>
    </row>
    <row r="157">
      <c r="V157" s="6">
        <v>0.0</v>
      </c>
    </row>
    <row r="158">
      <c r="V158" s="6">
        <v>0.0</v>
      </c>
    </row>
    <row r="159">
      <c r="V159" s="6">
        <v>0.0</v>
      </c>
    </row>
    <row r="160">
      <c r="V160" s="6">
        <v>0.0</v>
      </c>
    </row>
    <row r="161">
      <c r="V161" s="6">
        <v>0.0</v>
      </c>
    </row>
    <row r="162">
      <c r="V162" s="6">
        <v>0.0</v>
      </c>
    </row>
    <row r="163">
      <c r="V163" s="6">
        <v>0.0</v>
      </c>
    </row>
    <row r="164">
      <c r="V164" s="6">
        <v>0.0</v>
      </c>
    </row>
    <row r="165">
      <c r="V165" s="6">
        <v>0.0</v>
      </c>
    </row>
    <row r="166">
      <c r="V166" s="6">
        <v>0.0</v>
      </c>
    </row>
    <row r="167">
      <c r="V167" s="6">
        <v>0.0</v>
      </c>
    </row>
    <row r="168">
      <c r="V168" s="6">
        <v>0.0</v>
      </c>
    </row>
    <row r="169">
      <c r="V169" s="6">
        <v>0.0</v>
      </c>
    </row>
    <row r="170">
      <c r="V170" s="6">
        <v>0.0</v>
      </c>
    </row>
    <row r="171">
      <c r="V171" s="6">
        <v>0.0</v>
      </c>
    </row>
    <row r="172">
      <c r="V172" s="6">
        <v>0.0</v>
      </c>
    </row>
    <row r="173">
      <c r="V173" s="6">
        <v>0.0</v>
      </c>
    </row>
    <row r="174">
      <c r="V174" s="6">
        <v>0.0</v>
      </c>
    </row>
    <row r="175">
      <c r="V175" s="6">
        <v>0.0</v>
      </c>
    </row>
    <row r="176">
      <c r="V176" s="6">
        <v>0.0</v>
      </c>
    </row>
    <row r="177">
      <c r="V177" s="6">
        <v>0.0</v>
      </c>
    </row>
    <row r="178">
      <c r="V178" s="6">
        <v>0.0</v>
      </c>
    </row>
    <row r="179">
      <c r="V179" s="6">
        <v>0.0</v>
      </c>
    </row>
    <row r="180">
      <c r="V180" s="6">
        <v>0.0</v>
      </c>
    </row>
    <row r="181">
      <c r="V181" s="6">
        <v>0.0</v>
      </c>
    </row>
    <row r="182">
      <c r="V182" s="6">
        <v>0.0</v>
      </c>
    </row>
    <row r="183">
      <c r="V183" s="6">
        <v>0.0</v>
      </c>
    </row>
    <row r="184">
      <c r="V184" s="6">
        <v>0.0</v>
      </c>
    </row>
    <row r="185">
      <c r="V185" s="6">
        <v>0.0</v>
      </c>
    </row>
    <row r="186">
      <c r="V186" s="6">
        <v>0.0</v>
      </c>
    </row>
    <row r="187">
      <c r="V187" s="6">
        <v>0.0</v>
      </c>
    </row>
    <row r="188">
      <c r="V188" s="6">
        <v>0.0</v>
      </c>
    </row>
    <row r="189">
      <c r="V189" s="6">
        <v>0.0</v>
      </c>
    </row>
    <row r="190">
      <c r="V190" s="6">
        <v>0.0</v>
      </c>
    </row>
    <row r="191">
      <c r="V191" s="6">
        <v>0.0</v>
      </c>
    </row>
    <row r="192">
      <c r="V192" s="6">
        <v>0.0</v>
      </c>
    </row>
    <row r="193">
      <c r="V193" s="6">
        <v>0.0</v>
      </c>
    </row>
    <row r="194">
      <c r="V194" s="6">
        <v>0.0</v>
      </c>
    </row>
    <row r="195">
      <c r="V195" s="6">
        <v>0.0</v>
      </c>
    </row>
    <row r="196">
      <c r="V196" s="6">
        <v>0.0</v>
      </c>
    </row>
    <row r="197">
      <c r="V197" s="6">
        <v>0.0</v>
      </c>
    </row>
    <row r="198">
      <c r="V198" s="6">
        <v>0.0</v>
      </c>
    </row>
    <row r="199">
      <c r="V199" s="6">
        <v>0.0</v>
      </c>
    </row>
    <row r="200">
      <c r="V200" s="6">
        <v>0.0</v>
      </c>
    </row>
    <row r="201">
      <c r="V201" s="6">
        <v>0.0</v>
      </c>
    </row>
    <row r="202">
      <c r="V202" s="6">
        <v>0.0</v>
      </c>
    </row>
    <row r="203">
      <c r="V203" s="6">
        <v>0.0</v>
      </c>
    </row>
    <row r="204">
      <c r="V204" s="6">
        <v>0.0</v>
      </c>
    </row>
    <row r="205">
      <c r="V205" s="6">
        <v>0.0</v>
      </c>
    </row>
    <row r="206">
      <c r="V206" s="6">
        <v>0.0</v>
      </c>
    </row>
    <row r="207">
      <c r="V207" s="6">
        <v>0.0</v>
      </c>
    </row>
    <row r="208">
      <c r="V208" s="6">
        <v>0.0</v>
      </c>
    </row>
    <row r="209">
      <c r="V209" s="6">
        <v>0.0</v>
      </c>
    </row>
    <row r="210">
      <c r="V210" s="6">
        <v>0.0</v>
      </c>
    </row>
    <row r="211">
      <c r="V211" s="6">
        <v>0.0</v>
      </c>
    </row>
    <row r="212">
      <c r="V212" s="6">
        <v>0.0</v>
      </c>
    </row>
    <row r="213">
      <c r="V213" s="6">
        <v>0.0</v>
      </c>
    </row>
    <row r="214">
      <c r="V214" s="6">
        <v>0.0</v>
      </c>
    </row>
    <row r="215">
      <c r="V215" s="6">
        <v>0.0</v>
      </c>
    </row>
    <row r="216">
      <c r="V216" s="6">
        <v>0.0</v>
      </c>
    </row>
    <row r="217">
      <c r="V217" s="6">
        <v>0.0</v>
      </c>
    </row>
    <row r="218">
      <c r="V218" s="6">
        <v>0.0</v>
      </c>
    </row>
    <row r="219">
      <c r="V219" s="6">
        <v>0.0</v>
      </c>
    </row>
    <row r="220">
      <c r="V220" s="6">
        <v>0.0</v>
      </c>
    </row>
    <row r="221">
      <c r="V221" s="6">
        <v>0.0</v>
      </c>
    </row>
    <row r="222">
      <c r="V222" s="6">
        <v>0.0</v>
      </c>
    </row>
    <row r="223">
      <c r="V223" s="6">
        <v>0.0</v>
      </c>
    </row>
    <row r="224">
      <c r="V224" s="6">
        <v>0.0</v>
      </c>
    </row>
    <row r="225">
      <c r="V225" s="6">
        <v>0.0</v>
      </c>
    </row>
    <row r="226">
      <c r="V226" s="6">
        <v>0.0</v>
      </c>
    </row>
    <row r="227">
      <c r="V227" s="6">
        <v>0.0</v>
      </c>
    </row>
    <row r="228">
      <c r="V228" s="6">
        <v>0.0</v>
      </c>
    </row>
    <row r="229">
      <c r="V229" s="6">
        <v>0.0</v>
      </c>
    </row>
    <row r="230">
      <c r="V230" s="6">
        <v>0.0</v>
      </c>
    </row>
    <row r="231">
      <c r="V231" s="6">
        <v>0.0</v>
      </c>
    </row>
    <row r="232">
      <c r="V232" s="6">
        <v>0.0</v>
      </c>
    </row>
    <row r="233">
      <c r="V233" s="6">
        <v>0.0</v>
      </c>
    </row>
    <row r="234">
      <c r="V234" s="6">
        <v>0.0</v>
      </c>
    </row>
    <row r="235">
      <c r="V235" s="6">
        <v>0.0</v>
      </c>
    </row>
    <row r="236">
      <c r="V236" s="6">
        <v>0.0</v>
      </c>
    </row>
    <row r="237">
      <c r="V237" s="6">
        <v>0.0</v>
      </c>
    </row>
    <row r="238">
      <c r="V238" s="6">
        <v>0.0</v>
      </c>
    </row>
    <row r="239">
      <c r="V239" s="6">
        <v>0.0</v>
      </c>
    </row>
    <row r="240">
      <c r="V240" s="6">
        <v>0.0</v>
      </c>
    </row>
    <row r="241">
      <c r="V241" s="6">
        <v>0.0</v>
      </c>
    </row>
    <row r="242">
      <c r="V242" s="6">
        <v>0.0</v>
      </c>
    </row>
    <row r="243">
      <c r="V243" s="6">
        <v>0.0</v>
      </c>
    </row>
    <row r="244">
      <c r="V244" s="6">
        <v>0.0</v>
      </c>
    </row>
    <row r="245">
      <c r="V245" s="6">
        <v>0.0</v>
      </c>
    </row>
    <row r="246">
      <c r="V246" s="6">
        <v>0.0</v>
      </c>
    </row>
    <row r="247">
      <c r="V247" s="6">
        <v>0.0</v>
      </c>
    </row>
    <row r="248">
      <c r="V248" s="6">
        <v>0.0</v>
      </c>
    </row>
    <row r="249">
      <c r="V249" s="6">
        <v>0.0</v>
      </c>
    </row>
    <row r="250">
      <c r="V250" s="6">
        <v>0.0</v>
      </c>
    </row>
    <row r="251">
      <c r="V251" s="6">
        <v>0.0</v>
      </c>
    </row>
    <row r="252">
      <c r="V252" s="6">
        <v>0.0</v>
      </c>
    </row>
    <row r="253">
      <c r="V253" s="6">
        <v>0.0</v>
      </c>
    </row>
    <row r="254">
      <c r="V254" s="6">
        <v>0.0</v>
      </c>
    </row>
    <row r="255">
      <c r="V255" s="6">
        <v>0.0</v>
      </c>
    </row>
    <row r="256">
      <c r="V256" s="6">
        <v>0.0</v>
      </c>
    </row>
    <row r="257">
      <c r="V257" s="6">
        <v>0.0</v>
      </c>
    </row>
    <row r="258">
      <c r="V258" s="6">
        <v>0.0</v>
      </c>
    </row>
    <row r="259">
      <c r="V259" s="6">
        <v>0.0</v>
      </c>
    </row>
    <row r="260">
      <c r="V260" s="6">
        <v>0.0</v>
      </c>
    </row>
    <row r="261">
      <c r="V261" s="6">
        <v>0.0</v>
      </c>
    </row>
    <row r="262">
      <c r="V262" s="6">
        <v>0.0</v>
      </c>
    </row>
    <row r="263">
      <c r="V263" s="6">
        <v>0.0</v>
      </c>
    </row>
    <row r="264">
      <c r="V264" s="6">
        <v>0.0</v>
      </c>
    </row>
    <row r="265">
      <c r="V265" s="6">
        <v>0.0</v>
      </c>
    </row>
    <row r="266">
      <c r="V266" s="6">
        <v>0.0</v>
      </c>
    </row>
    <row r="267">
      <c r="V267" s="6">
        <v>0.0</v>
      </c>
    </row>
    <row r="268">
      <c r="V268" s="6">
        <v>0.0</v>
      </c>
    </row>
    <row r="269">
      <c r="V269" s="6">
        <v>0.0</v>
      </c>
    </row>
    <row r="270">
      <c r="V270" s="6">
        <v>0.0</v>
      </c>
    </row>
    <row r="271">
      <c r="V271" s="6">
        <v>0.0</v>
      </c>
    </row>
    <row r="272">
      <c r="V272" s="6">
        <v>0.0</v>
      </c>
    </row>
    <row r="273">
      <c r="V273" s="6">
        <v>0.0</v>
      </c>
    </row>
    <row r="274">
      <c r="V274" s="6">
        <v>0.0</v>
      </c>
    </row>
    <row r="275">
      <c r="V275" s="6">
        <v>0.0</v>
      </c>
    </row>
    <row r="276">
      <c r="V276" s="6">
        <v>0.0</v>
      </c>
    </row>
    <row r="277">
      <c r="V277" s="6">
        <v>0.0</v>
      </c>
    </row>
    <row r="278">
      <c r="V278" s="6">
        <v>0.0</v>
      </c>
    </row>
    <row r="279">
      <c r="V279" s="6">
        <v>0.0</v>
      </c>
    </row>
    <row r="280">
      <c r="V280" s="6">
        <v>0.0</v>
      </c>
    </row>
    <row r="281">
      <c r="V281" s="6">
        <v>0.0</v>
      </c>
    </row>
    <row r="282">
      <c r="V282" s="6">
        <v>0.0</v>
      </c>
    </row>
    <row r="283">
      <c r="V283" s="6">
        <v>0.0</v>
      </c>
    </row>
    <row r="284">
      <c r="V284" s="6">
        <v>0.0</v>
      </c>
    </row>
    <row r="285">
      <c r="V285" s="6">
        <v>0.0</v>
      </c>
    </row>
    <row r="286">
      <c r="V286" s="6">
        <v>0.0</v>
      </c>
    </row>
    <row r="287">
      <c r="V287" s="6">
        <v>0.0</v>
      </c>
    </row>
    <row r="288">
      <c r="V288" s="6">
        <v>0.0</v>
      </c>
    </row>
    <row r="289">
      <c r="V289" s="6">
        <v>0.0</v>
      </c>
    </row>
    <row r="290">
      <c r="V290" s="6">
        <v>0.0</v>
      </c>
    </row>
    <row r="291">
      <c r="V291" s="6">
        <v>0.0</v>
      </c>
    </row>
    <row r="292">
      <c r="V292" s="6">
        <v>0.0</v>
      </c>
    </row>
    <row r="293">
      <c r="V293" s="6">
        <v>0.0</v>
      </c>
    </row>
    <row r="294">
      <c r="V294" s="6">
        <v>0.0</v>
      </c>
    </row>
    <row r="295">
      <c r="V295" s="6">
        <v>0.0</v>
      </c>
    </row>
    <row r="296">
      <c r="V296" s="6">
        <v>0.0</v>
      </c>
    </row>
    <row r="297">
      <c r="V297" s="6">
        <v>0.0</v>
      </c>
    </row>
    <row r="298">
      <c r="V298" s="6">
        <v>0.0</v>
      </c>
    </row>
    <row r="299">
      <c r="V299" s="6">
        <v>0.0</v>
      </c>
    </row>
    <row r="300">
      <c r="V300" s="6">
        <v>0.0</v>
      </c>
    </row>
    <row r="301">
      <c r="V301" s="6">
        <v>0.0</v>
      </c>
    </row>
    <row r="302">
      <c r="V302" s="6">
        <v>0.0</v>
      </c>
    </row>
    <row r="303">
      <c r="V303" s="6">
        <v>0.0</v>
      </c>
    </row>
    <row r="304">
      <c r="V304" s="6">
        <v>0.0</v>
      </c>
    </row>
    <row r="305">
      <c r="V305" s="6">
        <v>0.0</v>
      </c>
    </row>
    <row r="306">
      <c r="V306" s="6">
        <v>0.0</v>
      </c>
    </row>
    <row r="307">
      <c r="V307" s="6">
        <v>0.0</v>
      </c>
    </row>
    <row r="308">
      <c r="V308" s="6">
        <v>0.0</v>
      </c>
    </row>
    <row r="309">
      <c r="V309" s="6">
        <v>0.0</v>
      </c>
    </row>
    <row r="310">
      <c r="V310" s="6">
        <v>0.0</v>
      </c>
    </row>
    <row r="311">
      <c r="V311" s="6">
        <v>0.0</v>
      </c>
    </row>
    <row r="312">
      <c r="V312" s="6">
        <v>0.0</v>
      </c>
    </row>
    <row r="313">
      <c r="V313" s="6">
        <v>0.0</v>
      </c>
    </row>
    <row r="314">
      <c r="V314" s="6">
        <v>0.0</v>
      </c>
    </row>
    <row r="315">
      <c r="V315" s="6">
        <v>0.0</v>
      </c>
    </row>
    <row r="316">
      <c r="V316" s="6">
        <v>0.0</v>
      </c>
    </row>
    <row r="317">
      <c r="V317" s="6">
        <v>0.0</v>
      </c>
    </row>
    <row r="318">
      <c r="V318" s="6">
        <v>0.0</v>
      </c>
    </row>
    <row r="319">
      <c r="V319" s="6">
        <v>0.0</v>
      </c>
    </row>
    <row r="320">
      <c r="V320" s="6">
        <v>0.0</v>
      </c>
    </row>
    <row r="321">
      <c r="V321" s="6">
        <v>0.0</v>
      </c>
    </row>
    <row r="322">
      <c r="V322" s="6">
        <v>0.0</v>
      </c>
    </row>
    <row r="323">
      <c r="V323" s="6">
        <v>0.0</v>
      </c>
    </row>
    <row r="324">
      <c r="V324" s="6">
        <v>0.0</v>
      </c>
    </row>
    <row r="325">
      <c r="V325" s="6">
        <v>0.0</v>
      </c>
    </row>
    <row r="326">
      <c r="V326" s="6">
        <v>0.0</v>
      </c>
    </row>
    <row r="327">
      <c r="V327" s="6">
        <v>0.0</v>
      </c>
    </row>
    <row r="328">
      <c r="V328" s="6">
        <v>0.0</v>
      </c>
    </row>
    <row r="329">
      <c r="V329" s="6">
        <v>0.0</v>
      </c>
    </row>
    <row r="330">
      <c r="V330" s="6">
        <v>0.0</v>
      </c>
    </row>
    <row r="331">
      <c r="V331" s="6">
        <v>0.0</v>
      </c>
    </row>
    <row r="332">
      <c r="V332" s="6">
        <v>0.0</v>
      </c>
    </row>
    <row r="333">
      <c r="V333" s="6">
        <v>0.0</v>
      </c>
    </row>
    <row r="334">
      <c r="V334" s="6">
        <v>0.0</v>
      </c>
    </row>
    <row r="335">
      <c r="V335" s="6">
        <v>0.0</v>
      </c>
    </row>
    <row r="336">
      <c r="V336" s="6">
        <v>0.0</v>
      </c>
    </row>
    <row r="337">
      <c r="V337" s="6">
        <v>0.0</v>
      </c>
    </row>
    <row r="338">
      <c r="V338" s="6">
        <v>0.0</v>
      </c>
    </row>
    <row r="339">
      <c r="V339" s="6">
        <v>0.0</v>
      </c>
    </row>
    <row r="340">
      <c r="V340" s="6">
        <v>0.0</v>
      </c>
    </row>
    <row r="341">
      <c r="V341" s="6">
        <v>0.0</v>
      </c>
    </row>
    <row r="342">
      <c r="V342" s="6">
        <v>0.0</v>
      </c>
    </row>
    <row r="343">
      <c r="V343" s="6">
        <v>0.0</v>
      </c>
    </row>
    <row r="344">
      <c r="V344" s="6">
        <v>0.0</v>
      </c>
    </row>
    <row r="345">
      <c r="V345" s="6">
        <v>0.0</v>
      </c>
    </row>
    <row r="346">
      <c r="V346" s="6">
        <v>0.0</v>
      </c>
    </row>
    <row r="347">
      <c r="V347" s="6">
        <v>0.0</v>
      </c>
    </row>
    <row r="348">
      <c r="V348" s="6">
        <v>0.0</v>
      </c>
    </row>
    <row r="349">
      <c r="V349" s="6">
        <v>0.0</v>
      </c>
    </row>
    <row r="350">
      <c r="V350" s="6">
        <v>0.0</v>
      </c>
    </row>
    <row r="351">
      <c r="V351" s="6">
        <v>0.0</v>
      </c>
    </row>
    <row r="352">
      <c r="V352" s="6">
        <v>0.0</v>
      </c>
    </row>
    <row r="353">
      <c r="V353" s="6">
        <v>0.0</v>
      </c>
    </row>
    <row r="354">
      <c r="V354" s="6">
        <v>0.0</v>
      </c>
    </row>
    <row r="355">
      <c r="V355" s="6">
        <v>0.0</v>
      </c>
    </row>
    <row r="356">
      <c r="V356" s="6">
        <v>0.0</v>
      </c>
    </row>
    <row r="357">
      <c r="V357" s="6">
        <v>0.0</v>
      </c>
    </row>
    <row r="358">
      <c r="V358" s="6">
        <v>0.0</v>
      </c>
    </row>
    <row r="359">
      <c r="V359" s="6">
        <v>0.0</v>
      </c>
    </row>
    <row r="360">
      <c r="V360" s="6">
        <v>0.0</v>
      </c>
    </row>
    <row r="361">
      <c r="V361" s="6">
        <v>0.0</v>
      </c>
    </row>
    <row r="362">
      <c r="V362" s="6">
        <v>0.0</v>
      </c>
    </row>
    <row r="363">
      <c r="V363" s="6">
        <v>0.0</v>
      </c>
    </row>
    <row r="364">
      <c r="V364" s="6">
        <v>0.0</v>
      </c>
    </row>
    <row r="365">
      <c r="V365" s="6">
        <v>0.0</v>
      </c>
    </row>
    <row r="366">
      <c r="V366" s="6">
        <v>0.0</v>
      </c>
    </row>
    <row r="367">
      <c r="V367" s="6">
        <v>0.0</v>
      </c>
    </row>
    <row r="368">
      <c r="V368" s="6">
        <v>0.0</v>
      </c>
    </row>
    <row r="369">
      <c r="V369" s="6">
        <v>0.0</v>
      </c>
    </row>
    <row r="370">
      <c r="V370" s="6">
        <v>0.0</v>
      </c>
    </row>
    <row r="371">
      <c r="V371" s="6">
        <v>0.0</v>
      </c>
    </row>
    <row r="372">
      <c r="V372" s="6">
        <v>0.0</v>
      </c>
    </row>
    <row r="373">
      <c r="V373" s="6">
        <v>0.0</v>
      </c>
    </row>
    <row r="374">
      <c r="V374" s="6">
        <v>0.0</v>
      </c>
    </row>
    <row r="375">
      <c r="V375" s="6">
        <v>0.0</v>
      </c>
    </row>
    <row r="376">
      <c r="V376" s="6">
        <v>0.0</v>
      </c>
    </row>
    <row r="377">
      <c r="V377" s="6">
        <v>0.0</v>
      </c>
    </row>
    <row r="378">
      <c r="V378" s="6">
        <v>0.0</v>
      </c>
    </row>
    <row r="379">
      <c r="V379" s="6">
        <v>0.0</v>
      </c>
    </row>
    <row r="380">
      <c r="V380" s="6">
        <v>0.0</v>
      </c>
    </row>
    <row r="381">
      <c r="V381" s="6">
        <v>0.0</v>
      </c>
    </row>
    <row r="382">
      <c r="V382" s="6">
        <v>0.0</v>
      </c>
    </row>
    <row r="383">
      <c r="V383" s="6">
        <v>0.0</v>
      </c>
    </row>
    <row r="384">
      <c r="V384" s="6">
        <v>0.0</v>
      </c>
    </row>
    <row r="385">
      <c r="V385" s="6">
        <v>0.0</v>
      </c>
    </row>
    <row r="386">
      <c r="V386" s="6">
        <v>0.0</v>
      </c>
    </row>
    <row r="387">
      <c r="V387" s="6">
        <v>0.0</v>
      </c>
    </row>
    <row r="388">
      <c r="V388" s="6">
        <v>0.0</v>
      </c>
    </row>
    <row r="389">
      <c r="V389" s="6">
        <v>0.0</v>
      </c>
    </row>
    <row r="390">
      <c r="V390" s="6">
        <v>0.0</v>
      </c>
    </row>
    <row r="391">
      <c r="V391" s="6">
        <v>0.0</v>
      </c>
    </row>
    <row r="392">
      <c r="V392" s="6">
        <v>0.0</v>
      </c>
    </row>
    <row r="393">
      <c r="V393" s="6">
        <v>0.0</v>
      </c>
    </row>
    <row r="394">
      <c r="V394" s="6">
        <v>0.0</v>
      </c>
    </row>
    <row r="395">
      <c r="V395" s="6">
        <v>0.0</v>
      </c>
    </row>
    <row r="396">
      <c r="V396" s="6">
        <v>0.0</v>
      </c>
    </row>
    <row r="397">
      <c r="V397" s="6">
        <v>0.0</v>
      </c>
    </row>
    <row r="398">
      <c r="V398" s="6">
        <v>0.0</v>
      </c>
    </row>
    <row r="399">
      <c r="V399" s="6">
        <v>0.0</v>
      </c>
    </row>
    <row r="400">
      <c r="V400" s="6">
        <v>0.0</v>
      </c>
    </row>
    <row r="401">
      <c r="V401" s="6">
        <v>0.0</v>
      </c>
    </row>
    <row r="402">
      <c r="V402" s="6">
        <v>0.0</v>
      </c>
    </row>
    <row r="403">
      <c r="V403" s="6">
        <v>0.0</v>
      </c>
    </row>
    <row r="404">
      <c r="V404" s="6">
        <v>0.0</v>
      </c>
    </row>
    <row r="405">
      <c r="V405" s="6">
        <v>0.0</v>
      </c>
    </row>
    <row r="406">
      <c r="V406" s="6">
        <v>0.0</v>
      </c>
    </row>
    <row r="407">
      <c r="V407" s="6">
        <v>0.0</v>
      </c>
    </row>
    <row r="408">
      <c r="V408" s="6">
        <v>0.0</v>
      </c>
    </row>
    <row r="409">
      <c r="V409" s="6">
        <v>0.0</v>
      </c>
    </row>
    <row r="410">
      <c r="V410" s="6">
        <v>0.0</v>
      </c>
    </row>
    <row r="411">
      <c r="V411" s="6">
        <v>0.0</v>
      </c>
    </row>
    <row r="412">
      <c r="V412" s="6">
        <v>0.0</v>
      </c>
    </row>
    <row r="413">
      <c r="V413" s="6">
        <v>0.0</v>
      </c>
    </row>
    <row r="414">
      <c r="V414" s="6">
        <v>0.0</v>
      </c>
    </row>
    <row r="415">
      <c r="V415" s="6">
        <v>0.0</v>
      </c>
    </row>
    <row r="416">
      <c r="V416" s="6">
        <v>0.0</v>
      </c>
    </row>
    <row r="417">
      <c r="V417" s="6">
        <v>0.0</v>
      </c>
    </row>
    <row r="418">
      <c r="V418" s="6">
        <v>0.0</v>
      </c>
    </row>
    <row r="419">
      <c r="V419" s="6">
        <v>0.0</v>
      </c>
    </row>
    <row r="420">
      <c r="V420" s="6">
        <v>0.0</v>
      </c>
    </row>
    <row r="421">
      <c r="V421" s="6">
        <v>0.0</v>
      </c>
    </row>
    <row r="422">
      <c r="V422" s="6">
        <v>0.0</v>
      </c>
    </row>
    <row r="423">
      <c r="V423" s="6">
        <v>0.0</v>
      </c>
    </row>
    <row r="424">
      <c r="V424" s="6">
        <v>0.0</v>
      </c>
    </row>
    <row r="425">
      <c r="V425" s="6">
        <v>0.0</v>
      </c>
    </row>
    <row r="426">
      <c r="V426" s="6">
        <v>0.0</v>
      </c>
    </row>
    <row r="427">
      <c r="V427" s="6">
        <v>0.0</v>
      </c>
    </row>
    <row r="428">
      <c r="V428" s="6">
        <v>0.0</v>
      </c>
    </row>
    <row r="429">
      <c r="V429" s="6">
        <v>0.0</v>
      </c>
    </row>
    <row r="430">
      <c r="V430" s="6">
        <v>0.0</v>
      </c>
    </row>
    <row r="431">
      <c r="V431" s="6">
        <v>0.0</v>
      </c>
    </row>
    <row r="432">
      <c r="V432" s="6">
        <v>0.0</v>
      </c>
    </row>
    <row r="433">
      <c r="V433" s="6">
        <v>0.0</v>
      </c>
    </row>
    <row r="434">
      <c r="V434" s="6">
        <v>0.0</v>
      </c>
    </row>
    <row r="435">
      <c r="V435" s="6">
        <v>0.0</v>
      </c>
    </row>
    <row r="436">
      <c r="V436" s="6">
        <v>0.0</v>
      </c>
    </row>
    <row r="437">
      <c r="V437" s="6">
        <v>0.0</v>
      </c>
    </row>
    <row r="438">
      <c r="V438" s="6">
        <v>0.0</v>
      </c>
    </row>
    <row r="439">
      <c r="V439" s="6">
        <v>0.0</v>
      </c>
    </row>
    <row r="440">
      <c r="V440" s="6">
        <v>0.0</v>
      </c>
    </row>
    <row r="441">
      <c r="V441" s="6">
        <v>0.0</v>
      </c>
    </row>
    <row r="442">
      <c r="V442" s="6">
        <v>0.0</v>
      </c>
    </row>
    <row r="443">
      <c r="V443" s="6">
        <v>0.0</v>
      </c>
    </row>
    <row r="444">
      <c r="V444" s="6">
        <v>0.0</v>
      </c>
    </row>
    <row r="445">
      <c r="V445" s="6">
        <v>0.0</v>
      </c>
    </row>
    <row r="446">
      <c r="V446" s="6">
        <v>0.0</v>
      </c>
    </row>
    <row r="447">
      <c r="V447" s="6">
        <v>0.0</v>
      </c>
    </row>
    <row r="448">
      <c r="V448" s="6">
        <v>0.0</v>
      </c>
    </row>
    <row r="449">
      <c r="V449" s="6">
        <v>0.0</v>
      </c>
    </row>
    <row r="450">
      <c r="V450" s="6">
        <v>0.0</v>
      </c>
    </row>
    <row r="451">
      <c r="V451" s="6">
        <v>0.0</v>
      </c>
    </row>
    <row r="452">
      <c r="V452" s="6">
        <v>0.0</v>
      </c>
    </row>
    <row r="453">
      <c r="V453" s="6">
        <v>0.0</v>
      </c>
    </row>
    <row r="454">
      <c r="V454" s="6">
        <v>0.0</v>
      </c>
    </row>
    <row r="455">
      <c r="V455" s="6">
        <v>0.0</v>
      </c>
    </row>
    <row r="456">
      <c r="V456" s="6">
        <v>0.0</v>
      </c>
    </row>
    <row r="457">
      <c r="V457" s="6">
        <v>0.0</v>
      </c>
    </row>
    <row r="458">
      <c r="V458" s="6">
        <v>0.0</v>
      </c>
    </row>
    <row r="459">
      <c r="V459" s="6">
        <v>0.0</v>
      </c>
    </row>
    <row r="460">
      <c r="V460" s="6">
        <v>0.0</v>
      </c>
    </row>
    <row r="461">
      <c r="V461" s="6">
        <v>0.0</v>
      </c>
    </row>
    <row r="462">
      <c r="V462" s="6">
        <v>0.0</v>
      </c>
    </row>
    <row r="463">
      <c r="V463" s="6">
        <v>0.0</v>
      </c>
    </row>
    <row r="464">
      <c r="V464" s="6">
        <v>0.0</v>
      </c>
    </row>
    <row r="465">
      <c r="V465" s="6">
        <v>0.0</v>
      </c>
    </row>
    <row r="466">
      <c r="V466" s="6">
        <v>0.0</v>
      </c>
    </row>
    <row r="467">
      <c r="V467" s="6">
        <v>0.0</v>
      </c>
    </row>
    <row r="468">
      <c r="V468" s="6">
        <v>0.0</v>
      </c>
    </row>
    <row r="469">
      <c r="V469" s="6">
        <v>0.0</v>
      </c>
    </row>
    <row r="470">
      <c r="V470" s="6">
        <v>0.0</v>
      </c>
    </row>
    <row r="471">
      <c r="V471" s="6">
        <v>0.0</v>
      </c>
    </row>
    <row r="472">
      <c r="V472" s="6">
        <v>0.0</v>
      </c>
    </row>
    <row r="473">
      <c r="V473" s="6">
        <v>0.0</v>
      </c>
    </row>
    <row r="474">
      <c r="V474" s="6">
        <v>0.0</v>
      </c>
    </row>
    <row r="475">
      <c r="V475" s="6">
        <v>0.0</v>
      </c>
    </row>
    <row r="476">
      <c r="V476" s="6">
        <v>0.0</v>
      </c>
    </row>
    <row r="477">
      <c r="V477" s="6">
        <v>0.0</v>
      </c>
    </row>
    <row r="478">
      <c r="V478" s="6">
        <v>0.0</v>
      </c>
    </row>
    <row r="479">
      <c r="V479" s="6">
        <v>0.0</v>
      </c>
    </row>
    <row r="480">
      <c r="V480" s="6">
        <v>0.0</v>
      </c>
    </row>
    <row r="481">
      <c r="V481" s="6">
        <v>0.0</v>
      </c>
    </row>
    <row r="482">
      <c r="V482" s="6">
        <v>0.0</v>
      </c>
    </row>
    <row r="483">
      <c r="V483" s="6">
        <v>0.0</v>
      </c>
    </row>
    <row r="484">
      <c r="V484" s="6">
        <v>0.0</v>
      </c>
    </row>
    <row r="485">
      <c r="V485" s="6">
        <v>0.0</v>
      </c>
    </row>
    <row r="486">
      <c r="V486" s="6">
        <v>0.0</v>
      </c>
    </row>
    <row r="487">
      <c r="V487" s="6">
        <v>0.0</v>
      </c>
    </row>
    <row r="488">
      <c r="V488" s="6">
        <v>0.0</v>
      </c>
    </row>
    <row r="489">
      <c r="V489" s="6">
        <v>0.0</v>
      </c>
    </row>
    <row r="490">
      <c r="V490" s="6">
        <v>0.0</v>
      </c>
    </row>
    <row r="491">
      <c r="V491" s="6">
        <v>0.0</v>
      </c>
    </row>
    <row r="492">
      <c r="V492" s="6">
        <v>0.0</v>
      </c>
    </row>
    <row r="493">
      <c r="V493" s="6">
        <v>0.0</v>
      </c>
    </row>
    <row r="494">
      <c r="V494" s="6">
        <v>0.0</v>
      </c>
    </row>
    <row r="495">
      <c r="V495" s="6">
        <v>0.0</v>
      </c>
    </row>
    <row r="496">
      <c r="V496" s="6">
        <v>0.0</v>
      </c>
    </row>
    <row r="497">
      <c r="V497" s="6">
        <v>0.0</v>
      </c>
    </row>
    <row r="498">
      <c r="V498" s="6">
        <v>0.0</v>
      </c>
    </row>
    <row r="499">
      <c r="V499" s="6">
        <v>0.0</v>
      </c>
    </row>
    <row r="500">
      <c r="V500" s="6">
        <v>0.0</v>
      </c>
    </row>
    <row r="501">
      <c r="V501" s="6">
        <v>0.0</v>
      </c>
    </row>
    <row r="502">
      <c r="V502" s="6">
        <v>0.0</v>
      </c>
    </row>
    <row r="503">
      <c r="V503" s="6">
        <v>0.0</v>
      </c>
    </row>
    <row r="504">
      <c r="V504" s="6">
        <v>0.0</v>
      </c>
    </row>
    <row r="505">
      <c r="V505" s="6">
        <v>0.0</v>
      </c>
    </row>
    <row r="506">
      <c r="V506" s="6">
        <v>0.0</v>
      </c>
    </row>
    <row r="507">
      <c r="V507" s="6">
        <v>0.0</v>
      </c>
    </row>
    <row r="508">
      <c r="V508" s="6">
        <v>0.0</v>
      </c>
    </row>
    <row r="509">
      <c r="V509" s="6">
        <v>0.0</v>
      </c>
    </row>
    <row r="510">
      <c r="V510" s="6">
        <v>0.0</v>
      </c>
    </row>
    <row r="511">
      <c r="V511" s="6">
        <v>0.0</v>
      </c>
    </row>
    <row r="512">
      <c r="V512" s="6">
        <v>0.0</v>
      </c>
    </row>
    <row r="513">
      <c r="V513" s="6">
        <v>0.0</v>
      </c>
    </row>
    <row r="514">
      <c r="V514" s="6">
        <v>0.0</v>
      </c>
    </row>
    <row r="515">
      <c r="V515" s="6">
        <v>0.0</v>
      </c>
    </row>
    <row r="516">
      <c r="V516" s="6">
        <v>0.0</v>
      </c>
    </row>
    <row r="517">
      <c r="V517" s="6">
        <v>0.0</v>
      </c>
    </row>
    <row r="518">
      <c r="V518" s="6">
        <v>0.0</v>
      </c>
    </row>
    <row r="519">
      <c r="V519" s="6">
        <v>0.0</v>
      </c>
    </row>
    <row r="520">
      <c r="V520" s="6">
        <v>0.0</v>
      </c>
    </row>
    <row r="521">
      <c r="V521" s="6">
        <v>0.0</v>
      </c>
    </row>
    <row r="522">
      <c r="V522" s="6">
        <v>0.0</v>
      </c>
    </row>
    <row r="523">
      <c r="V523" s="6">
        <v>0.0</v>
      </c>
    </row>
    <row r="524">
      <c r="V524" s="6">
        <v>0.0</v>
      </c>
    </row>
    <row r="525">
      <c r="V525" s="6">
        <v>0.0</v>
      </c>
    </row>
    <row r="526">
      <c r="V526" s="6">
        <v>0.0</v>
      </c>
    </row>
    <row r="527">
      <c r="V527" s="6">
        <v>0.0</v>
      </c>
    </row>
    <row r="528">
      <c r="V528" s="6">
        <v>0.0</v>
      </c>
    </row>
    <row r="529">
      <c r="V529" s="6">
        <v>0.0</v>
      </c>
    </row>
    <row r="530">
      <c r="V530" s="6">
        <v>0.0</v>
      </c>
    </row>
    <row r="531">
      <c r="V531" s="6">
        <v>0.0</v>
      </c>
    </row>
    <row r="532">
      <c r="V532" s="6">
        <v>0.0</v>
      </c>
    </row>
    <row r="533">
      <c r="V533" s="6">
        <v>0.0</v>
      </c>
    </row>
    <row r="534">
      <c r="V534" s="6">
        <v>0.0</v>
      </c>
    </row>
    <row r="535">
      <c r="V535" s="6">
        <v>0.0</v>
      </c>
    </row>
    <row r="536">
      <c r="V536" s="6">
        <v>0.0</v>
      </c>
    </row>
    <row r="537">
      <c r="V537" s="6">
        <v>0.0</v>
      </c>
    </row>
    <row r="538">
      <c r="V538" s="6">
        <v>0.0</v>
      </c>
    </row>
    <row r="539">
      <c r="V539" s="6">
        <v>0.0</v>
      </c>
    </row>
    <row r="540">
      <c r="V540" s="6">
        <v>0.0</v>
      </c>
    </row>
    <row r="541">
      <c r="V541" s="6">
        <v>0.0</v>
      </c>
    </row>
    <row r="542">
      <c r="V542" s="6">
        <v>0.0</v>
      </c>
    </row>
    <row r="543">
      <c r="V543" s="6">
        <v>0.0</v>
      </c>
    </row>
    <row r="544">
      <c r="V544" s="6">
        <v>0.0</v>
      </c>
    </row>
    <row r="545">
      <c r="V545" s="6">
        <v>0.0</v>
      </c>
    </row>
    <row r="546">
      <c r="V546" s="6">
        <v>0.0</v>
      </c>
    </row>
    <row r="547">
      <c r="V547" s="6">
        <v>0.0</v>
      </c>
    </row>
    <row r="548">
      <c r="V548" s="6">
        <v>0.0</v>
      </c>
    </row>
    <row r="549">
      <c r="V549" s="6">
        <v>0.0</v>
      </c>
    </row>
    <row r="550">
      <c r="V550" s="6">
        <v>0.0</v>
      </c>
    </row>
    <row r="551">
      <c r="V551" s="6">
        <v>0.0</v>
      </c>
    </row>
    <row r="552">
      <c r="V552" s="6">
        <v>0.0</v>
      </c>
    </row>
    <row r="553">
      <c r="V553" s="6">
        <v>0.0</v>
      </c>
    </row>
    <row r="554">
      <c r="V554" s="6">
        <v>0.0</v>
      </c>
    </row>
    <row r="555">
      <c r="V555" s="6">
        <v>0.0</v>
      </c>
    </row>
    <row r="556">
      <c r="V556" s="6">
        <v>0.0</v>
      </c>
    </row>
    <row r="557">
      <c r="V557" s="6">
        <v>0.0</v>
      </c>
    </row>
    <row r="558">
      <c r="V558" s="6">
        <v>0.0</v>
      </c>
    </row>
    <row r="559">
      <c r="V559" s="6">
        <v>0.0</v>
      </c>
    </row>
    <row r="560">
      <c r="V560" s="6">
        <v>0.0</v>
      </c>
    </row>
    <row r="561">
      <c r="V561" s="6">
        <v>0.0</v>
      </c>
    </row>
    <row r="562">
      <c r="V562" s="6">
        <v>0.0</v>
      </c>
    </row>
    <row r="563">
      <c r="V563" s="6">
        <v>0.0</v>
      </c>
    </row>
    <row r="564">
      <c r="V564" s="6">
        <v>0.0</v>
      </c>
    </row>
    <row r="565">
      <c r="V565" s="6">
        <v>0.0</v>
      </c>
    </row>
    <row r="566">
      <c r="V566" s="6">
        <v>0.0</v>
      </c>
    </row>
    <row r="567">
      <c r="V567" s="6">
        <v>0.0</v>
      </c>
    </row>
    <row r="568">
      <c r="V568" s="6">
        <v>0.0</v>
      </c>
    </row>
    <row r="569">
      <c r="V569" s="6">
        <v>0.0</v>
      </c>
    </row>
    <row r="570">
      <c r="V570" s="6">
        <v>0.0</v>
      </c>
    </row>
    <row r="571">
      <c r="V571" s="6">
        <v>0.0</v>
      </c>
    </row>
    <row r="572">
      <c r="V572" s="6">
        <v>0.0</v>
      </c>
    </row>
    <row r="573">
      <c r="V573" s="6">
        <v>0.0</v>
      </c>
    </row>
    <row r="574">
      <c r="V574" s="6">
        <v>0.0</v>
      </c>
    </row>
    <row r="575">
      <c r="V575" s="6">
        <v>0.0</v>
      </c>
    </row>
    <row r="576">
      <c r="V576" s="6">
        <v>0.0</v>
      </c>
    </row>
    <row r="577">
      <c r="V577" s="6">
        <v>0.0</v>
      </c>
    </row>
    <row r="578">
      <c r="V578" s="6">
        <v>0.0</v>
      </c>
    </row>
    <row r="579">
      <c r="V579" s="6">
        <v>0.0</v>
      </c>
    </row>
    <row r="580">
      <c r="V580" s="6">
        <v>0.0</v>
      </c>
    </row>
    <row r="581">
      <c r="V581" s="6">
        <v>0.0</v>
      </c>
    </row>
    <row r="582">
      <c r="V582" s="6">
        <v>0.0</v>
      </c>
    </row>
    <row r="583">
      <c r="V583" s="6">
        <v>0.0</v>
      </c>
    </row>
    <row r="584">
      <c r="V584" s="6">
        <v>0.0</v>
      </c>
    </row>
    <row r="585">
      <c r="V585" s="6">
        <v>0.0</v>
      </c>
    </row>
    <row r="586">
      <c r="V586" s="6">
        <v>0.0</v>
      </c>
    </row>
    <row r="587">
      <c r="V587" s="6">
        <v>0.0</v>
      </c>
    </row>
    <row r="588">
      <c r="V588" s="6">
        <v>0.0</v>
      </c>
    </row>
    <row r="589">
      <c r="V589" s="6">
        <v>0.0</v>
      </c>
    </row>
    <row r="590">
      <c r="V590" s="6">
        <v>0.0</v>
      </c>
    </row>
    <row r="591">
      <c r="V591" s="6">
        <v>0.0</v>
      </c>
    </row>
    <row r="592">
      <c r="V592" s="6">
        <v>0.0</v>
      </c>
    </row>
    <row r="593">
      <c r="V593" s="6">
        <v>0.0</v>
      </c>
    </row>
    <row r="594">
      <c r="V594" s="6">
        <v>0.0</v>
      </c>
    </row>
    <row r="595">
      <c r="V595" s="6">
        <v>0.0</v>
      </c>
    </row>
    <row r="596">
      <c r="V596" s="6">
        <v>0.0</v>
      </c>
    </row>
    <row r="597">
      <c r="V597" s="6">
        <v>0.0</v>
      </c>
    </row>
    <row r="598">
      <c r="V598" s="6">
        <v>0.0</v>
      </c>
    </row>
    <row r="599">
      <c r="V599" s="6">
        <v>0.0</v>
      </c>
    </row>
    <row r="600">
      <c r="V600" s="6">
        <v>0.0</v>
      </c>
    </row>
    <row r="601">
      <c r="V601" s="6">
        <v>0.0</v>
      </c>
    </row>
    <row r="602">
      <c r="V602" s="6">
        <v>0.0</v>
      </c>
    </row>
    <row r="603">
      <c r="V603" s="6">
        <v>0.0</v>
      </c>
    </row>
    <row r="604">
      <c r="V604" s="6">
        <v>0.0</v>
      </c>
    </row>
    <row r="605">
      <c r="V605" s="6">
        <v>0.0</v>
      </c>
    </row>
    <row r="606">
      <c r="V606" s="6">
        <v>0.0</v>
      </c>
    </row>
    <row r="607">
      <c r="V607" s="6">
        <v>0.0</v>
      </c>
    </row>
    <row r="608">
      <c r="V608" s="6">
        <v>0.0</v>
      </c>
    </row>
    <row r="609">
      <c r="V609" s="6">
        <v>0.0</v>
      </c>
    </row>
    <row r="610">
      <c r="V610" s="6">
        <v>0.0</v>
      </c>
    </row>
    <row r="611">
      <c r="V611" s="6">
        <v>0.0</v>
      </c>
    </row>
    <row r="612">
      <c r="V612" s="6">
        <v>0.0</v>
      </c>
    </row>
    <row r="613">
      <c r="V613" s="6">
        <v>0.0</v>
      </c>
    </row>
    <row r="614">
      <c r="V614" s="6">
        <v>0.0</v>
      </c>
    </row>
    <row r="615">
      <c r="V615" s="6">
        <v>0.0</v>
      </c>
    </row>
    <row r="616">
      <c r="V616" s="6">
        <v>0.0</v>
      </c>
    </row>
    <row r="617">
      <c r="V617" s="6">
        <v>0.0</v>
      </c>
    </row>
    <row r="618">
      <c r="V618" s="6">
        <v>0.0</v>
      </c>
    </row>
    <row r="619">
      <c r="V619" s="6">
        <v>0.0</v>
      </c>
    </row>
    <row r="620">
      <c r="V620" s="6">
        <v>0.0</v>
      </c>
    </row>
    <row r="621">
      <c r="V621" s="6">
        <v>0.0</v>
      </c>
    </row>
    <row r="622">
      <c r="V622" s="6">
        <v>0.0</v>
      </c>
    </row>
    <row r="623">
      <c r="V623" s="6">
        <v>0.0</v>
      </c>
    </row>
    <row r="624">
      <c r="V624" s="6">
        <v>0.0</v>
      </c>
    </row>
    <row r="625">
      <c r="V625" s="6">
        <v>0.0</v>
      </c>
    </row>
    <row r="626">
      <c r="V626" s="6">
        <v>0.0</v>
      </c>
    </row>
    <row r="627">
      <c r="V627" s="6">
        <v>0.0</v>
      </c>
    </row>
    <row r="628">
      <c r="V628" s="6">
        <v>0.0</v>
      </c>
    </row>
    <row r="629">
      <c r="V629" s="6">
        <v>0.0</v>
      </c>
    </row>
    <row r="630">
      <c r="V630" s="6">
        <v>0.0</v>
      </c>
    </row>
    <row r="631">
      <c r="V631" s="6">
        <v>0.0</v>
      </c>
    </row>
    <row r="632">
      <c r="V632" s="6">
        <v>0.0</v>
      </c>
    </row>
    <row r="633">
      <c r="V633" s="6">
        <v>0.0</v>
      </c>
    </row>
    <row r="634">
      <c r="V634" s="6">
        <v>0.0</v>
      </c>
    </row>
    <row r="635">
      <c r="V635" s="6">
        <v>0.0</v>
      </c>
    </row>
    <row r="636">
      <c r="V636" s="6">
        <v>0.0</v>
      </c>
    </row>
    <row r="637">
      <c r="V637" s="6">
        <v>0.0</v>
      </c>
    </row>
    <row r="638">
      <c r="V638" s="6">
        <v>0.0</v>
      </c>
    </row>
    <row r="639">
      <c r="V639" s="6">
        <v>0.0</v>
      </c>
    </row>
    <row r="640">
      <c r="V640" s="6">
        <v>0.0</v>
      </c>
    </row>
    <row r="641">
      <c r="V641" s="6">
        <v>0.0</v>
      </c>
    </row>
    <row r="642">
      <c r="V642" s="6">
        <v>0.0</v>
      </c>
    </row>
    <row r="643">
      <c r="V643" s="6">
        <v>0.0</v>
      </c>
    </row>
    <row r="644">
      <c r="V644" s="6">
        <v>0.0</v>
      </c>
    </row>
    <row r="645">
      <c r="V645" s="6">
        <v>0.0</v>
      </c>
    </row>
    <row r="646">
      <c r="V646" s="6">
        <v>0.0</v>
      </c>
    </row>
    <row r="647">
      <c r="V647" s="6">
        <v>0.0</v>
      </c>
    </row>
    <row r="648">
      <c r="V648" s="6">
        <v>0.0</v>
      </c>
    </row>
    <row r="649">
      <c r="V649" s="6">
        <v>0.0</v>
      </c>
    </row>
    <row r="650">
      <c r="V650" s="6">
        <v>0.0</v>
      </c>
    </row>
    <row r="651">
      <c r="V651" s="6">
        <v>0.0</v>
      </c>
    </row>
    <row r="652">
      <c r="V652" s="6">
        <v>0.0</v>
      </c>
    </row>
    <row r="653">
      <c r="V653" s="6">
        <v>0.0</v>
      </c>
    </row>
    <row r="654">
      <c r="V654" s="6">
        <v>0.0</v>
      </c>
    </row>
    <row r="655">
      <c r="V655" s="6">
        <v>0.0</v>
      </c>
    </row>
    <row r="656">
      <c r="V656" s="6">
        <v>0.0</v>
      </c>
    </row>
    <row r="657">
      <c r="V657" s="6">
        <v>0.0</v>
      </c>
    </row>
    <row r="658">
      <c r="V658" s="6">
        <v>0.0</v>
      </c>
    </row>
    <row r="659">
      <c r="V659" s="6">
        <v>0.0</v>
      </c>
    </row>
    <row r="660">
      <c r="V660" s="6">
        <v>0.0</v>
      </c>
    </row>
    <row r="661">
      <c r="V661" s="6">
        <v>0.0</v>
      </c>
    </row>
    <row r="662">
      <c r="V662" s="6">
        <v>0.0</v>
      </c>
    </row>
    <row r="663">
      <c r="V663" s="6">
        <v>0.0</v>
      </c>
    </row>
    <row r="664">
      <c r="V664" s="6">
        <v>0.0</v>
      </c>
    </row>
    <row r="665">
      <c r="V665" s="6">
        <v>0.0</v>
      </c>
    </row>
    <row r="666">
      <c r="V666" s="6">
        <v>0.0</v>
      </c>
    </row>
    <row r="667">
      <c r="V667" s="6">
        <v>0.0</v>
      </c>
    </row>
    <row r="668">
      <c r="V668" s="6">
        <v>0.0</v>
      </c>
    </row>
    <row r="669">
      <c r="V669" s="6">
        <v>0.0</v>
      </c>
    </row>
    <row r="670">
      <c r="V670" s="6">
        <v>0.0</v>
      </c>
    </row>
    <row r="671">
      <c r="V671" s="6">
        <v>0.0</v>
      </c>
    </row>
    <row r="672">
      <c r="V672" s="6">
        <v>0.0</v>
      </c>
    </row>
    <row r="673">
      <c r="V673" s="6">
        <v>0.0</v>
      </c>
    </row>
    <row r="674">
      <c r="V674" s="6">
        <v>0.0</v>
      </c>
    </row>
    <row r="675">
      <c r="V675" s="6">
        <v>0.0</v>
      </c>
    </row>
    <row r="676">
      <c r="V676" s="6">
        <v>0.0</v>
      </c>
    </row>
    <row r="677">
      <c r="V677" s="6">
        <v>0.0</v>
      </c>
    </row>
    <row r="678">
      <c r="V678" s="6">
        <v>0.0</v>
      </c>
    </row>
    <row r="679">
      <c r="V679" s="6">
        <v>0.0</v>
      </c>
    </row>
    <row r="680">
      <c r="V680" s="6">
        <v>0.0</v>
      </c>
    </row>
    <row r="681">
      <c r="V681" s="6">
        <v>0.0</v>
      </c>
    </row>
    <row r="682">
      <c r="V682" s="6">
        <v>0.0</v>
      </c>
    </row>
    <row r="683">
      <c r="V683" s="6">
        <v>0.0</v>
      </c>
    </row>
    <row r="684">
      <c r="V684" s="6">
        <v>0.0</v>
      </c>
    </row>
    <row r="685">
      <c r="V685" s="6">
        <v>0.0</v>
      </c>
    </row>
    <row r="686">
      <c r="V686" s="6">
        <v>0.0</v>
      </c>
    </row>
    <row r="687">
      <c r="V687" s="6">
        <v>0.0</v>
      </c>
    </row>
    <row r="688">
      <c r="V688" s="6">
        <v>0.0</v>
      </c>
    </row>
    <row r="689">
      <c r="V689" s="6">
        <v>0.0</v>
      </c>
    </row>
    <row r="690">
      <c r="V690" s="6">
        <v>0.0</v>
      </c>
    </row>
    <row r="691">
      <c r="V691" s="6">
        <v>0.0</v>
      </c>
    </row>
    <row r="692">
      <c r="V692" s="6">
        <v>0.0</v>
      </c>
    </row>
    <row r="693">
      <c r="V693" s="6">
        <v>0.0</v>
      </c>
    </row>
    <row r="694">
      <c r="V694" s="6">
        <v>0.0</v>
      </c>
    </row>
    <row r="695">
      <c r="V695" s="6">
        <v>0.0</v>
      </c>
    </row>
    <row r="696">
      <c r="V696" s="6">
        <v>0.0</v>
      </c>
    </row>
    <row r="697">
      <c r="V697" s="6">
        <v>0.0</v>
      </c>
    </row>
    <row r="698">
      <c r="V698" s="6">
        <v>0.0</v>
      </c>
    </row>
    <row r="699">
      <c r="V699" s="6">
        <v>0.0</v>
      </c>
    </row>
    <row r="700">
      <c r="V700" s="6">
        <v>0.0</v>
      </c>
    </row>
    <row r="701">
      <c r="V701" s="6">
        <v>0.0</v>
      </c>
    </row>
    <row r="702">
      <c r="V702" s="6">
        <v>0.0</v>
      </c>
    </row>
    <row r="703">
      <c r="V703" s="6">
        <v>0.0</v>
      </c>
    </row>
    <row r="704">
      <c r="V704" s="6">
        <v>0.0</v>
      </c>
    </row>
    <row r="705">
      <c r="V705" s="6">
        <v>0.0</v>
      </c>
    </row>
    <row r="706">
      <c r="V706" s="6">
        <v>0.0</v>
      </c>
    </row>
    <row r="707">
      <c r="V707" s="6">
        <v>0.0</v>
      </c>
    </row>
    <row r="708">
      <c r="V708" s="6">
        <v>0.0</v>
      </c>
    </row>
    <row r="709">
      <c r="V709" s="6">
        <v>0.0</v>
      </c>
    </row>
    <row r="710">
      <c r="V710" s="6">
        <v>0.0</v>
      </c>
    </row>
    <row r="711">
      <c r="V711" s="6">
        <v>0.0</v>
      </c>
    </row>
    <row r="712">
      <c r="V712" s="6">
        <v>0.0</v>
      </c>
    </row>
    <row r="713">
      <c r="V713" s="6">
        <v>0.0</v>
      </c>
    </row>
    <row r="714">
      <c r="V714" s="6">
        <v>0.0</v>
      </c>
    </row>
    <row r="715">
      <c r="V715" s="6">
        <v>0.0</v>
      </c>
    </row>
    <row r="716">
      <c r="V716" s="6">
        <v>0.0</v>
      </c>
    </row>
    <row r="717">
      <c r="V717" s="6">
        <v>0.0</v>
      </c>
    </row>
    <row r="718">
      <c r="V718" s="6">
        <v>0.0</v>
      </c>
    </row>
    <row r="719">
      <c r="V719" s="6">
        <v>0.0</v>
      </c>
    </row>
    <row r="720">
      <c r="V720" s="6">
        <v>0.0</v>
      </c>
    </row>
    <row r="721">
      <c r="V721" s="6">
        <v>0.0</v>
      </c>
    </row>
    <row r="722">
      <c r="V722" s="6">
        <v>0.0</v>
      </c>
    </row>
    <row r="723">
      <c r="V723" s="6">
        <v>0.0</v>
      </c>
    </row>
    <row r="724">
      <c r="V724" s="6">
        <v>0.0</v>
      </c>
    </row>
    <row r="725">
      <c r="V725" s="6">
        <v>0.0</v>
      </c>
    </row>
    <row r="726">
      <c r="V726" s="6">
        <v>0.0</v>
      </c>
    </row>
    <row r="727">
      <c r="V727" s="6">
        <v>0.0</v>
      </c>
    </row>
    <row r="728">
      <c r="V728" s="6">
        <v>0.0</v>
      </c>
    </row>
    <row r="729">
      <c r="V729" s="6">
        <v>0.0</v>
      </c>
    </row>
    <row r="730">
      <c r="V730" s="6">
        <v>0.0</v>
      </c>
    </row>
    <row r="731">
      <c r="V731" s="6">
        <v>0.0</v>
      </c>
    </row>
    <row r="732">
      <c r="V732" s="6">
        <v>0.0</v>
      </c>
    </row>
    <row r="733">
      <c r="V733" s="6">
        <v>0.0</v>
      </c>
    </row>
    <row r="734">
      <c r="V734" s="6">
        <v>0.0</v>
      </c>
    </row>
    <row r="735">
      <c r="V735" s="6">
        <v>0.0</v>
      </c>
    </row>
    <row r="736">
      <c r="V736" s="6">
        <v>0.0</v>
      </c>
    </row>
    <row r="737">
      <c r="V737" s="6">
        <v>0.0</v>
      </c>
    </row>
    <row r="738">
      <c r="V738" s="6">
        <v>0.0</v>
      </c>
    </row>
    <row r="739">
      <c r="V739" s="6">
        <v>0.0</v>
      </c>
    </row>
    <row r="740">
      <c r="V740" s="6">
        <v>0.0</v>
      </c>
    </row>
    <row r="741">
      <c r="V741" s="6">
        <v>0.0</v>
      </c>
    </row>
    <row r="742">
      <c r="V742" s="6">
        <v>0.0</v>
      </c>
    </row>
    <row r="743">
      <c r="V743" s="6">
        <v>0.0</v>
      </c>
    </row>
    <row r="744">
      <c r="V744" s="6">
        <v>0.0</v>
      </c>
    </row>
    <row r="745">
      <c r="V745" s="6">
        <v>0.0</v>
      </c>
    </row>
    <row r="746">
      <c r="V746" s="6">
        <v>0.0</v>
      </c>
    </row>
    <row r="747">
      <c r="V747" s="6">
        <v>0.0</v>
      </c>
    </row>
    <row r="748">
      <c r="V748" s="6">
        <v>0.0</v>
      </c>
    </row>
    <row r="749">
      <c r="V749" s="6">
        <v>0.0</v>
      </c>
    </row>
    <row r="750">
      <c r="V750" s="6">
        <v>0.0</v>
      </c>
    </row>
    <row r="751">
      <c r="V751" s="6">
        <v>0.0</v>
      </c>
    </row>
    <row r="752">
      <c r="V752" s="6">
        <v>0.0</v>
      </c>
    </row>
    <row r="753">
      <c r="V753" s="6">
        <v>0.0</v>
      </c>
    </row>
    <row r="754">
      <c r="V754" s="6">
        <v>0.0</v>
      </c>
    </row>
    <row r="755">
      <c r="V755" s="6">
        <v>0.0</v>
      </c>
    </row>
    <row r="756">
      <c r="V756" s="6">
        <v>0.0</v>
      </c>
    </row>
    <row r="757">
      <c r="V757" s="6">
        <v>0.0</v>
      </c>
    </row>
    <row r="758">
      <c r="V758" s="6">
        <v>0.0</v>
      </c>
    </row>
    <row r="759">
      <c r="V759" s="6">
        <v>0.0</v>
      </c>
    </row>
    <row r="760">
      <c r="V760" s="6">
        <v>0.0</v>
      </c>
    </row>
    <row r="761">
      <c r="V761" s="6">
        <v>0.0</v>
      </c>
    </row>
    <row r="762">
      <c r="V762" s="6">
        <v>0.0</v>
      </c>
    </row>
    <row r="763">
      <c r="V763" s="6">
        <v>0.0</v>
      </c>
    </row>
    <row r="764">
      <c r="V764" s="6">
        <v>0.0</v>
      </c>
    </row>
    <row r="765">
      <c r="V765" s="6">
        <v>0.0</v>
      </c>
    </row>
    <row r="766">
      <c r="V766" s="6">
        <v>0.0</v>
      </c>
    </row>
    <row r="767">
      <c r="V767" s="6">
        <v>0.0</v>
      </c>
    </row>
    <row r="768">
      <c r="V768" s="6">
        <v>0.0</v>
      </c>
    </row>
    <row r="769">
      <c r="V769" s="6">
        <v>0.0</v>
      </c>
    </row>
    <row r="770">
      <c r="V770" s="6">
        <v>0.0</v>
      </c>
    </row>
    <row r="771">
      <c r="V771" s="6">
        <v>0.0</v>
      </c>
    </row>
    <row r="772">
      <c r="V772" s="6">
        <v>0.0</v>
      </c>
    </row>
    <row r="773">
      <c r="V773" s="6">
        <v>0.0</v>
      </c>
    </row>
    <row r="774">
      <c r="V774" s="6">
        <v>0.0</v>
      </c>
    </row>
    <row r="775">
      <c r="V775" s="6">
        <v>0.0</v>
      </c>
    </row>
    <row r="776">
      <c r="V776" s="6">
        <v>0.0</v>
      </c>
    </row>
    <row r="777">
      <c r="V777" s="6">
        <v>0.0</v>
      </c>
    </row>
    <row r="778">
      <c r="V778" s="6">
        <v>0.0</v>
      </c>
    </row>
    <row r="779">
      <c r="V779" s="6">
        <v>0.0</v>
      </c>
    </row>
    <row r="780">
      <c r="V780" s="6">
        <v>0.0</v>
      </c>
    </row>
    <row r="781">
      <c r="V781" s="6">
        <v>0.0</v>
      </c>
    </row>
    <row r="782">
      <c r="V782" s="6">
        <v>0.0</v>
      </c>
    </row>
    <row r="783">
      <c r="V783" s="6">
        <v>0.0</v>
      </c>
    </row>
    <row r="784">
      <c r="V784" s="6">
        <v>0.0</v>
      </c>
    </row>
    <row r="785">
      <c r="V785" s="6">
        <v>0.0</v>
      </c>
    </row>
    <row r="786">
      <c r="V786" s="6">
        <v>0.0</v>
      </c>
    </row>
    <row r="787">
      <c r="V787" s="6">
        <v>0.0</v>
      </c>
    </row>
    <row r="788">
      <c r="V788" s="6">
        <v>0.0</v>
      </c>
    </row>
    <row r="789">
      <c r="V789" s="6">
        <v>0.0</v>
      </c>
    </row>
    <row r="790">
      <c r="V790" s="6">
        <v>0.0</v>
      </c>
    </row>
    <row r="791">
      <c r="V791" s="6">
        <v>0.0</v>
      </c>
    </row>
    <row r="792">
      <c r="V792" s="6">
        <v>0.0</v>
      </c>
    </row>
    <row r="793">
      <c r="V793" s="6">
        <v>0.0</v>
      </c>
    </row>
    <row r="794">
      <c r="V794" s="6">
        <v>0.0</v>
      </c>
    </row>
    <row r="795">
      <c r="V795" s="6">
        <v>0.0</v>
      </c>
    </row>
    <row r="796">
      <c r="V796" s="6">
        <v>0.0</v>
      </c>
    </row>
    <row r="797">
      <c r="V797" s="6">
        <v>0.0</v>
      </c>
    </row>
    <row r="798">
      <c r="V798" s="6">
        <v>0.0</v>
      </c>
    </row>
    <row r="799">
      <c r="V799" s="6">
        <v>0.0</v>
      </c>
    </row>
    <row r="800">
      <c r="V800" s="6">
        <v>0.0</v>
      </c>
    </row>
    <row r="801">
      <c r="V801" s="6">
        <v>0.0</v>
      </c>
    </row>
    <row r="802">
      <c r="V802" s="6">
        <v>0.0</v>
      </c>
    </row>
    <row r="803">
      <c r="V803" s="6">
        <v>0.0</v>
      </c>
    </row>
    <row r="804">
      <c r="V804" s="6">
        <v>0.0</v>
      </c>
    </row>
    <row r="805">
      <c r="V805" s="6">
        <v>0.0</v>
      </c>
    </row>
    <row r="806">
      <c r="V806" s="6">
        <v>0.0</v>
      </c>
    </row>
    <row r="807">
      <c r="V807" s="6">
        <v>0.0</v>
      </c>
    </row>
    <row r="808">
      <c r="V808" s="6">
        <v>0.0</v>
      </c>
    </row>
    <row r="809">
      <c r="V809" s="6">
        <v>0.0</v>
      </c>
    </row>
    <row r="810">
      <c r="V810" s="6">
        <v>0.0</v>
      </c>
    </row>
    <row r="811">
      <c r="V811" s="6">
        <v>0.0</v>
      </c>
    </row>
    <row r="812">
      <c r="V812" s="6">
        <v>0.0</v>
      </c>
    </row>
    <row r="813">
      <c r="V813" s="6">
        <v>0.0</v>
      </c>
    </row>
    <row r="814">
      <c r="V814" s="6">
        <v>0.0</v>
      </c>
    </row>
    <row r="815">
      <c r="V815" s="6">
        <v>0.0</v>
      </c>
    </row>
    <row r="816">
      <c r="V816" s="6">
        <v>0.0</v>
      </c>
    </row>
    <row r="817">
      <c r="V817" s="6">
        <v>0.0</v>
      </c>
    </row>
    <row r="818">
      <c r="V818" s="6">
        <v>0.0</v>
      </c>
    </row>
    <row r="819">
      <c r="V819" s="6">
        <v>0.0</v>
      </c>
    </row>
    <row r="820">
      <c r="V820" s="6">
        <v>0.0</v>
      </c>
    </row>
    <row r="821">
      <c r="V821" s="6">
        <v>0.0</v>
      </c>
    </row>
    <row r="822">
      <c r="V822" s="6">
        <v>0.0</v>
      </c>
    </row>
    <row r="823">
      <c r="V823" s="6">
        <v>0.0</v>
      </c>
    </row>
    <row r="824">
      <c r="V824" s="6">
        <v>0.0</v>
      </c>
    </row>
    <row r="825">
      <c r="V825" s="6">
        <v>0.0</v>
      </c>
    </row>
    <row r="826">
      <c r="V826" s="6">
        <v>0.0</v>
      </c>
    </row>
    <row r="827">
      <c r="V827" s="6">
        <v>0.0</v>
      </c>
    </row>
    <row r="828">
      <c r="V828" s="6">
        <v>0.0</v>
      </c>
    </row>
    <row r="829">
      <c r="V829" s="6">
        <v>0.0</v>
      </c>
    </row>
    <row r="830">
      <c r="V830" s="6">
        <v>0.0</v>
      </c>
    </row>
    <row r="831">
      <c r="V831" s="6">
        <v>0.0</v>
      </c>
    </row>
    <row r="832">
      <c r="V832" s="6">
        <v>0.0</v>
      </c>
    </row>
    <row r="833">
      <c r="V833" s="6">
        <v>0.0</v>
      </c>
    </row>
    <row r="834">
      <c r="V834" s="6">
        <v>0.0</v>
      </c>
    </row>
    <row r="835">
      <c r="V835" s="6">
        <v>0.0</v>
      </c>
    </row>
    <row r="836">
      <c r="V836" s="6">
        <v>0.0</v>
      </c>
    </row>
    <row r="837">
      <c r="V837" s="6">
        <v>0.0</v>
      </c>
    </row>
    <row r="838">
      <c r="V838" s="6">
        <v>0.0</v>
      </c>
    </row>
    <row r="839">
      <c r="V839" s="6">
        <v>0.0</v>
      </c>
    </row>
    <row r="840">
      <c r="V840" s="6">
        <v>0.0</v>
      </c>
    </row>
    <row r="841">
      <c r="V841" s="6">
        <v>0.0</v>
      </c>
    </row>
    <row r="842">
      <c r="V842" s="6">
        <v>0.0</v>
      </c>
    </row>
    <row r="843">
      <c r="V843" s="6">
        <v>0.0</v>
      </c>
    </row>
    <row r="844">
      <c r="V844" s="6">
        <v>0.0</v>
      </c>
    </row>
    <row r="845">
      <c r="V845" s="6">
        <v>0.0</v>
      </c>
    </row>
    <row r="846">
      <c r="V846" s="6">
        <v>0.0</v>
      </c>
    </row>
    <row r="847">
      <c r="V847" s="6">
        <v>0.0</v>
      </c>
    </row>
    <row r="848">
      <c r="V848" s="6">
        <v>0.0</v>
      </c>
    </row>
    <row r="849">
      <c r="V849" s="6">
        <v>0.0</v>
      </c>
    </row>
    <row r="850">
      <c r="V850" s="6">
        <v>0.0</v>
      </c>
    </row>
    <row r="851">
      <c r="V851" s="6">
        <v>0.0</v>
      </c>
    </row>
    <row r="852">
      <c r="V852" s="6">
        <v>0.0</v>
      </c>
    </row>
    <row r="853">
      <c r="V853" s="6">
        <v>0.0</v>
      </c>
    </row>
    <row r="854">
      <c r="V854" s="6">
        <v>0.0</v>
      </c>
    </row>
    <row r="855">
      <c r="V855" s="6">
        <v>0.0</v>
      </c>
    </row>
    <row r="856">
      <c r="V856" s="6">
        <v>0.0</v>
      </c>
    </row>
    <row r="857">
      <c r="V857" s="6">
        <v>0.0</v>
      </c>
    </row>
    <row r="858">
      <c r="V858" s="6">
        <v>0.0</v>
      </c>
    </row>
    <row r="859">
      <c r="V859" s="6">
        <v>0.0</v>
      </c>
    </row>
    <row r="860">
      <c r="V860" s="6">
        <v>0.0</v>
      </c>
    </row>
    <row r="861">
      <c r="V861" s="6">
        <v>0.0</v>
      </c>
    </row>
    <row r="862">
      <c r="V862" s="6">
        <v>0.0</v>
      </c>
    </row>
    <row r="863">
      <c r="V863" s="6">
        <v>0.0</v>
      </c>
    </row>
    <row r="864">
      <c r="V864" s="6">
        <v>0.0</v>
      </c>
    </row>
    <row r="865">
      <c r="V865" s="6">
        <v>0.0</v>
      </c>
    </row>
    <row r="866">
      <c r="V866" s="6">
        <v>0.0</v>
      </c>
    </row>
    <row r="867">
      <c r="V867" s="6">
        <v>0.0</v>
      </c>
    </row>
    <row r="868">
      <c r="V868" s="6">
        <v>0.0</v>
      </c>
    </row>
    <row r="869">
      <c r="V869" s="6">
        <v>0.0</v>
      </c>
    </row>
    <row r="870">
      <c r="V870" s="6">
        <v>0.0</v>
      </c>
    </row>
    <row r="871">
      <c r="V871" s="6">
        <v>0.0</v>
      </c>
    </row>
    <row r="872">
      <c r="V872" s="6">
        <v>0.0</v>
      </c>
    </row>
    <row r="873">
      <c r="V873" s="6">
        <v>0.0</v>
      </c>
    </row>
    <row r="874">
      <c r="V874" s="6">
        <v>0.0</v>
      </c>
    </row>
    <row r="875">
      <c r="V875" s="6">
        <v>0.0</v>
      </c>
    </row>
    <row r="876">
      <c r="V876" s="6">
        <v>0.0</v>
      </c>
    </row>
    <row r="877">
      <c r="V877" s="6">
        <v>0.0</v>
      </c>
    </row>
    <row r="878">
      <c r="V878" s="6">
        <v>0.0</v>
      </c>
    </row>
    <row r="879">
      <c r="V879" s="6">
        <v>0.0</v>
      </c>
    </row>
    <row r="880">
      <c r="V880" s="6">
        <v>0.0</v>
      </c>
    </row>
    <row r="881">
      <c r="V881" s="6">
        <v>0.0</v>
      </c>
    </row>
    <row r="882">
      <c r="V882" s="6">
        <v>0.0</v>
      </c>
    </row>
    <row r="883">
      <c r="V883" s="6">
        <v>0.0</v>
      </c>
    </row>
    <row r="884">
      <c r="V884" s="6">
        <v>0.0</v>
      </c>
    </row>
    <row r="885">
      <c r="V885" s="6">
        <v>0.0</v>
      </c>
    </row>
    <row r="886">
      <c r="V886" s="6">
        <v>0.0</v>
      </c>
    </row>
    <row r="887">
      <c r="V887" s="6">
        <v>0.0</v>
      </c>
    </row>
    <row r="888">
      <c r="V888" s="6">
        <v>0.0</v>
      </c>
    </row>
    <row r="889">
      <c r="V889" s="6">
        <v>0.0</v>
      </c>
    </row>
    <row r="890">
      <c r="V890" s="6">
        <v>0.0</v>
      </c>
    </row>
    <row r="891">
      <c r="V891" s="6">
        <v>0.0</v>
      </c>
    </row>
    <row r="892">
      <c r="V892" s="6">
        <v>0.0</v>
      </c>
    </row>
    <row r="893">
      <c r="V893" s="6">
        <v>0.0</v>
      </c>
    </row>
    <row r="894">
      <c r="V894" s="6">
        <v>0.0</v>
      </c>
    </row>
    <row r="895">
      <c r="V895" s="6">
        <v>0.0</v>
      </c>
    </row>
    <row r="896">
      <c r="V896" s="6">
        <v>0.0</v>
      </c>
    </row>
    <row r="897">
      <c r="V897" s="6">
        <v>0.0</v>
      </c>
    </row>
    <row r="898">
      <c r="V898" s="6">
        <v>0.0</v>
      </c>
    </row>
    <row r="899">
      <c r="V899" s="6">
        <v>0.0</v>
      </c>
    </row>
    <row r="900">
      <c r="V900" s="6">
        <v>0.0</v>
      </c>
    </row>
    <row r="901">
      <c r="V901" s="6">
        <v>0.0</v>
      </c>
    </row>
    <row r="902">
      <c r="V902" s="6">
        <v>0.0</v>
      </c>
    </row>
    <row r="903">
      <c r="V903" s="6">
        <v>0.0</v>
      </c>
    </row>
    <row r="904">
      <c r="V904" s="6">
        <v>0.0</v>
      </c>
    </row>
    <row r="905">
      <c r="V905" s="6">
        <v>0.0</v>
      </c>
    </row>
    <row r="906">
      <c r="V906" s="6">
        <v>0.0</v>
      </c>
    </row>
    <row r="907">
      <c r="V907" s="6">
        <v>0.0</v>
      </c>
    </row>
    <row r="908">
      <c r="V908" s="6">
        <v>0.0</v>
      </c>
    </row>
    <row r="909">
      <c r="V909" s="6">
        <v>0.0</v>
      </c>
    </row>
    <row r="910">
      <c r="V910" s="6">
        <v>0.0</v>
      </c>
    </row>
    <row r="911">
      <c r="V911" s="6">
        <v>0.0</v>
      </c>
    </row>
    <row r="912">
      <c r="V912" s="6">
        <v>0.0</v>
      </c>
    </row>
    <row r="913">
      <c r="V913" s="6">
        <v>0.0</v>
      </c>
    </row>
    <row r="914">
      <c r="V914" s="6">
        <v>0.0</v>
      </c>
    </row>
    <row r="915">
      <c r="V915" s="6">
        <v>0.0</v>
      </c>
    </row>
    <row r="916">
      <c r="V916" s="6">
        <v>0.0</v>
      </c>
    </row>
    <row r="917">
      <c r="V917" s="6">
        <v>0.0</v>
      </c>
    </row>
    <row r="918">
      <c r="V918" s="6">
        <v>0.0</v>
      </c>
    </row>
    <row r="919">
      <c r="V919" s="6">
        <v>0.0</v>
      </c>
    </row>
    <row r="920">
      <c r="V920" s="6">
        <v>0.0</v>
      </c>
    </row>
    <row r="921">
      <c r="V921" s="6">
        <v>0.0</v>
      </c>
    </row>
    <row r="922">
      <c r="V922" s="6">
        <v>0.0</v>
      </c>
    </row>
    <row r="923">
      <c r="V923" s="6">
        <v>0.0</v>
      </c>
    </row>
    <row r="924">
      <c r="V924" s="6">
        <v>0.0</v>
      </c>
    </row>
    <row r="925">
      <c r="V925" s="6">
        <v>0.0</v>
      </c>
    </row>
    <row r="926">
      <c r="V926" s="6">
        <v>0.0</v>
      </c>
    </row>
    <row r="927">
      <c r="V927" s="6">
        <v>0.0</v>
      </c>
    </row>
    <row r="928">
      <c r="V928" s="6">
        <v>0.0</v>
      </c>
    </row>
    <row r="929">
      <c r="V929" s="6">
        <v>0.0</v>
      </c>
    </row>
    <row r="930">
      <c r="V930" s="6">
        <v>0.0</v>
      </c>
    </row>
    <row r="931">
      <c r="V931" s="6">
        <v>0.0</v>
      </c>
    </row>
    <row r="932">
      <c r="V932" s="6">
        <v>0.0</v>
      </c>
    </row>
    <row r="933">
      <c r="V933" s="6">
        <v>0.0</v>
      </c>
    </row>
    <row r="934">
      <c r="V934" s="6">
        <v>0.0</v>
      </c>
    </row>
    <row r="935">
      <c r="V935" s="6">
        <v>0.0</v>
      </c>
    </row>
    <row r="936">
      <c r="V936" s="6">
        <v>0.0</v>
      </c>
    </row>
    <row r="937">
      <c r="V937" s="6">
        <v>0.0</v>
      </c>
    </row>
    <row r="938">
      <c r="V938" s="6">
        <v>0.0</v>
      </c>
    </row>
    <row r="939">
      <c r="V939" s="6">
        <v>0.0</v>
      </c>
    </row>
    <row r="940">
      <c r="V940" s="6">
        <v>0.0</v>
      </c>
    </row>
    <row r="941">
      <c r="V941" s="6">
        <v>0.0</v>
      </c>
    </row>
    <row r="942">
      <c r="V942" s="6">
        <v>0.0</v>
      </c>
    </row>
    <row r="943">
      <c r="V943" s="6">
        <v>0.0</v>
      </c>
    </row>
    <row r="944">
      <c r="V944" s="6">
        <v>0.0</v>
      </c>
    </row>
    <row r="945">
      <c r="V945" s="6">
        <v>0.0</v>
      </c>
    </row>
    <row r="946">
      <c r="V946" s="6">
        <v>0.0</v>
      </c>
    </row>
    <row r="947">
      <c r="V947" s="6">
        <v>0.0</v>
      </c>
    </row>
    <row r="948">
      <c r="V948" s="6">
        <v>0.0</v>
      </c>
    </row>
    <row r="949">
      <c r="V949" s="6">
        <v>0.0</v>
      </c>
    </row>
    <row r="950">
      <c r="V950" s="6">
        <v>0.0</v>
      </c>
    </row>
    <row r="951">
      <c r="V951" s="6">
        <v>0.0</v>
      </c>
    </row>
    <row r="952">
      <c r="V952" s="6">
        <v>0.0</v>
      </c>
    </row>
    <row r="953">
      <c r="V953" s="6">
        <v>0.0</v>
      </c>
    </row>
    <row r="954">
      <c r="V954" s="6">
        <v>0.0</v>
      </c>
    </row>
    <row r="955">
      <c r="V955" s="6">
        <v>0.0</v>
      </c>
    </row>
    <row r="956">
      <c r="V956" s="6">
        <v>0.0</v>
      </c>
    </row>
    <row r="957">
      <c r="V957" s="6">
        <v>0.0</v>
      </c>
    </row>
    <row r="958">
      <c r="V958" s="6">
        <v>0.0</v>
      </c>
    </row>
    <row r="959">
      <c r="V959" s="6">
        <v>0.0</v>
      </c>
    </row>
    <row r="960">
      <c r="V960" s="6">
        <v>0.0</v>
      </c>
    </row>
    <row r="961">
      <c r="V961" s="6">
        <v>0.0</v>
      </c>
    </row>
    <row r="962">
      <c r="V962" s="6">
        <v>0.0</v>
      </c>
    </row>
    <row r="963">
      <c r="V963" s="6">
        <v>0.0</v>
      </c>
    </row>
    <row r="964">
      <c r="V964" s="6">
        <v>0.0</v>
      </c>
    </row>
    <row r="965">
      <c r="V965" s="6">
        <v>0.0</v>
      </c>
    </row>
    <row r="966">
      <c r="V966" s="6">
        <v>0.0</v>
      </c>
    </row>
    <row r="967">
      <c r="V967" s="6">
        <v>0.0</v>
      </c>
    </row>
    <row r="968">
      <c r="V968" s="6">
        <v>0.0</v>
      </c>
    </row>
    <row r="969">
      <c r="V969" s="6">
        <v>0.0</v>
      </c>
    </row>
    <row r="970">
      <c r="V970" s="6">
        <v>0.0</v>
      </c>
    </row>
    <row r="971">
      <c r="V971" s="6">
        <v>0.0</v>
      </c>
    </row>
    <row r="972">
      <c r="V972" s="6">
        <v>0.0</v>
      </c>
    </row>
    <row r="973">
      <c r="V973" s="6">
        <v>0.0</v>
      </c>
    </row>
    <row r="974">
      <c r="V974" s="6">
        <v>0.0</v>
      </c>
    </row>
    <row r="975">
      <c r="V975" s="6">
        <v>0.0</v>
      </c>
    </row>
    <row r="976">
      <c r="V976" s="6">
        <v>0.0</v>
      </c>
    </row>
    <row r="977">
      <c r="V977" s="6">
        <v>0.0</v>
      </c>
    </row>
    <row r="978">
      <c r="V978" s="6">
        <v>0.0</v>
      </c>
    </row>
    <row r="979">
      <c r="V979" s="6">
        <v>0.0</v>
      </c>
    </row>
    <row r="980">
      <c r="V980" s="6">
        <v>0.0</v>
      </c>
    </row>
    <row r="981">
      <c r="V981" s="6">
        <v>0.0</v>
      </c>
    </row>
    <row r="982">
      <c r="V982" s="6">
        <v>0.0</v>
      </c>
    </row>
    <row r="983">
      <c r="V983" s="6">
        <v>0.0</v>
      </c>
    </row>
    <row r="984">
      <c r="V984" s="6">
        <v>0.0</v>
      </c>
    </row>
    <row r="985">
      <c r="V985" s="6">
        <v>0.0</v>
      </c>
    </row>
    <row r="986">
      <c r="V986" s="6">
        <v>0.0</v>
      </c>
    </row>
    <row r="987">
      <c r="V987" s="6">
        <v>0.0</v>
      </c>
    </row>
    <row r="988">
      <c r="V988" s="6">
        <v>0.0</v>
      </c>
    </row>
    <row r="989">
      <c r="V989" s="6">
        <v>0.0</v>
      </c>
    </row>
    <row r="990">
      <c r="V990" s="6">
        <v>0.0</v>
      </c>
    </row>
    <row r="991">
      <c r="V991" s="6">
        <v>0.0</v>
      </c>
    </row>
    <row r="992">
      <c r="V992" s="6">
        <v>0.0</v>
      </c>
    </row>
    <row r="993">
      <c r="V993" s="6">
        <v>0.0</v>
      </c>
    </row>
    <row r="994">
      <c r="V994" s="6">
        <v>0.0</v>
      </c>
    </row>
    <row r="995">
      <c r="V995" s="6">
        <v>0.0</v>
      </c>
    </row>
    <row r="996">
      <c r="V996" s="6">
        <v>0.0</v>
      </c>
    </row>
  </sheetData>
  <autoFilter ref="$A$1:$R$996">
    <sortState ref="A1:R996">
      <sortCondition ref="L1:L996"/>
      <sortCondition ref="E1:E996"/>
      <sortCondition ref="D1:D996"/>
      <sortCondition ref="O1:O996"/>
      <sortCondition ref="K1:K996"/>
      <sortCondition ref="C1:C996"/>
      <sortCondition ref="G1:G996"/>
      <sortCondition ref="R1:R99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9.5"/>
    <col customWidth="1" min="3" max="3" width="21.88"/>
  </cols>
  <sheetData>
    <row r="1">
      <c r="A1" s="5" t="s">
        <v>10</v>
      </c>
      <c r="B1" s="5" t="s">
        <v>213</v>
      </c>
      <c r="C1" s="5" t="s">
        <v>214</v>
      </c>
    </row>
    <row r="2">
      <c r="A2" s="5">
        <v>1990.0</v>
      </c>
      <c r="B2" s="6">
        <f>COUNTIF(Sheet1!K:K, "1990")
</f>
        <v>1</v>
      </c>
      <c r="C2" s="6">
        <f>COUNTIFS(Sheet1!K:K, "1990", Sheet1!O:O, "&lt;&gt;")
</f>
        <v>0</v>
      </c>
    </row>
    <row r="3">
      <c r="A3" s="5">
        <v>1991.0</v>
      </c>
      <c r="B3" s="6">
        <f>COUNTIF(Sheet1!K:K, "1991")
</f>
        <v>0</v>
      </c>
      <c r="C3" s="6">
        <f>COUNTIFS(Sheet1!K:K, "1991", Sheet1!O:O, "&lt;&gt;")
</f>
        <v>0</v>
      </c>
    </row>
    <row r="4">
      <c r="A4" s="5">
        <v>1992.0</v>
      </c>
      <c r="B4" s="6">
        <f>COUNTIF(Sheet1!K:K, "1992")
</f>
        <v>2</v>
      </c>
      <c r="C4" s="6">
        <f>COUNTIFS(Sheet1!K:K, "1992", Sheet1!O:O, "&lt;&gt;")
</f>
        <v>0</v>
      </c>
    </row>
    <row r="5">
      <c r="A5" s="5">
        <v>1993.0</v>
      </c>
      <c r="B5" s="7">
        <f>COUNTIF(Sheet1!K:K, "1993")
</f>
        <v>0</v>
      </c>
      <c r="C5" s="6">
        <f>COUNTIFS(Sheet1!K:K, "1993", Sheet1!O:O, "&lt;&gt;")
</f>
        <v>0</v>
      </c>
    </row>
    <row r="6">
      <c r="A6" s="5">
        <v>1994.0</v>
      </c>
      <c r="B6" s="6">
        <f>COUNTIF(Sheet1!K:K, "1994")
</f>
        <v>0</v>
      </c>
      <c r="C6" s="6">
        <f>COUNTIFS(Sheet1!K:K, "1994", Sheet1!O:O, "&lt;&gt;")
</f>
        <v>0</v>
      </c>
    </row>
    <row r="7">
      <c r="A7" s="5">
        <v>1995.0</v>
      </c>
      <c r="B7" s="6">
        <f>COUNTIF(Sheet1!K:K, "1995")
</f>
        <v>0</v>
      </c>
      <c r="C7" s="6">
        <f>COUNTIFS(Sheet1!K:K, "1995", Sheet1!O:O, "&lt;&gt;")
</f>
        <v>0</v>
      </c>
    </row>
    <row r="8">
      <c r="A8" s="5">
        <v>1996.0</v>
      </c>
      <c r="B8" s="6">
        <f>COUNTIF(Sheet1!K:K, "1996")
</f>
        <v>1</v>
      </c>
      <c r="C8" s="6">
        <f>COUNTIFS(Sheet1!K:K, "1996", Sheet1!O:O, "&lt;&gt;")
</f>
        <v>0</v>
      </c>
    </row>
    <row r="9">
      <c r="A9" s="5">
        <v>1997.0</v>
      </c>
      <c r="B9" s="6">
        <f>COUNTIF(Sheet1!K:K, "1997")
</f>
        <v>0</v>
      </c>
      <c r="C9" s="6">
        <f>COUNTIFS(Sheet1!K:K, "1997", Sheet1!O:O, "&lt;&gt;")
</f>
        <v>0</v>
      </c>
    </row>
    <row r="10">
      <c r="A10" s="5">
        <v>1998.0</v>
      </c>
      <c r="B10" s="6">
        <f>COUNTIF(Sheet1!K:K, "1998")
</f>
        <v>1</v>
      </c>
      <c r="C10" s="6">
        <f>COUNTIFS(Sheet1!K:K, "1998", Sheet1!O:O, "&lt;&gt;")
</f>
        <v>0</v>
      </c>
    </row>
    <row r="11">
      <c r="A11" s="5">
        <v>1999.0</v>
      </c>
      <c r="B11" s="7">
        <f>COUNTIF(Sheet1!K:K, "1999")
</f>
        <v>0</v>
      </c>
      <c r="C11" s="6">
        <f>COUNTIFS(Sheet1!K:K, "1999", Sheet1!O:O, "&lt;&gt;")
</f>
        <v>0</v>
      </c>
    </row>
    <row r="12">
      <c r="A12" s="5">
        <v>2000.0</v>
      </c>
      <c r="B12" s="6">
        <f>COUNTIF(Sheet1!K:K, "2000")
</f>
        <v>0</v>
      </c>
      <c r="C12" s="6">
        <f>COUNTIFS(Sheet1!K:K, "2000", Sheet1!O:O, "&lt;&gt;")
</f>
        <v>0</v>
      </c>
    </row>
    <row r="13">
      <c r="A13" s="5">
        <v>2001.0</v>
      </c>
      <c r="B13" s="6">
        <f>COUNTIF(Sheet1!K:K, "2001")
</f>
        <v>0</v>
      </c>
      <c r="C13" s="6">
        <f>COUNTIFS(Sheet1!K:K, "2001", Sheet1!O:O, "&lt;&gt;")
</f>
        <v>0</v>
      </c>
    </row>
    <row r="14">
      <c r="A14" s="5">
        <v>2002.0</v>
      </c>
      <c r="B14" s="6">
        <f>COUNTIF(Sheet1!K:K, "2002")
</f>
        <v>0</v>
      </c>
      <c r="C14" s="6">
        <f>COUNTIFS(Sheet1!K:K, "2002", Sheet1!O:O, "&lt;&gt;")
</f>
        <v>0</v>
      </c>
    </row>
    <row r="15">
      <c r="A15" s="5">
        <v>2003.0</v>
      </c>
      <c r="B15" s="6">
        <f>COUNTIF(Sheet1!K:K, "2003")
</f>
        <v>0</v>
      </c>
      <c r="C15" s="6">
        <f>COUNTIFS(Sheet1!K:K, "2003", Sheet1!O:O, "&lt;&gt;")
</f>
        <v>0</v>
      </c>
    </row>
    <row r="16">
      <c r="A16" s="5">
        <v>2004.0</v>
      </c>
      <c r="B16" s="6">
        <f>COUNTIF(Sheet1!K:K, "2004")
</f>
        <v>2</v>
      </c>
      <c r="C16" s="6">
        <f>COUNTIFS(Sheet1!K:K, "2004", Sheet1!O:O, "&lt;&gt;")
</f>
        <v>0</v>
      </c>
    </row>
    <row r="17">
      <c r="A17" s="5">
        <v>2005.0</v>
      </c>
      <c r="B17" s="6">
        <f>COUNTIF(Sheet1!K:K, "2005")
</f>
        <v>1</v>
      </c>
      <c r="C17" s="6">
        <f>COUNTIFS(Sheet1!K:K, "2005", Sheet1!O:O, "&lt;&gt;")
</f>
        <v>0</v>
      </c>
    </row>
    <row r="18">
      <c r="A18" s="5">
        <v>2006.0</v>
      </c>
      <c r="B18" s="6">
        <f>COUNTIF(Sheet1!K:K, "2006")
</f>
        <v>1</v>
      </c>
      <c r="C18" s="6">
        <f>COUNTIFS(Sheet1!K:K, "2006", Sheet1!O:O, "&lt;&gt;")
</f>
        <v>0</v>
      </c>
    </row>
    <row r="19">
      <c r="A19" s="5">
        <v>2007.0</v>
      </c>
      <c r="B19" s="6">
        <f>COUNTIF(Sheet1!K:K, "2007")
</f>
        <v>0</v>
      </c>
      <c r="C19" s="6">
        <f>COUNTIFS(Sheet1!K:K, "2007", Sheet1!O:O, "&lt;&gt;")
</f>
        <v>0</v>
      </c>
    </row>
    <row r="20">
      <c r="A20" s="5">
        <v>2008.0</v>
      </c>
      <c r="B20" s="6">
        <f>COUNTIF(Sheet1!K:K, "2008")
</f>
        <v>3</v>
      </c>
      <c r="C20" s="6">
        <f>COUNTIFS(Sheet1!K:K, "2008", Sheet1!O:O, "&lt;&gt;")
</f>
        <v>1</v>
      </c>
    </row>
    <row r="21">
      <c r="A21" s="5">
        <v>2009.0</v>
      </c>
      <c r="B21" s="6">
        <f>COUNTIF(Sheet1!K:K, "2009")
</f>
        <v>2</v>
      </c>
      <c r="C21" s="6">
        <f>COUNTIFS(Sheet1!K:K, "2009", Sheet1!O:O, "&lt;&gt;")
</f>
        <v>0</v>
      </c>
    </row>
    <row r="22">
      <c r="A22" s="5">
        <v>2010.0</v>
      </c>
      <c r="B22" s="6">
        <f>COUNTIF(Sheet1!K:K, "2010")
</f>
        <v>3</v>
      </c>
      <c r="C22" s="6">
        <f>COUNTIFS(Sheet1!K:K, "2010", Sheet1!O:O, "&lt;&gt;")
</f>
        <v>3</v>
      </c>
    </row>
    <row r="23">
      <c r="A23" s="5">
        <v>2011.0</v>
      </c>
      <c r="B23" s="6">
        <f>COUNTIF(Sheet1!K:K, "2011")
</f>
        <v>1</v>
      </c>
      <c r="C23" s="6">
        <f>COUNTIFS(Sheet1!K:K, "2011", Sheet1!O:O, "&lt;&gt;")
</f>
        <v>0</v>
      </c>
    </row>
    <row r="24">
      <c r="A24" s="5">
        <v>2012.0</v>
      </c>
      <c r="B24" s="6">
        <f>COUNTIF(Sheet1!K:K, "2012")
</f>
        <v>2</v>
      </c>
      <c r="C24" s="6">
        <f>COUNTIFS(Sheet1!K:K, "2012", Sheet1!O:O, "&lt;&gt;")
</f>
        <v>1</v>
      </c>
    </row>
    <row r="25">
      <c r="A25" s="5">
        <v>2013.0</v>
      </c>
      <c r="B25" s="6">
        <f>COUNTIF(Sheet1!K:K, "2013")
</f>
        <v>2</v>
      </c>
      <c r="C25" s="6">
        <f>COUNTIFS(Sheet1!K:K, "2013", Sheet1!O:O, "&lt;&gt;")
</f>
        <v>1</v>
      </c>
    </row>
    <row r="26">
      <c r="A26" s="5">
        <v>2014.0</v>
      </c>
      <c r="B26" s="6">
        <f>COUNTIF(Sheet1!K:K, "2014")
</f>
        <v>3</v>
      </c>
      <c r="C26" s="6">
        <f>COUNTIFS(Sheet1!K:K, "2014", Sheet1!O:O, "&lt;&gt;")
</f>
        <v>0</v>
      </c>
    </row>
    <row r="27">
      <c r="A27" s="5">
        <v>2015.0</v>
      </c>
      <c r="B27" s="6">
        <f>COUNTIF(Sheet1!K:K, "2015")
</f>
        <v>5</v>
      </c>
      <c r="C27" s="6">
        <f>COUNTIFS(Sheet1!K:K, "2015", Sheet1!O:O, "&lt;&gt;")
</f>
        <v>3</v>
      </c>
    </row>
    <row r="28">
      <c r="A28" s="5">
        <v>2016.0</v>
      </c>
      <c r="B28" s="6">
        <f>COUNTIF(Sheet1!K:K, "2016")
</f>
        <v>1</v>
      </c>
      <c r="C28" s="6">
        <f>COUNTIFS(Sheet1!K:K, "2016", Sheet1!O:O, "&lt;&gt;")
</f>
        <v>0</v>
      </c>
    </row>
    <row r="29">
      <c r="A29" s="5">
        <v>2017.0</v>
      </c>
      <c r="B29" s="6">
        <f>COUNTIF(Sheet1!K:K, "2017")
</f>
        <v>2</v>
      </c>
      <c r="C29" s="6">
        <f>COUNTIFS(Sheet1!K:K, "2017", Sheet1!O:O, "&lt;&gt;")
</f>
        <v>1</v>
      </c>
    </row>
    <row r="30">
      <c r="A30" s="5">
        <v>2018.0</v>
      </c>
      <c r="B30" s="6">
        <f>COUNTIF(Sheet1!K:K, "2018")
</f>
        <v>4</v>
      </c>
      <c r="C30" s="6">
        <f>COUNTIFS(Sheet1!K:K, "2018", Sheet1!O:O, "&lt;&gt;")
</f>
        <v>2</v>
      </c>
    </row>
    <row r="31">
      <c r="A31" s="5">
        <v>2019.0</v>
      </c>
      <c r="B31" s="6">
        <f>COUNTIF(Sheet1!K:K, "2019")
</f>
        <v>3</v>
      </c>
      <c r="C31" s="6">
        <f>COUNTIFS(Sheet1!K:K, "2019", Sheet1!O:O, "&lt;&gt;")
</f>
        <v>2</v>
      </c>
    </row>
    <row r="32">
      <c r="A32" s="5">
        <v>2020.0</v>
      </c>
      <c r="B32" s="6">
        <f>COUNTIF(Sheet1!K:K, "2020")
</f>
        <v>4</v>
      </c>
      <c r="C32" s="6">
        <f>COUNTIFS(Sheet1!K:K, "2020", Sheet1!O:O, "&lt;&gt;")
</f>
        <v>4</v>
      </c>
    </row>
    <row r="33">
      <c r="A33" s="5">
        <v>2021.0</v>
      </c>
      <c r="B33" s="6">
        <f>COUNTIF(Sheet1!K:K, "2021")
</f>
        <v>0</v>
      </c>
      <c r="C33" s="6">
        <f>COUNTIFS(Sheet1!K:K, "2021", Sheet1!O:O, "&lt;&gt;")
</f>
        <v>0</v>
      </c>
    </row>
    <row r="34">
      <c r="A34" s="5">
        <v>2022.0</v>
      </c>
      <c r="B34" s="6">
        <f>COUNTIF(Sheet1!K:K, "2022")
</f>
        <v>2</v>
      </c>
      <c r="C34" s="6">
        <f>COUNTIFS(Sheet1!K:K, "2022", Sheet1!O:O, "&lt;&gt;")
</f>
        <v>1</v>
      </c>
    </row>
    <row r="35">
      <c r="A35" s="5">
        <v>2023.0</v>
      </c>
      <c r="B35" s="6">
        <f>COUNTIF(Sheet1!K:K, "2023")
</f>
        <v>1</v>
      </c>
      <c r="C35" s="6">
        <f>COUNTIFS(Sheet1!K:K, "2023", Sheet1!O:O, "&lt;&gt;")
</f>
        <v>1</v>
      </c>
    </row>
    <row r="36"/>
    <row r="37"/>
  </sheetData>
  <autoFilter ref="$A$1:$C$100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9.38"/>
  </cols>
  <sheetData>
    <row r="1">
      <c r="A1" s="11" t="s">
        <v>219</v>
      </c>
      <c r="B1" s="12" t="s">
        <v>220</v>
      </c>
    </row>
    <row r="2">
      <c r="A2" s="13">
        <v>1990.0</v>
      </c>
      <c r="B2" s="14">
        <v>0.0</v>
      </c>
    </row>
    <row r="3">
      <c r="A3" s="15">
        <v>1991.0</v>
      </c>
      <c r="B3" s="16">
        <v>0.0</v>
      </c>
    </row>
    <row r="4">
      <c r="A4" s="13">
        <v>1992.0</v>
      </c>
      <c r="B4" s="14">
        <v>10.0</v>
      </c>
    </row>
    <row r="5">
      <c r="A5" s="15">
        <v>1993.0</v>
      </c>
      <c r="B5" s="16">
        <v>0.0</v>
      </c>
    </row>
    <row r="6">
      <c r="A6" s="13">
        <v>1994.0</v>
      </c>
      <c r="B6" s="14">
        <v>0.0</v>
      </c>
    </row>
    <row r="7">
      <c r="A7" s="15">
        <v>1995.0</v>
      </c>
      <c r="B7" s="16">
        <v>0.0</v>
      </c>
    </row>
    <row r="8">
      <c r="A8" s="13">
        <v>1996.0</v>
      </c>
      <c r="B8" s="14">
        <v>0.0</v>
      </c>
    </row>
    <row r="9">
      <c r="A9" s="15">
        <v>1997.0</v>
      </c>
      <c r="B9" s="16">
        <v>0.0</v>
      </c>
    </row>
    <row r="10">
      <c r="A10" s="13">
        <v>1998.0</v>
      </c>
      <c r="B10" s="14">
        <v>12.0</v>
      </c>
    </row>
    <row r="11">
      <c r="A11" s="15">
        <v>1999.0</v>
      </c>
      <c r="B11" s="16">
        <v>0.0</v>
      </c>
    </row>
    <row r="12">
      <c r="A12" s="13">
        <v>2000.0</v>
      </c>
      <c r="B12" s="14">
        <v>0.0</v>
      </c>
    </row>
    <row r="13">
      <c r="A13" s="15">
        <v>2001.0</v>
      </c>
      <c r="B13" s="16">
        <v>0.0</v>
      </c>
    </row>
    <row r="14">
      <c r="A14" s="13">
        <v>2002.0</v>
      </c>
      <c r="B14" s="14">
        <v>0.0</v>
      </c>
    </row>
    <row r="15">
      <c r="A15" s="15">
        <v>2003.0</v>
      </c>
      <c r="B15" s="16">
        <v>0.0</v>
      </c>
    </row>
    <row r="16">
      <c r="A16" s="13">
        <v>2004.0</v>
      </c>
      <c r="B16" s="14">
        <v>14.0</v>
      </c>
    </row>
    <row r="17">
      <c r="A17" s="15">
        <v>2005.0</v>
      </c>
      <c r="B17" s="16">
        <v>12.0</v>
      </c>
    </row>
    <row r="18">
      <c r="A18" s="13">
        <v>2006.0</v>
      </c>
      <c r="B18" s="14">
        <v>3.0</v>
      </c>
    </row>
    <row r="19">
      <c r="A19" s="15">
        <v>2007.0</v>
      </c>
      <c r="B19" s="16">
        <v>0.0</v>
      </c>
    </row>
    <row r="20">
      <c r="A20" s="13">
        <v>2008.0</v>
      </c>
      <c r="B20" s="14">
        <v>1.0</v>
      </c>
    </row>
    <row r="21">
      <c r="A21" s="15">
        <v>2009.0</v>
      </c>
      <c r="B21" s="16">
        <v>9.0</v>
      </c>
    </row>
    <row r="22">
      <c r="A22" s="13">
        <v>2010.0</v>
      </c>
      <c r="B22" s="14">
        <v>11.0</v>
      </c>
    </row>
    <row r="23">
      <c r="A23" s="15">
        <v>2011.0</v>
      </c>
      <c r="B23" s="16">
        <v>0.0</v>
      </c>
    </row>
    <row r="24">
      <c r="A24" s="13">
        <v>2012.0</v>
      </c>
      <c r="B24" s="14">
        <v>5.0</v>
      </c>
    </row>
    <row r="25">
      <c r="A25" s="15">
        <v>2013.0</v>
      </c>
      <c r="B25" s="16">
        <v>1.0</v>
      </c>
    </row>
    <row r="26">
      <c r="A26" s="13">
        <v>2014.0</v>
      </c>
      <c r="B26" s="14">
        <v>2.0</v>
      </c>
    </row>
    <row r="27">
      <c r="A27" s="15">
        <v>2015.0</v>
      </c>
      <c r="B27" s="16">
        <v>18.0</v>
      </c>
    </row>
    <row r="28">
      <c r="A28" s="13">
        <v>2016.0</v>
      </c>
      <c r="B28" s="14">
        <v>0.0</v>
      </c>
    </row>
    <row r="29">
      <c r="A29" s="15">
        <v>2017.0</v>
      </c>
      <c r="B29" s="16">
        <v>5.0</v>
      </c>
    </row>
    <row r="30">
      <c r="A30" s="13">
        <v>2018.0</v>
      </c>
      <c r="B30" s="14">
        <v>4.0</v>
      </c>
    </row>
    <row r="31">
      <c r="A31" s="15">
        <v>2019.0</v>
      </c>
      <c r="B31" s="16">
        <v>12.0</v>
      </c>
    </row>
    <row r="32">
      <c r="A32" s="13">
        <v>2020.0</v>
      </c>
      <c r="B32" s="14">
        <v>13.0</v>
      </c>
    </row>
    <row r="33">
      <c r="A33" s="15">
        <v>2021.0</v>
      </c>
      <c r="B33" s="16">
        <v>0.0</v>
      </c>
    </row>
    <row r="34">
      <c r="A34" s="13">
        <v>2022.0</v>
      </c>
      <c r="B34" s="14">
        <v>7.0</v>
      </c>
    </row>
    <row r="35">
      <c r="A35" s="17">
        <v>2023.0</v>
      </c>
      <c r="B35" s="18">
        <v>4.0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92</v>
      </c>
      <c r="C1" s="5" t="s">
        <v>68</v>
      </c>
      <c r="D1" s="5" t="s">
        <v>131</v>
      </c>
      <c r="E1" s="5" t="s">
        <v>35</v>
      </c>
      <c r="F1" s="5" t="s">
        <v>23</v>
      </c>
      <c r="G1" s="5" t="s">
        <v>125</v>
      </c>
      <c r="H1" s="5" t="s">
        <v>58</v>
      </c>
    </row>
    <row r="2">
      <c r="A2" s="5">
        <v>1990.0</v>
      </c>
      <c r="F2" s="5">
        <v>1.0</v>
      </c>
    </row>
    <row r="3">
      <c r="A3" s="5">
        <v>1991.0</v>
      </c>
    </row>
    <row r="4">
      <c r="A4" s="5">
        <v>1992.0</v>
      </c>
      <c r="F4" s="5">
        <v>1.0</v>
      </c>
    </row>
    <row r="5">
      <c r="A5" s="5">
        <v>1993.0</v>
      </c>
    </row>
    <row r="6">
      <c r="A6" s="5">
        <v>1994.0</v>
      </c>
    </row>
    <row r="7">
      <c r="A7" s="5">
        <v>1995.0</v>
      </c>
    </row>
    <row r="8">
      <c r="A8" s="5">
        <v>1996.0</v>
      </c>
    </row>
    <row r="9">
      <c r="A9" s="5">
        <v>1997.0</v>
      </c>
    </row>
    <row r="10">
      <c r="A10" s="5">
        <v>1998.0</v>
      </c>
      <c r="E10" s="5">
        <v>1.0</v>
      </c>
    </row>
    <row r="11">
      <c r="A11" s="5">
        <v>1999.0</v>
      </c>
    </row>
    <row r="12">
      <c r="A12" s="5">
        <v>2000.0</v>
      </c>
    </row>
    <row r="13">
      <c r="A13" s="5">
        <v>2001.0</v>
      </c>
    </row>
    <row r="14">
      <c r="A14" s="5">
        <v>2002.0</v>
      </c>
    </row>
    <row r="15">
      <c r="A15" s="5">
        <v>2003.0</v>
      </c>
    </row>
    <row r="16">
      <c r="A16" s="5">
        <v>2004.0</v>
      </c>
      <c r="E16" s="5">
        <v>2.0</v>
      </c>
    </row>
    <row r="17">
      <c r="A17" s="5">
        <v>2005.0</v>
      </c>
      <c r="B17" s="5">
        <v>1.0</v>
      </c>
    </row>
    <row r="18">
      <c r="A18" s="5">
        <v>2006.0</v>
      </c>
    </row>
    <row r="19">
      <c r="A19" s="5">
        <v>2007.0</v>
      </c>
    </row>
    <row r="20">
      <c r="A20" s="5">
        <v>2008.0</v>
      </c>
      <c r="H20" s="5">
        <v>1.0</v>
      </c>
    </row>
    <row r="21">
      <c r="A21" s="5">
        <v>2009.0</v>
      </c>
    </row>
    <row r="22">
      <c r="A22" s="5">
        <v>2010.0</v>
      </c>
      <c r="D22" s="5">
        <v>1.0</v>
      </c>
      <c r="H22" s="5">
        <v>1.0</v>
      </c>
    </row>
    <row r="23">
      <c r="A23" s="5">
        <v>2011.0</v>
      </c>
    </row>
    <row r="24">
      <c r="A24" s="5">
        <v>2012.0</v>
      </c>
      <c r="B24" s="5">
        <v>1.0</v>
      </c>
      <c r="D24" s="5">
        <v>1.0</v>
      </c>
    </row>
    <row r="25">
      <c r="A25" s="5">
        <v>2013.0</v>
      </c>
      <c r="H25" s="5">
        <v>1.0</v>
      </c>
    </row>
    <row r="26">
      <c r="A26" s="5">
        <v>2014.0</v>
      </c>
    </row>
    <row r="27">
      <c r="A27" s="5">
        <v>2015.0</v>
      </c>
      <c r="C27" s="5">
        <v>1.0</v>
      </c>
      <c r="D27" s="5">
        <v>1.0</v>
      </c>
      <c r="G27" s="5">
        <v>1.0</v>
      </c>
      <c r="H27" s="5">
        <v>1.0</v>
      </c>
    </row>
    <row r="28">
      <c r="A28" s="5">
        <v>2016.0</v>
      </c>
      <c r="C28" s="5">
        <v>1.0</v>
      </c>
    </row>
    <row r="29">
      <c r="A29" s="5">
        <v>2017.0</v>
      </c>
      <c r="B29" s="5">
        <v>1.0</v>
      </c>
      <c r="D29" s="5">
        <v>1.0</v>
      </c>
    </row>
    <row r="30">
      <c r="A30" s="5">
        <v>2018.0</v>
      </c>
      <c r="C30" s="5">
        <v>3.0</v>
      </c>
      <c r="G30" s="5">
        <v>1.0</v>
      </c>
    </row>
    <row r="31">
      <c r="A31" s="5">
        <v>2019.0</v>
      </c>
      <c r="C31" s="5">
        <v>2.0</v>
      </c>
      <c r="G31" s="5">
        <v>1.0</v>
      </c>
    </row>
    <row r="32">
      <c r="A32" s="5">
        <v>2020.0</v>
      </c>
      <c r="C32" s="5">
        <v>2.0</v>
      </c>
      <c r="G32" s="5">
        <v>1.0</v>
      </c>
      <c r="H32" s="5">
        <v>1.0</v>
      </c>
    </row>
    <row r="33">
      <c r="A33" s="5">
        <v>2021.0</v>
      </c>
    </row>
    <row r="34">
      <c r="A34" s="5">
        <v>2022.0</v>
      </c>
      <c r="D34" s="5">
        <v>1.0</v>
      </c>
      <c r="G34" s="5">
        <v>1.0</v>
      </c>
    </row>
    <row r="35">
      <c r="A35" s="5">
        <v>2023.0</v>
      </c>
      <c r="G35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221</v>
      </c>
      <c r="B1" s="5" t="s">
        <v>222</v>
      </c>
    </row>
    <row r="2">
      <c r="A2" s="6" t="s">
        <v>223</v>
      </c>
      <c r="B2" s="6">
        <v>25.0</v>
      </c>
    </row>
    <row r="3">
      <c r="A3" s="6" t="s">
        <v>118</v>
      </c>
      <c r="B3" s="6">
        <v>20.0</v>
      </c>
    </row>
    <row r="4">
      <c r="A4" s="6" t="s">
        <v>224</v>
      </c>
      <c r="B4" s="6">
        <v>13.0</v>
      </c>
    </row>
    <row r="5">
      <c r="A5" s="6" t="s">
        <v>225</v>
      </c>
      <c r="B5" s="6">
        <v>10.0</v>
      </c>
    </row>
    <row r="6">
      <c r="A6" s="6" t="s">
        <v>226</v>
      </c>
      <c r="B6" s="6">
        <v>10.0</v>
      </c>
    </row>
    <row r="7">
      <c r="A7" s="6" t="s">
        <v>227</v>
      </c>
      <c r="B7" s="6">
        <v>7.0</v>
      </c>
    </row>
    <row r="8">
      <c r="A8" s="6" t="s">
        <v>228</v>
      </c>
      <c r="B8" s="6">
        <v>7.0</v>
      </c>
    </row>
    <row r="9">
      <c r="A9" s="6" t="s">
        <v>229</v>
      </c>
      <c r="B9" s="6">
        <v>7.0</v>
      </c>
    </row>
    <row r="10">
      <c r="A10" s="6" t="s">
        <v>105</v>
      </c>
      <c r="B10" s="6">
        <v>6.0</v>
      </c>
    </row>
    <row r="11">
      <c r="A11" s="6" t="s">
        <v>230</v>
      </c>
      <c r="B11" s="6">
        <v>5.0</v>
      </c>
    </row>
    <row r="12">
      <c r="A12" s="6" t="s">
        <v>231</v>
      </c>
      <c r="B12" s="6">
        <v>5.0</v>
      </c>
    </row>
    <row r="13">
      <c r="A13" s="6" t="s">
        <v>232</v>
      </c>
      <c r="B13" s="6">
        <v>4.0</v>
      </c>
    </row>
    <row r="14">
      <c r="A14" s="6" t="s">
        <v>233</v>
      </c>
      <c r="B14" s="6">
        <v>3.0</v>
      </c>
    </row>
    <row r="15">
      <c r="A15" s="6" t="s">
        <v>234</v>
      </c>
      <c r="B15" s="6">
        <v>3.0</v>
      </c>
    </row>
    <row r="16">
      <c r="A16" s="6" t="s">
        <v>235</v>
      </c>
      <c r="B16" s="6">
        <v>3.0</v>
      </c>
    </row>
    <row r="17">
      <c r="A17" s="6" t="s">
        <v>236</v>
      </c>
      <c r="B17" s="6">
        <v>2.0</v>
      </c>
    </row>
    <row r="18">
      <c r="A18" s="6" t="s">
        <v>237</v>
      </c>
      <c r="B18" s="6">
        <v>2.0</v>
      </c>
    </row>
    <row r="19">
      <c r="A19" s="6" t="s">
        <v>238</v>
      </c>
      <c r="B19" s="6">
        <v>2.0</v>
      </c>
    </row>
    <row r="20">
      <c r="A20" s="6" t="s">
        <v>239</v>
      </c>
      <c r="B20" s="6">
        <v>1.0</v>
      </c>
    </row>
    <row r="21">
      <c r="A21" s="6" t="s">
        <v>240</v>
      </c>
      <c r="B21" s="6">
        <v>1.0</v>
      </c>
    </row>
  </sheetData>
  <autoFilter ref="$A$1:$B$28">
    <sortState ref="A1:B28">
      <sortCondition descending="1" ref="B1:B28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221</v>
      </c>
      <c r="B1" s="5" t="s">
        <v>241</v>
      </c>
    </row>
    <row r="2">
      <c r="A2" s="5" t="s">
        <v>118</v>
      </c>
      <c r="B2" s="5">
        <v>114.0</v>
      </c>
    </row>
    <row r="3">
      <c r="A3" s="5" t="s">
        <v>223</v>
      </c>
      <c r="B3" s="5">
        <v>112.0</v>
      </c>
    </row>
    <row r="4">
      <c r="A4" s="5" t="s">
        <v>224</v>
      </c>
      <c r="B4" s="5">
        <v>90.0</v>
      </c>
    </row>
    <row r="5">
      <c r="A5" s="5" t="s">
        <v>225</v>
      </c>
      <c r="B5" s="5">
        <v>86.0</v>
      </c>
    </row>
    <row r="6">
      <c r="A6" s="5" t="s">
        <v>227</v>
      </c>
      <c r="B6" s="5">
        <v>80.0</v>
      </c>
    </row>
    <row r="7">
      <c r="A7" s="5" t="s">
        <v>226</v>
      </c>
      <c r="B7" s="5">
        <v>79.0</v>
      </c>
    </row>
    <row r="8">
      <c r="A8" s="5" t="s">
        <v>231</v>
      </c>
      <c r="B8" s="5">
        <v>52.0</v>
      </c>
    </row>
    <row r="9">
      <c r="A9" s="5" t="s">
        <v>228</v>
      </c>
      <c r="B9" s="5">
        <v>36.0</v>
      </c>
    </row>
    <row r="10">
      <c r="A10" s="5" t="s">
        <v>242</v>
      </c>
      <c r="B10" s="5">
        <v>22.0</v>
      </c>
    </row>
    <row r="11">
      <c r="A11" s="5" t="s">
        <v>238</v>
      </c>
      <c r="B11" s="5">
        <v>18.0</v>
      </c>
    </row>
  </sheetData>
  <autoFilter ref="$A$1:$B$11">
    <sortState ref="A1:B11">
      <sortCondition descending="1" ref="B1:B11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0"/>
  </cols>
  <sheetData>
    <row r="1">
      <c r="A1" s="5" t="s">
        <v>243</v>
      </c>
      <c r="B1" s="5" t="s">
        <v>244</v>
      </c>
    </row>
    <row r="2">
      <c r="A2" s="5" t="s">
        <v>245</v>
      </c>
      <c r="B2" s="6">
        <f>COUNTA(Sheet1!O2:O48)</f>
        <v>20</v>
      </c>
    </row>
    <row r="3">
      <c r="A3" s="5" t="s">
        <v>246</v>
      </c>
      <c r="B3" s="5">
        <f>COUNTBLANK(Sheet1!O2:O48)</f>
        <v>27</v>
      </c>
    </row>
  </sheetData>
  <autoFilter ref="$A$1:$B$10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13"/>
  </cols>
  <sheetData>
    <row r="1">
      <c r="A1" s="5" t="s">
        <v>247</v>
      </c>
      <c r="B1" s="5" t="s">
        <v>248</v>
      </c>
    </row>
    <row r="2">
      <c r="A2" s="5" t="s">
        <v>249</v>
      </c>
      <c r="B2" s="6">
        <f>COUNTIF(Sheet1!O:O, "Translation and Publication Support Programme + Vlaams Fonds voor de Letteren") + COUNTIF(Sheet1!O:O, "Translation and Publication Support Programme + Nederlands Letterenfonds Fonds voor de Letteren") + COUNTIF(Sheet1!O:O, "Translation and Publication Support Programme + Schwob")</f>
        <v>4</v>
      </c>
    </row>
    <row r="3">
      <c r="A3" s="5" t="s">
        <v>250</v>
      </c>
      <c r="B3" s="5">
        <v>6.0</v>
      </c>
    </row>
    <row r="4">
      <c r="A4" s="5" t="s">
        <v>251</v>
      </c>
      <c r="B4" s="6">
        <f>COUNTIF(Sheet1!O:O, "Vlaams Fonds voor de Letteren") + COUNTIF(Sheet1!O:O, "Literatuur Vlaanderen") + COUNTIF(Sheet1!O:O, "Expertisecentrum Literair Vertalen") + COUNTIF(Sheet1!O:O, "Nederlands Letterenfonds") + COUNTIF(Sheet1!O:O, "Schwob")
</f>
        <v>10</v>
      </c>
    </row>
  </sheetData>
  <autoFilter ref="$A$1:$B$10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7.25"/>
    <col customWidth="1" min="4" max="4" width="20.5"/>
    <col customWidth="1" min="5" max="5" width="23.63"/>
    <col customWidth="1" min="6" max="6" width="41.5"/>
    <col customWidth="1" min="7" max="7" width="34.13"/>
  </cols>
  <sheetData>
    <row r="1">
      <c r="A1" s="5" t="s">
        <v>10</v>
      </c>
      <c r="B1" s="5" t="s">
        <v>249</v>
      </c>
      <c r="C1" s="5" t="s">
        <v>250</v>
      </c>
      <c r="D1" s="5" t="s">
        <v>251</v>
      </c>
    </row>
    <row r="2">
      <c r="A2" s="5">
        <v>2007.0</v>
      </c>
      <c r="B2" s="6">
        <f>COUNTIFS(Sheet1!K:K, 2007, Sheet1!O:O, "Translation and Publication Support Programme + Vlaams Fonds voor de Letteren") + COUNTIFS(Sheet1!K:K, 2007, Sheet1!O:O, "Translation and Publication Support Programme + Nederlands Letterenfonds") + COUNTIFS(Sheet1!K:K, 2007, Sheet1!O:O, "Translation and Publication Support Programme + Schwob")
</f>
        <v>0</v>
      </c>
      <c r="C2" s="7">
        <f>COUNTIFS(Sheet1!K:K, 2007, Sheet1!O:O, "Translation and Publication Support Programme") + COUNTIFS(Sheet1!K:K, 2007, Sheet1!O:O, "FILIT-residenties voor buitenlandse vertalers")</f>
        <v>0</v>
      </c>
      <c r="D2" s="6">
        <f>COUNTIFS(Sheet1!K:K, 2007, Sheet1!O:O, "Vlaams Fonds voor de Letteren") + COUNTIFS(Sheet1!K:K, 2007, Sheet1!O:O, "Literatuur Vlaanderen") + COUNTIFS(Sheet1!K:K, 2007, Sheet1!O:O, "Expertisecentrum Literair Vertalen") + COUNTIFS(Sheet1!K:K, 2007, Sheet1!O:O, "Nederlands Letterenfonds") + COUNTIFS(Sheet1!K:K, 2007, Sheet1!O:O, "Schwob")</f>
        <v>0</v>
      </c>
    </row>
    <row r="3">
      <c r="A3" s="5">
        <v>2008.0</v>
      </c>
      <c r="B3" s="6">
        <f>COUNTIFS(Sheet1!K:K, 2008, Sheet1!O:O, "Translation and Publication Support Programme + Vlaams Fonds voor de Letteren") + COUNTIFS(Sheet1!K:K, 2008, Sheet1!O:O, "Translation and Publication Support Programme + Nederlands Letterenfonds") + COUNTIFS(Sheet1!K:K, 2008, Sheet1!O:O, "Translation and Publication Support Programme + Schwob")
</f>
        <v>1</v>
      </c>
      <c r="C3" s="7">
        <f>COUNTIFS(Sheet1!K:K, 2008, Sheet1!O:O, "Translation and Publication Support Programme") + COUNTIFS(Sheet1!K:K, 2008, Sheet1!O:O, "FILIT-residenties voor buitenlandse vertalers")</f>
        <v>0</v>
      </c>
      <c r="D3" s="6">
        <f>COUNTIFS(Sheet1!K:K, 2008, Sheet1!O:O, "Vlaams Fonds voor de Letteren") + COUNTIFS(Sheet1!K:K, 2008, Sheet1!O:O, "Literatuur Vlaanderen") + COUNTIFS(Sheet1!K:K, 2008, Sheet1!O:O, "Expertisecentrum Literair Vertalen") + COUNTIFS(Sheet1!K:K, 2008, Sheet1!O:O, "Nederlands Letterenfonds") + COUNTIFS(Sheet1!K:K, 2008, Sheet1!O:O, "Schwob")</f>
        <v>0</v>
      </c>
    </row>
    <row r="4">
      <c r="A4" s="5">
        <v>2009.0</v>
      </c>
      <c r="B4" s="6">
        <f>COUNTIFS(Sheet1!K:K, 2009, Sheet1!O:O, "Translation and Publication Support Programme + Vlaams Fonds voor de Letteren") + COUNTIFS(Sheet1!K:K, 2009, Sheet1!O:O, "Translation and Publication Support Programme + Nederlands Letterenfonds") + COUNTIFS(Sheet1!K:K, 2009, Sheet1!O:O, "Translation and Publication Support Programme + Schwob")
</f>
        <v>0</v>
      </c>
      <c r="C4" s="7">
        <f>COUNTIFS(Sheet1!K:K, 2009, Sheet1!O:O, "Translation and Publication Support Programme") + COUNTIFS(Sheet1!K:K, 2009, Sheet1!O:O, "FILIT-residenties voor buitenlandse vertalers")</f>
        <v>0</v>
      </c>
      <c r="D4" s="6">
        <f>COUNTIFS(Sheet1!K:K, 2009, Sheet1!O:O, "Vlaams Fonds voor de Letteren") + COUNTIFS(Sheet1!K:K, 2009, Sheet1!O:O, "Literatuur Vlaanderen") + COUNTIFS(Sheet1!K:K, 2009, Sheet1!O:O, "Expertisecentrum Literair Vertalen") + COUNTIFS(Sheet1!K:K, 2009, Sheet1!O:O, "Nederlands Letterenfonds") + COUNTIFS(Sheet1!K:K, 2009, Sheet1!O:O, "Schwob")</f>
        <v>0</v>
      </c>
    </row>
    <row r="5">
      <c r="A5" s="5">
        <v>2010.0</v>
      </c>
      <c r="B5" s="6">
        <f>COUNTIFS(Sheet1!K:K, 2010, Sheet1!O:O, "Translation and Publication Support Programme + Vlaams Fonds voor de Letteren") + COUNTIFS(Sheet1!K:K, 2010, Sheet1!O:O, "Translation and Publication Support Programme + Nederlands Letterenfonds") + COUNTIFS(Sheet1!K:K, 2010, Sheet1!O:O, "Translation and Publication Support Programme + Schwob")
</f>
        <v>3</v>
      </c>
      <c r="C5" s="7">
        <f>COUNTIFS(Sheet1!K:K, 2010, Sheet1!O:O, "Translation and Publication Support Programme") + COUNTIFS(Sheet1!K:K, 2010, Sheet1!O:O, "FILIT-residenties voor buitenlandse vertalers")</f>
        <v>0</v>
      </c>
      <c r="D5" s="6">
        <f>COUNTIFS(Sheet1!K:K, 2010, Sheet1!O:O, "Vlaams Fonds voor de Letteren") + COUNTIFS(Sheet1!K:K, 2010, Sheet1!O:O, "Literatuur Vlaanderen") + COUNTIFS(Sheet1!K:K, 2010, Sheet1!O:O, "Expertisecentrum Literair Vertalen") + COUNTIFS(Sheet1!K:K, 2010, Sheet1!O:O, "Nederlands Letterenfonds") + COUNTIFS(Sheet1!K:K, 2010, Sheet1!O:O, "Schwob")</f>
        <v>0</v>
      </c>
    </row>
    <row r="6">
      <c r="A6" s="5">
        <v>2011.0</v>
      </c>
      <c r="B6" s="6">
        <f>COUNTIFS(Sheet1!K:K, 2011, Sheet1!O:O, "Translation and Publication Support Programme + Vlaams Fonds voor de Letteren") + COUNTIFS(Sheet1!K:K, 2011, Sheet1!O:O, "Translation and Publication Support Programme + Nederlands Letterenfonds") + COUNTIFS(Sheet1!K:K, 2011, Sheet1!O:O, "Translation and Publication Support Programme + Schwob")
</f>
        <v>0</v>
      </c>
      <c r="C6" s="7">
        <f>COUNTIFS(Sheet1!K:K, 2011, Sheet1!O:O, "Translation and Publication Support Programme") + COUNTIFS(Sheet1!K:K, 2011, Sheet1!O:O, "FILIT-residenties voor buitenlandse vertalers")</f>
        <v>0</v>
      </c>
      <c r="D6" s="6">
        <f>COUNTIFS(Sheet1!K:K, 2011, Sheet1!O:O, "Vlaams Fonds voor de Letteren") + COUNTIFS(Sheet1!K:K, 2011, Sheet1!O:O, "Literatuur Vlaanderen") + COUNTIFS(Sheet1!K:K, 2011, Sheet1!O:O, "Expertisecentrum Literair Vertalen") + COUNTIFS(Sheet1!K:K, 2011, Sheet1!O:O, "Nederlands Letterenfonds") + COUNTIFS(Sheet1!K:K, 2011, Sheet1!O:O, "Schwob")</f>
        <v>0</v>
      </c>
    </row>
    <row r="7">
      <c r="A7" s="6">
        <v>2012.0</v>
      </c>
      <c r="B7" s="6">
        <f>COUNTIFS(Sheet1!K:K, 2012, Sheet1!O:O, "Translation and Publication Support Programme + Vlaams Fonds voor de Letteren") + COUNTIFS(Sheet1!K:K, 2012, Sheet1!O:O, "Translation and Publication Support Programme + Nederlands Letterenfonds") + COUNTIFS(Sheet1!K:K, 2012, Sheet1!O:O, "Translation and Publication Support Programme + Schwob")
</f>
        <v>0</v>
      </c>
      <c r="C7" s="7">
        <f>COUNTIFS(Sheet1!K:K, 2012, Sheet1!O:O, "Translation and Publication Support Programme") + COUNTIFS(Sheet1!K:K, 2012, Sheet1!O:O, "FILIT-residenties voor buitenlandse vertalers")</f>
        <v>1</v>
      </c>
      <c r="D7" s="6">
        <f>COUNTIFS(Sheet1!K:K, 2012, Sheet1!O:O, "Vlaams Fonds voor de Letteren") + COUNTIFS(Sheet1!K:K, 2012, Sheet1!O:O, "Literatuur Vlaanderen") + COUNTIFS(Sheet1!K:K, 2012, Sheet1!O:O, "Expertisecentrum Literair Vertalen") + COUNTIFS(Sheet1!K:K, 2012, Sheet1!O:O, "Nederlands Letterenfonds") + COUNTIFS(Sheet1!K:K, 2012, Sheet1!O:O, "Schwob")</f>
        <v>0</v>
      </c>
    </row>
    <row r="8">
      <c r="A8" s="6">
        <v>2013.0</v>
      </c>
      <c r="B8" s="6">
        <f>COUNTIFS(Sheet1!K:K, 2013, Sheet1!O:O, "Translation and Publication Support Programme + Vlaams Fonds voor de Letteren") + COUNTIFS(Sheet1!K:K, 2013, Sheet1!O:O, "Translation and Publication Support Programme + Nederlands Letterenfonds") + COUNTIFS(Sheet1!K:K, 2013, Sheet1!O:O, "Translation and Publication Support Programme + Schwob")
</f>
        <v>0</v>
      </c>
      <c r="C8" s="6">
        <f>COUNTIFS(Sheet1!K:K, 2013, Sheet1!O:O, "Translation and Publication Support Programme") + COUNTIFS(Sheet1!K:K, 2013, Sheet1!O:O, "FILIT-residenties voor buitenlandse vertalers")</f>
        <v>1</v>
      </c>
      <c r="D8" s="6">
        <f>COUNTIFS(Sheet1!K:K, 2013, Sheet1!O:O, "Vlaams Fonds voor de Letteren") + COUNTIFS(Sheet1!K:K, 2013, Sheet1!O:O, "Literatuur Vlaanderen") + COUNTIFS(Sheet1!K:K, 2013, Sheet1!O:O, "Expertisecentrum Literair Vertalen") + COUNTIFS(Sheet1!K:K, 2013, Sheet1!O:O, "Nederlands Letterenfonds") + COUNTIFS(Sheet1!K:K, 2013, Sheet1!O:O, "Schwob")</f>
        <v>0</v>
      </c>
    </row>
    <row r="9">
      <c r="A9" s="6">
        <v>2014.0</v>
      </c>
      <c r="B9" s="6">
        <f>COUNTIFS(Sheet1!K:K, 2014, Sheet1!O:O, "Translation and Publication Support Programme + Vlaams Fonds voor de Letteren") + COUNTIFS(Sheet1!K:K, 2014, Sheet1!O:O, "Translation and Publication Support Programme + Nederlands Letterenfonds") + COUNTIFS(Sheet1!K:K, 2014, Sheet1!O:O, "Translation and Publication Support Programme + Schwob")
</f>
        <v>0</v>
      </c>
      <c r="C9" s="6">
        <f>COUNTIFS(Sheet1!K:K, 2014, Sheet1!O:O, "Translation and Publication Support Programme") + COUNTIFS(Sheet1!K:K, 2014, Sheet1!O:O, "FILIT-residenties voor buitenlandse vertalers")</f>
        <v>0</v>
      </c>
      <c r="D9" s="6">
        <f>COUNTIFS(Sheet1!K:K, 2014, Sheet1!O:O, "Vlaams Fonds voor de Letteren") + COUNTIFS(Sheet1!K:K, 2014, Sheet1!O:O, "Literatuur Vlaanderen") + COUNTIFS(Sheet1!K:K, 2014, Sheet1!O:O, "Expertisecentrum Literair Vertalen") + COUNTIFS(Sheet1!K:K, 2014, Sheet1!O:O, "Nederlands Letterenfonds") + COUNTIFS(Sheet1!K:K, 2014, Sheet1!O:O, "Schwob")</f>
        <v>0</v>
      </c>
    </row>
    <row r="10">
      <c r="A10" s="6">
        <v>2015.0</v>
      </c>
      <c r="B10" s="6">
        <f>COUNTIFS(Sheet1!K:K, 2015, Sheet1!O:O, "Translation and Publication Support Programme + Vlaams Fonds voor de Letteren") + COUNTIFS(Sheet1!K:K, 2015, Sheet1!O:O, "Translation and Publication Support Programme + Nederlands Letterenfonds") + COUNTIFS(Sheet1!K:K, 2015, Sheet1!O:O, "Translation and Publication Support Programme + Schwob")
</f>
        <v>0</v>
      </c>
      <c r="C10" s="6">
        <f>COUNTIFS(Sheet1!K:K, 2015, Sheet1!O:O, "Translation and Publication Support Programme") + COUNTIFS(Sheet1!K:K, 2015, Sheet1!O:O, "FILIT-residenties voor buitenlandse vertalers")</f>
        <v>2</v>
      </c>
      <c r="D10" s="6">
        <f>COUNTIFS(Sheet1!K:K, 2015, Sheet1!O:O, "Vlaams Fonds voor de Letteren") + COUNTIFS(Sheet1!K:K, 2015, Sheet1!O:O, "Literatuur Vlaanderen") + COUNTIFS(Sheet1!K:K, 2015, Sheet1!O:O, "Expertisecentrum Literair Vertalen") + COUNTIFS(Sheet1!K:K, 2015, Sheet1!O:O, "Nederlands Letterenfonds") + COUNTIFS(Sheet1!K:K, 2015, Sheet1!O:O, "Schwob")</f>
        <v>1</v>
      </c>
    </row>
    <row r="11">
      <c r="A11" s="6">
        <v>2016.0</v>
      </c>
      <c r="B11" s="6">
        <f>COUNTIFS(Sheet1!K:K, 2016, Sheet1!O:O, "Translation and Publication Support Programme + Vlaams Fonds voor de Letteren") + COUNTIFS(Sheet1!K:K, 2016, Sheet1!O:O, "Translation and Publication Support Programme + Nederlands Letterenfonds") + COUNTIFS(Sheet1!K:K, 2016, Sheet1!O:O, "Translation and Publication Support Programme + Schwob")
</f>
        <v>0</v>
      </c>
      <c r="C11" s="6">
        <f>COUNTIFS(Sheet1!K:K, 2016, Sheet1!O:O, "Translation and Publication Support Programme") + COUNTIFS(Sheet1!K:K, 2016, Sheet1!O:O, "FILIT-residenties voor buitenlandse vertalers")</f>
        <v>0</v>
      </c>
      <c r="D11" s="6">
        <f>COUNTIFS(Sheet1!K:K, 2016, Sheet1!O:O, "Vlaams Fonds voor de Letteren") + COUNTIFS(Sheet1!K:K, 2016, Sheet1!O:O, "Literatuur Vlaanderen") + COUNTIFS(Sheet1!K:K, 2016, Sheet1!O:O, "Expertisecentrum Literair Vertalen") + COUNTIFS(Sheet1!K:K, 2016, Sheet1!O:O, "Nederlands Letterenfonds") + COUNTIFS(Sheet1!K:K, 2016, Sheet1!O:O, "Schwob")</f>
        <v>0</v>
      </c>
    </row>
    <row r="12">
      <c r="A12" s="6">
        <v>2017.0</v>
      </c>
      <c r="B12" s="6">
        <f>COUNTIFS(Sheet1!K:K, 2017, Sheet1!O:O, "Translation and Publication Support Programme + Vlaams Fonds voor de Letteren") + COUNTIFS(Sheet1!K:K, 2017, Sheet1!O:O, "Translation and Publication Support Programme + Nederlands Letterenfonds") + COUNTIFS(Sheet1!K:K, 2017, Sheet1!O:O, "Translation and Publication Support Programme + Schwob")
</f>
        <v>1</v>
      </c>
      <c r="C12" s="6">
        <f>COUNTIFS(Sheet1!K:K, 2017, Sheet1!O:O, "Translation and Publication Support Programme") + COUNTIFS(Sheet1!K:K, 2017, Sheet1!O:O, "FILIT-residenties voor buitenlandse vertalers")</f>
        <v>0</v>
      </c>
      <c r="D12" s="6">
        <f>COUNTIFS(Sheet1!K:K, 2017, Sheet1!O:O, "Vlaams Fonds voor de Letteren") + COUNTIFS(Sheet1!K:K, 2017, Sheet1!O:O, "Literatuur Vlaanderen") + COUNTIFS(Sheet1!K:K, 2017, Sheet1!O:O, "Expertisecentrum Literair Vertalen") + COUNTIFS(Sheet1!K:K, 2017, Sheet1!O:O, "Nederlands Letterenfonds") + COUNTIFS(Sheet1!K:K, 2017, Sheet1!O:O, "Schwob")</f>
        <v>0</v>
      </c>
    </row>
    <row r="13">
      <c r="A13" s="6">
        <v>2018.0</v>
      </c>
      <c r="B13" s="6">
        <f>COUNTIFS(Sheet1!K:K, 2018, Sheet1!O:O, "Translation and Publication Support Programme + Vlaams Fonds voor de Letteren") + COUNTIFS(Sheet1!K:K, 2018, Sheet1!O:O, "Translation and Publication Support Programme + Nederlands Letterenfonds") + COUNTIFS(Sheet1!K:K, 2018, Sheet1!O:O, "Translation and Publication Support Programme + Schwob")
</f>
        <v>0</v>
      </c>
      <c r="C13" s="6">
        <f>COUNTIFS(Sheet1!K:K, 2018, Sheet1!O:O, "Translation and Publication Support Programme") + COUNTIFS(Sheet1!K:K, 2018, Sheet1!O:O, "FILIT-residenties voor buitenlandse vertalers")</f>
        <v>0</v>
      </c>
      <c r="D13" s="6">
        <f>COUNTIFS(Sheet1!K:K, 2018, Sheet1!O:O, "Vlaams Fonds voor de Letteren") + COUNTIFS(Sheet1!K:K, 2018, Sheet1!O:O, "Literatuur Vlaanderen") + COUNTIFS(Sheet1!K:K, 2018, Sheet1!O:O, "Expertisecentrum Literair Vertalen") + COUNTIFS(Sheet1!K:K, 2018, Sheet1!O:O, "Nederlands Letterenfonds") + COUNTIFS(Sheet1!K:K, 2018, Sheet1!O:O, "Schwob")</f>
        <v>2</v>
      </c>
    </row>
    <row r="14">
      <c r="A14" s="6">
        <v>2019.0</v>
      </c>
      <c r="B14" s="6">
        <f>COUNTIFS(Sheet1!K:K, 2019, Sheet1!O:O, "Translation and Publication Support Programme + Vlaams Fonds voor de Letteren") + COUNTIFS(Sheet1!K:K, 2019, Sheet1!O:O, "Translation and Publication Support Programme + Nederlands Letterenfonds") + COUNTIFS(Sheet1!K:K, 2019, Sheet1!O:O, "Translation and Publication Support Programme + Schwob")
</f>
        <v>0</v>
      </c>
      <c r="C14" s="6">
        <f>COUNTIFS(Sheet1!K:K, 2019, Sheet1!O:O, "Translation and Publication Support Programme") + COUNTIFS(Sheet1!K:K, 2019, Sheet1!O:O, "FILIT-residenties voor buitenlandse vertalers")</f>
        <v>0</v>
      </c>
      <c r="D14" s="6">
        <f>COUNTIFS(Sheet1!K:K, 2019, Sheet1!O:O, "Vlaams Fonds voor de Letteren") + COUNTIFS(Sheet1!K:K, 2019, Sheet1!O:O, "Literatuur Vlaanderen") + COUNTIFS(Sheet1!K:K, 2019, Sheet1!O:O, "Expertisecentrum Literair Vertalen") + COUNTIFS(Sheet1!K:K, 2019, Sheet1!O:O, "Nederlands Letterenfonds") + COUNTIFS(Sheet1!K:K, 2019, Sheet1!O:O, "Schwob")</f>
        <v>2</v>
      </c>
    </row>
    <row r="15">
      <c r="A15" s="6">
        <v>2020.0</v>
      </c>
      <c r="B15" s="6">
        <f>COUNTIFS(Sheet1!K:K, 2020, Sheet1!O:O, "Translation and Publication Support Programme + Vlaams Fonds voor de Letteren") + COUNTIFS(Sheet1!K:K, 2020, Sheet1!O:O, "Translation and Publication Support Programme + Nederlands Letterenfonds") + COUNTIFS(Sheet1!K:K, 2020, Sheet1!O:O, "Translation and Publication Support Programme + Schwob")
</f>
        <v>0</v>
      </c>
      <c r="C15" s="6">
        <f>COUNTIFS(Sheet1!K:K, 2020, Sheet1!O:O, "Translation and Publication Support Programme") + COUNTIFS(Sheet1!K:K, 2020, Sheet1!O:O, "FILIT-residenties voor buitenlandse vertalers")</f>
        <v>0</v>
      </c>
      <c r="D15" s="6">
        <f>COUNTIFS(Sheet1!K:K, 2020, Sheet1!O:O, "Vlaams Fonds voor de Letteren") + COUNTIFS(Sheet1!K:K, 2020, Sheet1!O:O, "Literatuur Vlaanderen") + COUNTIFS(Sheet1!K:K, 2020, Sheet1!O:O, "Expertisecentrum Literair Vertalen") + COUNTIFS(Sheet1!K:K, 2020, Sheet1!O:O, "Nederlands Letterenfonds") + COUNTIFS(Sheet1!K:K, 2020, Sheet1!O:O, "Schwob")</f>
        <v>4</v>
      </c>
    </row>
    <row r="16">
      <c r="A16" s="5">
        <v>2021.0</v>
      </c>
      <c r="B16" s="6">
        <f>COUNTIFS(Sheet1!K:K, 2021, Sheet1!O:O, "Translation and Publication Support Programme + Vlaams Fonds voor de Letteren") + COUNTIFS(Sheet1!K:K, 2021, Sheet1!O:O, "Translation and Publication Support Programme + Nederlands Letterenfonds") + COUNTIFS(Sheet1!K:K, 2021, Sheet1!O:O, "Translation and Publication Support Programme + Schwob")
</f>
        <v>0</v>
      </c>
      <c r="C16" s="6">
        <f>COUNTIFS(Sheet1!K:K, 2021, Sheet1!O:O, "Translation and Publication Support Programme") + COUNTIFS(Sheet1!K:K, 2021, Sheet1!O:O, "FILIT-residenties voor buitenlandse vertalers")</f>
        <v>0</v>
      </c>
      <c r="D16" s="6">
        <f>COUNTIFS(Sheet1!K:K, 2021, Sheet1!O:O, "Vlaams Fonds voor de Letteren") + COUNTIFS(Sheet1!K:K, 2021, Sheet1!O:O, "Literatuur Vlaanderen") + COUNTIFS(Sheet1!K:K, 2021, Sheet1!O:O, "Expertisecentrum Literair Vertalen") + COUNTIFS(Sheet1!K:K, 2021, Sheet1!O:O, "Nederlands Letterenfonds") + COUNTIFS(Sheet1!K:K, 2021, Sheet1!O:O, "Schwob")</f>
        <v>0</v>
      </c>
    </row>
    <row r="17">
      <c r="A17" s="5">
        <v>2022.0</v>
      </c>
      <c r="B17" s="6">
        <f>COUNTIFS(Sheet1!K:K, 2022, Sheet1!O:O, "Translation and Publication Support Programme + Vlaams Fonds voor de Letteren") + COUNTIFS(Sheet1!K:K, 2022, Sheet1!O:O, "Translation and Publication Support Programme + Nederlands Letterenfonds") + COUNTIFS(Sheet1!K:K, 2022, Sheet1!O:O, "Translation and Publication Support Programme + Schwob")
</f>
        <v>1</v>
      </c>
      <c r="C17" s="6">
        <f>COUNTIFS(Sheet1!K:K, 2022, Sheet1!O:O, "Translation and Publication Support Programme") + COUNTIFS(Sheet1!K:K, 2022, Sheet1!O:O, "FILIT-residenties voor buitenlandse vertalers")</f>
        <v>0</v>
      </c>
      <c r="D17" s="6">
        <f>COUNTIFS(Sheet1!K:K, 2022, Sheet1!O:O, "Vlaams Fonds voor de Letteren") + COUNTIFS(Sheet1!K:K, 2022, Sheet1!O:O, "Literatuur Vlaanderen") + COUNTIFS(Sheet1!K:K, 2022, Sheet1!O:O, "Expertisecentrum Literair Vertalen") + COUNTIFS(Sheet1!K:K, 2022, Sheet1!O:O, "Nederlands Letterenfonds") + COUNTIFS(Sheet1!K:K, 2022, Sheet1!O:O, "Schwob")</f>
        <v>0</v>
      </c>
    </row>
    <row r="18">
      <c r="A18" s="5">
        <v>2023.0</v>
      </c>
      <c r="B18" s="6">
        <f>COUNTIFS(Sheet1!K:K, 2023, Sheet1!O:O, "Translation and Publication Support Programme + Vlaams Fonds voor de Letteren") + COUNTIFS(Sheet1!K:K, 2023, Sheet1!O:O, "Translation and Publication Support Programme + Nederlands Letterenfonds") + COUNTIFS(Sheet1!K:K, 2023, Sheet1!O:O, "Translation and Publication Support Programme + Schwob")
</f>
        <v>0</v>
      </c>
      <c r="C18" s="6">
        <f>COUNTIFS(Sheet1!K:K, 2023, Sheet1!O:O, "Translation and Publication Support Programme") + COUNTIFS(Sheet1!K:K, 2023, Sheet1!O:O, "FILIT-residenties voor buitenlandse vertalers")</f>
        <v>0</v>
      </c>
      <c r="D18" s="6">
        <f>COUNTIFS(Sheet1!K:K, 2023, Sheet1!O:O, "Vlaams Fonds voor de Letteren") + COUNTIFS(Sheet1!K:K, 2023, Sheet1!O:O, "Literatuur Vlaanderen") + COUNTIFS(Sheet1!K:K, 2023, Sheet1!O:O, "Expertisecentrum Literair Vertalen") + COUNTIFS(Sheet1!K:K, 2023, Sheet1!O:O, "Nederlands Letterenfonds") + COUNTIFS(Sheet1!K:K, 2023, Sheet1!O:O, "Schwob")</f>
        <v>1</v>
      </c>
    </row>
    <row r="19"/>
    <row r="20"/>
  </sheetData>
  <autoFilter ref="$A$1:$D$18"/>
  <drawing r:id="rId2"/>
</worksheet>
</file>