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3ZO\GitRepos\struct_codes\test\"/>
    </mc:Choice>
  </mc:AlternateContent>
  <xr:revisionPtr revIDLastSave="0" documentId="13_ncr:1_{899EA715-F77A-4EF1-B333-63708B8C983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W profile slenderness" sheetId="1" r:id="rId1"/>
    <sheet name="Tension" sheetId="2" r:id="rId2"/>
    <sheet name="Comp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O2" i="3"/>
  <c r="N2" i="3"/>
  <c r="M2" i="3"/>
  <c r="L2" i="3"/>
  <c r="I2" i="3"/>
  <c r="H2" i="3"/>
  <c r="J2" i="3"/>
  <c r="K2" i="3" s="1"/>
  <c r="M2" i="2"/>
  <c r="L2" i="2"/>
  <c r="K2" i="2"/>
  <c r="J2" i="2"/>
  <c r="H2" i="2"/>
  <c r="I2" i="2"/>
  <c r="G2" i="2"/>
  <c r="K2" i="1"/>
  <c r="J2" i="1"/>
  <c r="I2" i="1"/>
  <c r="H2" i="1"/>
  <c r="G2" i="1"/>
  <c r="F2" i="1"/>
  <c r="E2" i="1"/>
  <c r="P2" i="3" l="1"/>
  <c r="Q2" i="3" l="1"/>
  <c r="S2" i="3"/>
</calcChain>
</file>

<file path=xl/sharedStrings.xml><?xml version="1.0" encoding="utf-8"?>
<sst xmlns="http://schemas.openxmlformats.org/spreadsheetml/2006/main" count="45" uniqueCount="42">
  <si>
    <t>Secao</t>
  </si>
  <si>
    <t>Linear modulus (E) GPa</t>
  </si>
  <si>
    <t>Construction</t>
  </si>
  <si>
    <t>Rolled</t>
  </si>
  <si>
    <t>Flange axial slender limit</t>
  </si>
  <si>
    <t>Web axial slender limit</t>
  </si>
  <si>
    <t>Yield Strength (MPa)</t>
  </si>
  <si>
    <t>(E/Fy)^(1/2)</t>
  </si>
  <si>
    <t>Flange flexural slender limit</t>
  </si>
  <si>
    <t>Flange flexural compact limit</t>
  </si>
  <si>
    <t>Web flexural compact limit</t>
  </si>
  <si>
    <t>Web flexural slender limit</t>
  </si>
  <si>
    <t>Profile</t>
  </si>
  <si>
    <t>gross area</t>
  </si>
  <si>
    <t>net area</t>
  </si>
  <si>
    <t>yield strength Mpa</t>
  </si>
  <si>
    <t>ultimate strength Mpa</t>
  </si>
  <si>
    <t xml:space="preserve">lag factor </t>
  </si>
  <si>
    <t>effective are</t>
  </si>
  <si>
    <t>w6x15</t>
  </si>
  <si>
    <t>nominal ult str</t>
  </si>
  <si>
    <t>nominal yield strength</t>
  </si>
  <si>
    <t>ultimate strength lrfd</t>
  </si>
  <si>
    <t>yield strength lrfd</t>
  </si>
  <si>
    <t>ult str asd</t>
  </si>
  <si>
    <t>yield str asd</t>
  </si>
  <si>
    <t>Linear modulus E GPa</t>
  </si>
  <si>
    <t>Yield Strength Fy MPa</t>
  </si>
  <si>
    <t>radius gyration x (mm)</t>
  </si>
  <si>
    <t>radius gyration y (mm)</t>
  </si>
  <si>
    <t>Gross Area Ag (mm2)</t>
  </si>
  <si>
    <t>length x (m)</t>
  </si>
  <si>
    <t>length y (m)</t>
  </si>
  <si>
    <t>l/r x</t>
  </si>
  <si>
    <t>l/r y</t>
  </si>
  <si>
    <t>elastic buckling stress FE  x (MPa)</t>
  </si>
  <si>
    <t>Fy/Fe x</t>
  </si>
  <si>
    <t>elastic buckling stress FE  y (MPa)</t>
  </si>
  <si>
    <t>critical stress x 1</t>
  </si>
  <si>
    <t>Fy/Fe y</t>
  </si>
  <si>
    <t xml:space="preserve">critical stress x 2 </t>
  </si>
  <si>
    <t>criticak stress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</si>
</sst>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C1" workbookViewId="0">
      <selection activeCell="E4" sqref="E4"/>
    </sheetView>
  </sheetViews>
  <sheetFormatPr defaultRowHeight="14.5" x14ac:dyDescent="0.35"/>
  <cols>
    <col min="3" max="3" width="21.6328125" customWidth="1"/>
    <col min="4" max="4" width="21.90625" customWidth="1"/>
    <col min="5" max="5" width="19.6328125" customWidth="1"/>
    <col min="6" max="6" width="21.453125" bestFit="1" customWidth="1"/>
    <col min="7" max="7" width="19.90625" bestFit="1" customWidth="1"/>
    <col min="8" max="8" width="24.81640625" bestFit="1" customWidth="1"/>
    <col min="9" max="9" width="23.90625" bestFit="1" customWidth="1"/>
  </cols>
  <sheetData>
    <row r="1" spans="1:11" x14ac:dyDescent="0.35">
      <c r="A1" t="s">
        <v>0</v>
      </c>
      <c r="B1" t="s">
        <v>2</v>
      </c>
      <c r="C1" t="s">
        <v>1</v>
      </c>
      <c r="D1" s="1" t="s">
        <v>6</v>
      </c>
      <c r="E1" t="s">
        <v>7</v>
      </c>
      <c r="F1" t="s">
        <v>4</v>
      </c>
      <c r="G1" t="s">
        <v>5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35">
      <c r="B2" t="s">
        <v>3</v>
      </c>
      <c r="C2">
        <v>200</v>
      </c>
      <c r="D2">
        <v>355</v>
      </c>
      <c r="E2">
        <f>SQRT(C2*1000/D2)</f>
        <v>23.735633163877065</v>
      </c>
      <c r="F2">
        <f>0.56*E2</f>
        <v>13.291954571771157</v>
      </c>
      <c r="G2">
        <f>1.49*E2</f>
        <v>35.366093414176824</v>
      </c>
      <c r="H2">
        <f>0.38*E2</f>
        <v>9.0195406022732847</v>
      </c>
      <c r="I2">
        <f>E2</f>
        <v>23.735633163877065</v>
      </c>
      <c r="J2">
        <f>3.76*E2</f>
        <v>89.245980696177753</v>
      </c>
      <c r="K2">
        <f>5.7*E2</f>
        <v>135.29310903409927</v>
      </c>
    </row>
  </sheetData>
  <pageMargins left="0.7" right="0.7" top="0.75" bottom="0.75" header="0.3" footer="0.3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AAC7-575D-4078-88D0-2A2187398AB4}">
  <dimension ref="A1:M2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15</v>
      </c>
      <c r="B1" t="s">
        <v>16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5">
      <c r="A2">
        <v>355</v>
      </c>
      <c r="B2">
        <v>500</v>
      </c>
      <c r="C2" t="s">
        <v>19</v>
      </c>
      <c r="D2">
        <v>2860</v>
      </c>
      <c r="E2">
        <v>2860</v>
      </c>
      <c r="F2">
        <v>1</v>
      </c>
      <c r="G2">
        <f>F2*E2</f>
        <v>2860</v>
      </c>
      <c r="H2">
        <f>G2*B2</f>
        <v>1430000</v>
      </c>
      <c r="I2">
        <f>D2*A2</f>
        <v>1015300</v>
      </c>
      <c r="J2">
        <f>H2*0.75</f>
        <v>1072500</v>
      </c>
      <c r="K2">
        <f>0.9*I2</f>
        <v>913770</v>
      </c>
      <c r="L2">
        <f>H2/2</f>
        <v>715000</v>
      </c>
      <c r="M2">
        <f>I2/1.67</f>
        <v>607964.07185628742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8232-ECD8-43F1-9F3B-FF1388B8657D}">
  <dimension ref="A1:S5"/>
  <sheetViews>
    <sheetView tabSelected="1" topLeftCell="P1" workbookViewId="0">
      <selection activeCell="Q5" sqref="Q5"/>
    </sheetView>
  </sheetViews>
  <sheetFormatPr defaultRowHeight="14.5" x14ac:dyDescent="0.35"/>
  <cols>
    <col min="1" max="1" width="19" bestFit="1" customWidth="1"/>
    <col min="2" max="2" width="18.90625" bestFit="1" customWidth="1"/>
    <col min="3" max="4" width="19.81640625" bestFit="1" customWidth="1"/>
    <col min="5" max="5" width="18.6328125" bestFit="1" customWidth="1"/>
    <col min="6" max="9" width="18.6328125" customWidth="1"/>
    <col min="10" max="10" width="32" customWidth="1"/>
    <col min="11" max="14" width="18.7265625" customWidth="1"/>
    <col min="15" max="15" width="32.08984375" customWidth="1"/>
    <col min="16" max="16" width="20.453125" customWidth="1"/>
    <col min="17" max="17" width="15.54296875" customWidth="1"/>
    <col min="18" max="18" width="17.1796875" customWidth="1"/>
    <col min="19" max="19" width="16.08984375" customWidth="1"/>
  </cols>
  <sheetData>
    <row r="1" spans="1:19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38</v>
      </c>
      <c r="M1" t="s">
        <v>40</v>
      </c>
      <c r="N1" t="s">
        <v>41</v>
      </c>
      <c r="O1" t="s">
        <v>37</v>
      </c>
      <c r="P1" t="s">
        <v>39</v>
      </c>
      <c r="Q1" t="s">
        <v>38</v>
      </c>
      <c r="R1" t="s">
        <v>40</v>
      </c>
      <c r="S1" t="s">
        <v>41</v>
      </c>
    </row>
    <row r="2" spans="1:19" x14ac:dyDescent="0.35">
      <c r="A2">
        <v>200</v>
      </c>
      <c r="B2">
        <v>355</v>
      </c>
      <c r="C2">
        <v>65</v>
      </c>
      <c r="D2">
        <v>36.799999999999997</v>
      </c>
      <c r="E2">
        <v>2860</v>
      </c>
      <c r="F2">
        <v>1</v>
      </c>
      <c r="G2">
        <v>1</v>
      </c>
      <c r="H2">
        <f>F2*1000/C2</f>
        <v>15.384615384615385</v>
      </c>
      <c r="I2">
        <f>G2*1000/D2</f>
        <v>27.173913043478262</v>
      </c>
      <c r="J2">
        <f>A2*PI()^2/(F2*1000/C2)^2*1000</f>
        <v>8339.8157189205067</v>
      </c>
      <c r="K2">
        <f>B2/J2</f>
        <v>4.2566887802402267E-2</v>
      </c>
      <c r="L2">
        <f>0.658^K2*B2</f>
        <v>348.73119264684101</v>
      </c>
      <c r="M2">
        <f>0.877*J2</f>
        <v>7314.0183854932848</v>
      </c>
      <c r="N2">
        <f>IF(K2&lt;=2.25,1,2)</f>
        <v>1</v>
      </c>
      <c r="O2">
        <f>A2*PI()^2/(G2*1000/D2)^2*1000</f>
        <v>2673.1626128262501</v>
      </c>
      <c r="P2">
        <f>B2/O2</f>
        <v>0.13280149823159085</v>
      </c>
      <c r="Q2">
        <f>0.658^P2*B2</f>
        <v>335.80602147781121</v>
      </c>
      <c r="R2">
        <f>0.877*O2</f>
        <v>2344.3636114486212</v>
      </c>
      <c r="S2">
        <f>IF(P2&lt;=2.25,1,2)</f>
        <v>1</v>
      </c>
    </row>
    <row r="5" spans="1:19" x14ac:dyDescent="0.35">
      <c r="Q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profile slenderness</vt:lpstr>
      <vt:lpstr>Tension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Sevalho Goncalves</dc:creator>
  <cp:lastModifiedBy>Ruy Sevalho Goncalves</cp:lastModifiedBy>
  <dcterms:created xsi:type="dcterms:W3CDTF">2015-06-05T18:17:20Z</dcterms:created>
  <dcterms:modified xsi:type="dcterms:W3CDTF">2025-02-13T13:16:08Z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2025-01-15T19:15:47Z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fa26da3b-46e3-4947-acfc-1b193dc5dbb9</vt:lpwstr>
  </property>
  <property fmtid="{D5CDD505-2E9C-101B-9397-08002B2CF9AE}" pid="8" name="MSIP_Label_140b9f7d-8e3a-482f-9702-4b7ffc40985a_ContentBits">
    <vt:lpwstr>2</vt:lpwstr>
  </property>
</Properties>
</file>