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U3ZO\GitRepos\struct_codes\test\"/>
    </mc:Choice>
  </mc:AlternateContent>
  <xr:revisionPtr revIDLastSave="0" documentId="13_ncr:1_{F43E2070-8801-4E92-8945-440A9F55A264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W profile slenderness" sheetId="1" r:id="rId1"/>
    <sheet name="Tension" sheetId="2" r:id="rId2"/>
    <sheet name="Compression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2" i="3" l="1"/>
  <c r="X2" i="3"/>
  <c r="W2" i="3"/>
  <c r="R2" i="3"/>
  <c r="Q2" i="3"/>
  <c r="P2" i="3"/>
  <c r="S2" i="3"/>
  <c r="V2" i="3" s="1"/>
  <c r="L2" i="3"/>
  <c r="O2" i="3" s="1"/>
  <c r="K2" i="3"/>
  <c r="J2" i="3"/>
  <c r="M2" i="2"/>
  <c r="L2" i="2"/>
  <c r="K2" i="2"/>
  <c r="J2" i="2"/>
  <c r="H2" i="2"/>
  <c r="I2" i="2"/>
  <c r="G2" i="2"/>
  <c r="K2" i="1"/>
  <c r="J2" i="1"/>
  <c r="I2" i="1"/>
  <c r="H2" i="1"/>
  <c r="G2" i="1"/>
  <c r="F2" i="1"/>
  <c r="E2" i="1"/>
  <c r="M2" i="3" l="1"/>
  <c r="T2" i="3"/>
  <c r="N2" i="3" l="1"/>
  <c r="U2" i="3"/>
</calcChain>
</file>

<file path=xl/sharedStrings.xml><?xml version="1.0" encoding="utf-8"?>
<sst xmlns="http://schemas.openxmlformats.org/spreadsheetml/2006/main" count="51" uniqueCount="48">
  <si>
    <t>Secao</t>
  </si>
  <si>
    <t>Linear modulus (E) GPa</t>
  </si>
  <si>
    <t>Construction</t>
  </si>
  <si>
    <t>Rolled</t>
  </si>
  <si>
    <t>Flange axial slender limit</t>
  </si>
  <si>
    <t>Web axial slender limit</t>
  </si>
  <si>
    <t>Yield Strength (MPa)</t>
  </si>
  <si>
    <t>(E/Fy)^(1/2)</t>
  </si>
  <si>
    <t>Flange flexural slender limit</t>
  </si>
  <si>
    <t>Flange flexural compact limit</t>
  </si>
  <si>
    <t>Web flexural compact limit</t>
  </si>
  <si>
    <t>Web flexural slender limit</t>
  </si>
  <si>
    <t>Profile</t>
  </si>
  <si>
    <t>gross area</t>
  </si>
  <si>
    <t>net area</t>
  </si>
  <si>
    <t>yield strength Mpa</t>
  </si>
  <si>
    <t>ultimate strength Mpa</t>
  </si>
  <si>
    <t xml:space="preserve">lag factor </t>
  </si>
  <si>
    <t>effective are</t>
  </si>
  <si>
    <t>w6x15</t>
  </si>
  <si>
    <t>nominal ult str</t>
  </si>
  <si>
    <t>nominal yield strength</t>
  </si>
  <si>
    <t>ultimate strength lrfd</t>
  </si>
  <si>
    <t>yield strength lrfd</t>
  </si>
  <si>
    <t>ult str asd</t>
  </si>
  <si>
    <t>yield str asd</t>
  </si>
  <si>
    <t>Linear modulus E GPa</t>
  </si>
  <si>
    <t>Yield Strength Fy MPa</t>
  </si>
  <si>
    <t>radius gyration x (mm)</t>
  </si>
  <si>
    <t>radius gyration y (mm)</t>
  </si>
  <si>
    <t>Gross Area Ag (mm2)</t>
  </si>
  <si>
    <t>length x (m)</t>
  </si>
  <si>
    <t>length y (m)</t>
  </si>
  <si>
    <t>l/r x</t>
  </si>
  <si>
    <t>l/r y</t>
  </si>
  <si>
    <t>elastic buckling stress FE  x (MPa)</t>
  </si>
  <si>
    <t>Fy/Fe x</t>
  </si>
  <si>
    <t>elastic buckling stress FE  y (MPa)</t>
  </si>
  <si>
    <t>critical stress x 1</t>
  </si>
  <si>
    <t>Fy/Fe y</t>
  </si>
  <si>
    <t xml:space="preserve">critical stress x 2 </t>
  </si>
  <si>
    <t>k x</t>
  </si>
  <si>
    <t>ky</t>
  </si>
  <si>
    <t>nominal strength</t>
  </si>
  <si>
    <t>design strength</t>
  </si>
  <si>
    <t>criticak stress</t>
  </si>
  <si>
    <t>critical stress y 1</t>
  </si>
  <si>
    <t xml:space="preserve">critical stress y 2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</si>
</sst>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"/>
  <sheetViews>
    <sheetView topLeftCell="C1" workbookViewId="0">
      <selection activeCell="E4" sqref="E4"/>
    </sheetView>
  </sheetViews>
  <sheetFormatPr defaultRowHeight="14.5" x14ac:dyDescent="0.35"/>
  <cols>
    <col min="3" max="3" width="21.6328125" customWidth="1"/>
    <col min="4" max="4" width="21.90625" customWidth="1"/>
    <col min="5" max="5" width="19.6328125" customWidth="1"/>
    <col min="6" max="6" width="21.453125" bestFit="1" customWidth="1"/>
    <col min="7" max="7" width="19.90625" bestFit="1" customWidth="1"/>
    <col min="8" max="8" width="24.81640625" bestFit="1" customWidth="1"/>
    <col min="9" max="9" width="23.90625" bestFit="1" customWidth="1"/>
  </cols>
  <sheetData>
    <row r="1" spans="1:11" x14ac:dyDescent="0.35">
      <c r="A1" t="s">
        <v>0</v>
      </c>
      <c r="B1" t="s">
        <v>2</v>
      </c>
      <c r="C1" t="s">
        <v>1</v>
      </c>
      <c r="D1" s="1" t="s">
        <v>6</v>
      </c>
      <c r="E1" t="s">
        <v>7</v>
      </c>
      <c r="F1" t="s">
        <v>4</v>
      </c>
      <c r="G1" t="s">
        <v>5</v>
      </c>
      <c r="H1" t="s">
        <v>9</v>
      </c>
      <c r="I1" t="s">
        <v>8</v>
      </c>
      <c r="J1" t="s">
        <v>10</v>
      </c>
      <c r="K1" t="s">
        <v>11</v>
      </c>
    </row>
    <row r="2" spans="1:11" x14ac:dyDescent="0.35">
      <c r="B2" t="s">
        <v>3</v>
      </c>
      <c r="C2">
        <v>200</v>
      </c>
      <c r="D2">
        <v>355</v>
      </c>
      <c r="E2">
        <f>SQRT(C2*1000/D2)</f>
        <v>23.735633163877065</v>
      </c>
      <c r="F2">
        <f>0.56*E2</f>
        <v>13.291954571771157</v>
      </c>
      <c r="G2">
        <f>1.49*E2</f>
        <v>35.366093414176824</v>
      </c>
      <c r="H2">
        <f>0.38*E2</f>
        <v>9.0195406022732847</v>
      </c>
      <c r="I2">
        <f>E2</f>
        <v>23.735633163877065</v>
      </c>
      <c r="J2">
        <f>3.76*E2</f>
        <v>89.245980696177753</v>
      </c>
      <c r="K2">
        <f>5.7*E2</f>
        <v>135.29310903409927</v>
      </c>
    </row>
  </sheetData>
  <pageMargins left="0.7" right="0.7" top="0.75" bottom="0.75" header="0.3" footer="0.3"/>
  <headerFooter>
    <oddFooter>&amp;L_x000D_&amp;1#&amp;"Trebuchet MS"&amp;9&amp;K737373 PÚBLICA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9AAC7-575D-4078-88D0-2A2187398AB4}">
  <dimension ref="A1:M2"/>
  <sheetViews>
    <sheetView workbookViewId="0">
      <selection activeCell="L2" sqref="L2"/>
    </sheetView>
  </sheetViews>
  <sheetFormatPr defaultRowHeight="14.5" x14ac:dyDescent="0.35"/>
  <sheetData>
    <row r="1" spans="1:13" x14ac:dyDescent="0.35">
      <c r="A1" t="s">
        <v>15</v>
      </c>
      <c r="B1" t="s">
        <v>16</v>
      </c>
      <c r="C1" t="s">
        <v>12</v>
      </c>
      <c r="D1" t="s">
        <v>13</v>
      </c>
      <c r="E1" t="s">
        <v>14</v>
      </c>
      <c r="F1" t="s">
        <v>17</v>
      </c>
      <c r="G1" t="s">
        <v>18</v>
      </c>
      <c r="H1" t="s">
        <v>20</v>
      </c>
      <c r="I1" t="s">
        <v>21</v>
      </c>
      <c r="J1" t="s">
        <v>22</v>
      </c>
      <c r="K1" t="s">
        <v>23</v>
      </c>
      <c r="L1" t="s">
        <v>24</v>
      </c>
      <c r="M1" t="s">
        <v>25</v>
      </c>
    </row>
    <row r="2" spans="1:13" x14ac:dyDescent="0.35">
      <c r="A2">
        <v>355</v>
      </c>
      <c r="B2">
        <v>500</v>
      </c>
      <c r="C2" t="s">
        <v>19</v>
      </c>
      <c r="D2">
        <v>2860</v>
      </c>
      <c r="E2">
        <v>2860</v>
      </c>
      <c r="F2">
        <v>1</v>
      </c>
      <c r="G2">
        <f>F2*E2</f>
        <v>2860</v>
      </c>
      <c r="H2">
        <f>G2*B2</f>
        <v>1430000</v>
      </c>
      <c r="I2">
        <f>D2*A2</f>
        <v>1015300</v>
      </c>
      <c r="J2">
        <f>H2*0.75</f>
        <v>1072500</v>
      </c>
      <c r="K2">
        <f>0.9*I2</f>
        <v>913770</v>
      </c>
      <c r="L2">
        <f>H2/2</f>
        <v>715000</v>
      </c>
      <c r="M2">
        <f>I2/1.67</f>
        <v>607964.07185628742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88232-ECD8-43F1-9F3B-FF1388B8657D}">
  <dimension ref="A1:Y3"/>
  <sheetViews>
    <sheetView tabSelected="1" topLeftCell="P1" workbookViewId="0">
      <selection activeCell="W7" sqref="W7"/>
    </sheetView>
  </sheetViews>
  <sheetFormatPr defaultRowHeight="14.5" x14ac:dyDescent="0.35"/>
  <cols>
    <col min="1" max="1" width="19" bestFit="1" customWidth="1"/>
    <col min="2" max="2" width="18.90625" bestFit="1" customWidth="1"/>
    <col min="3" max="4" width="19.81640625" bestFit="1" customWidth="1"/>
    <col min="5" max="5" width="18.6328125" bestFit="1" customWidth="1"/>
    <col min="6" max="11" width="18.6328125" customWidth="1"/>
    <col min="12" max="12" width="32" customWidth="1"/>
    <col min="13" max="18" width="18.7265625" customWidth="1"/>
    <col min="19" max="19" width="32.08984375" customWidth="1"/>
    <col min="20" max="20" width="20.453125" customWidth="1"/>
    <col min="21" max="21" width="15.54296875" customWidth="1"/>
    <col min="22" max="22" width="17.1796875" customWidth="1"/>
    <col min="23" max="23" width="16.08984375" customWidth="1"/>
  </cols>
  <sheetData>
    <row r="1" spans="1:25" x14ac:dyDescent="0.35">
      <c r="A1" t="s">
        <v>26</v>
      </c>
      <c r="B1" t="s">
        <v>27</v>
      </c>
      <c r="C1" t="s">
        <v>28</v>
      </c>
      <c r="D1" t="s">
        <v>29</v>
      </c>
      <c r="E1" t="s">
        <v>30</v>
      </c>
      <c r="F1" t="s">
        <v>41</v>
      </c>
      <c r="G1" t="s">
        <v>31</v>
      </c>
      <c r="H1" t="s">
        <v>42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38</v>
      </c>
      <c r="O1" t="s">
        <v>40</v>
      </c>
      <c r="P1" t="s">
        <v>45</v>
      </c>
      <c r="Q1" t="s">
        <v>43</v>
      </c>
      <c r="R1" t="s">
        <v>44</v>
      </c>
      <c r="S1" t="s">
        <v>37</v>
      </c>
      <c r="T1" t="s">
        <v>39</v>
      </c>
      <c r="U1" t="s">
        <v>46</v>
      </c>
      <c r="V1" t="s">
        <v>47</v>
      </c>
      <c r="W1" t="s">
        <v>45</v>
      </c>
      <c r="X1" t="s">
        <v>43</v>
      </c>
      <c r="Y1" t="s">
        <v>44</v>
      </c>
    </row>
    <row r="2" spans="1:25" x14ac:dyDescent="0.35">
      <c r="A2">
        <v>200</v>
      </c>
      <c r="B2">
        <v>355</v>
      </c>
      <c r="C2">
        <v>65</v>
      </c>
      <c r="D2">
        <v>36.799999999999997</v>
      </c>
      <c r="E2">
        <v>2860</v>
      </c>
      <c r="F2">
        <v>1</v>
      </c>
      <c r="G2">
        <v>1</v>
      </c>
      <c r="H2">
        <v>1</v>
      </c>
      <c r="I2">
        <v>1</v>
      </c>
      <c r="J2">
        <f>G2*1000/C2</f>
        <v>15.384615384615385</v>
      </c>
      <c r="K2">
        <f>I2*1000/D2</f>
        <v>27.173913043478262</v>
      </c>
      <c r="L2">
        <f>A2*PI()^2/(F2*G2*1000/C2)^2*1000</f>
        <v>8339.8157189205067</v>
      </c>
      <c r="M2">
        <f>B2/L2</f>
        <v>4.2566887802402267E-2</v>
      </c>
      <c r="N2">
        <f>0.658^M2*B2</f>
        <v>348.73119264684101</v>
      </c>
      <c r="O2">
        <f>0.877*L2</f>
        <v>7314.0183854932848</v>
      </c>
      <c r="P2">
        <f>IF(M2&lt;=2.25,N2,O2)</f>
        <v>348.73119264684101</v>
      </c>
      <c r="Q2">
        <f>P2*E2</f>
        <v>997371.21096996532</v>
      </c>
      <c r="R2">
        <f>Q2/1.67</f>
        <v>597228.27004189545</v>
      </c>
      <c r="S2">
        <f>A2*PI()^2/(H2*I2*1000/D2)^2*1000</f>
        <v>2673.1626128262501</v>
      </c>
      <c r="T2">
        <f>B2/S2</f>
        <v>0.13280149823159085</v>
      </c>
      <c r="U2">
        <f>0.658^T2*B2</f>
        <v>335.80602147781121</v>
      </c>
      <c r="V2">
        <f>0.877*S2</f>
        <v>2344.3636114486212</v>
      </c>
      <c r="W2">
        <f>IF(T2&lt;=2.25,U2,V2)</f>
        <v>335.80602147781121</v>
      </c>
      <c r="X2">
        <f>W2*E2</f>
        <v>960405.22142654005</v>
      </c>
      <c r="Y2">
        <f>X2/1.67</f>
        <v>575092.9469620001</v>
      </c>
    </row>
    <row r="3" spans="1:25" x14ac:dyDescent="0.35">
      <c r="H3" s="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 profile slenderness</vt:lpstr>
      <vt:lpstr>Tension</vt:lpstr>
      <vt:lpstr>Compression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Ruy Sevalho Goncalves</dc:creator>
  <cp:lastModifiedBy>Ruy Sevalho Goncalves</cp:lastModifiedBy>
  <dcterms:created xsi:type="dcterms:W3CDTF">2015-06-05T18:17:20Z</dcterms:created>
  <dcterms:modified xsi:type="dcterms:W3CDTF">2025-02-17T13:25:33Z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40b9f7d-8e3a-482f-9702-4b7ffc40985a_Enabled">
    <vt:lpwstr>true</vt:lpwstr>
  </property>
  <property fmtid="{D5CDD505-2E9C-101B-9397-08002B2CF9AE}" pid="3" name="MSIP_Label_140b9f7d-8e3a-482f-9702-4b7ffc40985a_SetDate">
    <vt:lpwstr>2025-01-15T19:15:47Z</vt:lpwstr>
  </property>
  <property fmtid="{D5CDD505-2E9C-101B-9397-08002B2CF9AE}" pid="4" name="MSIP_Label_140b9f7d-8e3a-482f-9702-4b7ffc40985a_Method">
    <vt:lpwstr>Privileged</vt:lpwstr>
  </property>
  <property fmtid="{D5CDD505-2E9C-101B-9397-08002B2CF9AE}" pid="5" name="MSIP_Label_140b9f7d-8e3a-482f-9702-4b7ffc40985a_Name">
    <vt:lpwstr>Pública</vt:lpwstr>
  </property>
  <property fmtid="{D5CDD505-2E9C-101B-9397-08002B2CF9AE}" pid="6" name="MSIP_Label_140b9f7d-8e3a-482f-9702-4b7ffc40985a_SiteId">
    <vt:lpwstr>5b6f6241-9a57-4be4-8e50-1dfa72e79a57</vt:lpwstr>
  </property>
  <property fmtid="{D5CDD505-2E9C-101B-9397-08002B2CF9AE}" pid="7" name="MSIP_Label_140b9f7d-8e3a-482f-9702-4b7ffc40985a_ActionId">
    <vt:lpwstr>fa26da3b-46e3-4947-acfc-1b193dc5dbb9</vt:lpwstr>
  </property>
  <property fmtid="{D5CDD505-2E9C-101B-9397-08002B2CF9AE}" pid="8" name="MSIP_Label_140b9f7d-8e3a-482f-9702-4b7ffc40985a_ContentBits">
    <vt:lpwstr>2</vt:lpwstr>
  </property>
</Properties>
</file>