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worksheets/sheet17.xml" ContentType="application/vnd.openxmlformats-officedocument.spreadsheetml.worksheet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04" yWindow="384" windowWidth="4476" windowHeight="1092" activeTab="1"/>
  </bookViews>
  <sheets>
    <sheet name="Grading" sheetId="4" r:id="rId1"/>
    <sheet name="W23 Simulator" sheetId="1" r:id="rId2"/>
    <sheet name="W22 Simulator" sheetId="2" r:id="rId3"/>
    <sheet name="W21 Simulator" sheetId="3" r:id="rId4"/>
    <sheet name="W20 Simulator" sheetId="5" r:id="rId5"/>
    <sheet name="W19 Simulator" sheetId="6" r:id="rId6"/>
    <sheet name="W18 Simulator" sheetId="7" r:id="rId7"/>
    <sheet name="W17 Simulator" sheetId="8" r:id="rId8"/>
    <sheet name="W16 Simulator" sheetId="9" r:id="rId9"/>
    <sheet name="W15 Simulator" sheetId="10" r:id="rId10"/>
    <sheet name="W14 Simulator" sheetId="11" r:id="rId11"/>
    <sheet name="W13 Simulator" sheetId="12" r:id="rId12"/>
    <sheet name="W12 Simulator" sheetId="13" r:id="rId13"/>
    <sheet name="W11 Simulator" sheetId="14" r:id="rId14"/>
    <sheet name="W10 Simulator" sheetId="15" r:id="rId15"/>
    <sheet name="W09 Simulator" sheetId="16" r:id="rId16"/>
    <sheet name="Backup" sheetId="17" r:id="rId17"/>
  </sheets>
  <calcPr calcId="124519"/>
  <fileRecoveryPr repairLoad="1"/>
</workbook>
</file>

<file path=xl/calcChain.xml><?xml version="1.0" encoding="utf-8"?>
<calcChain xmlns="http://schemas.openxmlformats.org/spreadsheetml/2006/main">
  <c r="K20" i="1"/>
  <c r="J20"/>
  <c r="I20"/>
  <c r="H21"/>
  <c r="H20"/>
  <c r="H19"/>
  <c r="H18"/>
  <c r="H17"/>
  <c r="B53" i="16"/>
  <c r="H52"/>
  <c r="G52"/>
  <c r="H51"/>
  <c r="G51"/>
  <c r="H50"/>
  <c r="G50"/>
  <c r="H49"/>
  <c r="G49"/>
  <c r="G53" s="1"/>
  <c r="C7" s="1"/>
  <c r="D7" s="1"/>
  <c r="B47"/>
  <c r="H46"/>
  <c r="G46"/>
  <c r="H45"/>
  <c r="G45"/>
  <c r="H44"/>
  <c r="G44"/>
  <c r="H43"/>
  <c r="G43"/>
  <c r="G47" s="1"/>
  <c r="C6" s="1"/>
  <c r="D6" s="1"/>
  <c r="B41"/>
  <c r="H40"/>
  <c r="G40"/>
  <c r="C40"/>
  <c r="G39"/>
  <c r="C39"/>
  <c r="H39" s="1"/>
  <c r="H38"/>
  <c r="G38"/>
  <c r="C38"/>
  <c r="G37"/>
  <c r="C37"/>
  <c r="H37" s="1"/>
  <c r="G36"/>
  <c r="C36"/>
  <c r="G41" s="1"/>
  <c r="C5" s="1"/>
  <c r="D5" s="1"/>
  <c r="H35"/>
  <c r="G35"/>
  <c r="C35"/>
  <c r="B33"/>
  <c r="H32"/>
  <c r="G32"/>
  <c r="H31"/>
  <c r="G31"/>
  <c r="H30"/>
  <c r="G30"/>
  <c r="H29"/>
  <c r="G29"/>
  <c r="H28"/>
  <c r="G28"/>
  <c r="H27"/>
  <c r="G27"/>
  <c r="D27"/>
  <c r="H26"/>
  <c r="H25"/>
  <c r="G25"/>
  <c r="D25"/>
  <c r="H24"/>
  <c r="G24"/>
  <c r="G33" s="1"/>
  <c r="C4" s="1"/>
  <c r="D4" s="1"/>
  <c r="B22"/>
  <c r="H21"/>
  <c r="G21"/>
  <c r="H20"/>
  <c r="G20"/>
  <c r="H19"/>
  <c r="G19"/>
  <c r="G22" s="1"/>
  <c r="C3" s="1"/>
  <c r="D3" s="1"/>
  <c r="H18"/>
  <c r="G18"/>
  <c r="H17"/>
  <c r="G17"/>
  <c r="H16"/>
  <c r="G16"/>
  <c r="B14"/>
  <c r="H13"/>
  <c r="G13"/>
  <c r="H12"/>
  <c r="G12"/>
  <c r="H11"/>
  <c r="H10"/>
  <c r="G10"/>
  <c r="G14" s="1"/>
  <c r="C2" s="1"/>
  <c r="D2" s="1"/>
  <c r="A8"/>
  <c r="B53" i="15"/>
  <c r="H52"/>
  <c r="G52"/>
  <c r="H51"/>
  <c r="G51"/>
  <c r="H50"/>
  <c r="G50"/>
  <c r="H49"/>
  <c r="G49"/>
  <c r="G53" s="1"/>
  <c r="C7" s="1"/>
  <c r="D7" s="1"/>
  <c r="G47"/>
  <c r="C6" s="1"/>
  <c r="D6" s="1"/>
  <c r="B47"/>
  <c r="H46"/>
  <c r="G46"/>
  <c r="H45"/>
  <c r="G45"/>
  <c r="H44"/>
  <c r="G44"/>
  <c r="H43"/>
  <c r="G43"/>
  <c r="B41"/>
  <c r="H40"/>
  <c r="G40"/>
  <c r="C40"/>
  <c r="G39"/>
  <c r="C39"/>
  <c r="H39" s="1"/>
  <c r="H38"/>
  <c r="G38"/>
  <c r="C38"/>
  <c r="G37"/>
  <c r="C37"/>
  <c r="H37" s="1"/>
  <c r="H36"/>
  <c r="G36"/>
  <c r="G41" s="1"/>
  <c r="C5" s="1"/>
  <c r="D5" s="1"/>
  <c r="C36"/>
  <c r="G35"/>
  <c r="C35"/>
  <c r="H35" s="1"/>
  <c r="B33"/>
  <c r="H32"/>
  <c r="G32"/>
  <c r="H31"/>
  <c r="G31"/>
  <c r="H30"/>
  <c r="G30"/>
  <c r="H29"/>
  <c r="G29"/>
  <c r="H28"/>
  <c r="G28"/>
  <c r="H27"/>
  <c r="G27"/>
  <c r="D27"/>
  <c r="H26"/>
  <c r="H25"/>
  <c r="D25"/>
  <c r="G25" s="1"/>
  <c r="H24"/>
  <c r="G24"/>
  <c r="G33" s="1"/>
  <c r="C4" s="1"/>
  <c r="D4" s="1"/>
  <c r="B22"/>
  <c r="H21"/>
  <c r="G21"/>
  <c r="H20"/>
  <c r="G20"/>
  <c r="H19"/>
  <c r="G19"/>
  <c r="H18"/>
  <c r="G18"/>
  <c r="H17"/>
  <c r="G17"/>
  <c r="H16"/>
  <c r="G16"/>
  <c r="G22" s="1"/>
  <c r="C3" s="1"/>
  <c r="D3" s="1"/>
  <c r="B14"/>
  <c r="H13"/>
  <c r="G13"/>
  <c r="H12"/>
  <c r="G12"/>
  <c r="H11"/>
  <c r="H10"/>
  <c r="G10"/>
  <c r="G14" s="1"/>
  <c r="C2" s="1"/>
  <c r="D2" s="1"/>
  <c r="A8"/>
  <c r="G53" i="14"/>
  <c r="C7" s="1"/>
  <c r="D7" s="1"/>
  <c r="B53"/>
  <c r="H52"/>
  <c r="G52"/>
  <c r="H51"/>
  <c r="G51"/>
  <c r="H50"/>
  <c r="G50"/>
  <c r="H49"/>
  <c r="G49"/>
  <c r="B47"/>
  <c r="H46"/>
  <c r="G46"/>
  <c r="H45"/>
  <c r="G45"/>
  <c r="H44"/>
  <c r="G44"/>
  <c r="G47" s="1"/>
  <c r="C6" s="1"/>
  <c r="D6" s="1"/>
  <c r="H43"/>
  <c r="G43"/>
  <c r="B41"/>
  <c r="G40"/>
  <c r="C40"/>
  <c r="H40" s="1"/>
  <c r="H39"/>
  <c r="G39"/>
  <c r="C39"/>
  <c r="H38"/>
  <c r="G38"/>
  <c r="C38"/>
  <c r="G37"/>
  <c r="C37"/>
  <c r="H37" s="1"/>
  <c r="H36"/>
  <c r="G36"/>
  <c r="G41" s="1"/>
  <c r="C5" s="1"/>
  <c r="D5" s="1"/>
  <c r="C36"/>
  <c r="G35"/>
  <c r="C35"/>
  <c r="H35" s="1"/>
  <c r="G33"/>
  <c r="C4" s="1"/>
  <c r="D4" s="1"/>
  <c r="B33"/>
  <c r="H32"/>
  <c r="G32"/>
  <c r="H31"/>
  <c r="G31"/>
  <c r="H30"/>
  <c r="G30"/>
  <c r="H29"/>
  <c r="G29"/>
  <c r="H28"/>
  <c r="G28"/>
  <c r="H27"/>
  <c r="G27"/>
  <c r="D27"/>
  <c r="H26"/>
  <c r="H25"/>
  <c r="G25"/>
  <c r="D25"/>
  <c r="H24"/>
  <c r="G24"/>
  <c r="B22"/>
  <c r="H21"/>
  <c r="G21"/>
  <c r="H20"/>
  <c r="G20"/>
  <c r="H19"/>
  <c r="G19"/>
  <c r="H18"/>
  <c r="G18"/>
  <c r="H17"/>
  <c r="G17"/>
  <c r="H16"/>
  <c r="G16"/>
  <c r="G22" s="1"/>
  <c r="C3" s="1"/>
  <c r="D3" s="1"/>
  <c r="B14"/>
  <c r="H13"/>
  <c r="G13"/>
  <c r="H12"/>
  <c r="G12"/>
  <c r="H11"/>
  <c r="H10"/>
  <c r="G10"/>
  <c r="G14" s="1"/>
  <c r="C2" s="1"/>
  <c r="D2" s="1"/>
  <c r="A8"/>
  <c r="B53" i="13"/>
  <c r="H52"/>
  <c r="G52"/>
  <c r="H51"/>
  <c r="G51"/>
  <c r="H50"/>
  <c r="G50"/>
  <c r="H49"/>
  <c r="G49"/>
  <c r="G53" s="1"/>
  <c r="C7" s="1"/>
  <c r="D7" s="1"/>
  <c r="B47"/>
  <c r="H46"/>
  <c r="G46"/>
  <c r="H45"/>
  <c r="G45"/>
  <c r="H44"/>
  <c r="G44"/>
  <c r="G47" s="1"/>
  <c r="C6" s="1"/>
  <c r="D6" s="1"/>
  <c r="H43"/>
  <c r="G43"/>
  <c r="B41"/>
  <c r="H40"/>
  <c r="G40"/>
  <c r="C40"/>
  <c r="H39"/>
  <c r="G39"/>
  <c r="C39"/>
  <c r="G38"/>
  <c r="C38"/>
  <c r="H38" s="1"/>
  <c r="H37"/>
  <c r="G37"/>
  <c r="C37"/>
  <c r="H36"/>
  <c r="G36"/>
  <c r="C36"/>
  <c r="G35"/>
  <c r="G41" s="1"/>
  <c r="C5" s="1"/>
  <c r="D5" s="1"/>
  <c r="C35"/>
  <c r="H35" s="1"/>
  <c r="B33"/>
  <c r="H32"/>
  <c r="G32"/>
  <c r="H31"/>
  <c r="G31"/>
  <c r="H30"/>
  <c r="G30"/>
  <c r="H29"/>
  <c r="G29"/>
  <c r="G33" s="1"/>
  <c r="C4" s="1"/>
  <c r="D4" s="1"/>
  <c r="H28"/>
  <c r="G28"/>
  <c r="H27"/>
  <c r="D27"/>
  <c r="G27" s="1"/>
  <c r="H26"/>
  <c r="H25"/>
  <c r="G25"/>
  <c r="D25"/>
  <c r="H24"/>
  <c r="G24"/>
  <c r="B22"/>
  <c r="H21"/>
  <c r="G21"/>
  <c r="H20"/>
  <c r="G20"/>
  <c r="H19"/>
  <c r="G19"/>
  <c r="H18"/>
  <c r="G18"/>
  <c r="G22" s="1"/>
  <c r="C3" s="1"/>
  <c r="D3" s="1"/>
  <c r="H17"/>
  <c r="G17"/>
  <c r="H16"/>
  <c r="G16"/>
  <c r="B14"/>
  <c r="H13"/>
  <c r="G13"/>
  <c r="H12"/>
  <c r="G12"/>
  <c r="H11"/>
  <c r="H10"/>
  <c r="G10"/>
  <c r="G14" s="1"/>
  <c r="C2" s="1"/>
  <c r="D2" s="1"/>
  <c r="A8"/>
  <c r="B53" i="12"/>
  <c r="H52"/>
  <c r="G52"/>
  <c r="H51"/>
  <c r="G51"/>
  <c r="H50"/>
  <c r="G50"/>
  <c r="H49"/>
  <c r="G49"/>
  <c r="G53" s="1"/>
  <c r="C7" s="1"/>
  <c r="D7" s="1"/>
  <c r="B47"/>
  <c r="H46"/>
  <c r="G46"/>
  <c r="H45"/>
  <c r="G45"/>
  <c r="H44"/>
  <c r="G44"/>
  <c r="H43"/>
  <c r="G43"/>
  <c r="G47" s="1"/>
  <c r="C6" s="1"/>
  <c r="D6" s="1"/>
  <c r="B41"/>
  <c r="H40"/>
  <c r="G40"/>
  <c r="C40"/>
  <c r="G39"/>
  <c r="C39"/>
  <c r="H39" s="1"/>
  <c r="H38"/>
  <c r="G38"/>
  <c r="C38"/>
  <c r="H37"/>
  <c r="G37"/>
  <c r="C37"/>
  <c r="G36"/>
  <c r="C36"/>
  <c r="G41" s="1"/>
  <c r="C5" s="1"/>
  <c r="D5" s="1"/>
  <c r="H35"/>
  <c r="G35"/>
  <c r="C35"/>
  <c r="B33"/>
  <c r="H32"/>
  <c r="G32"/>
  <c r="H31"/>
  <c r="G31"/>
  <c r="H30"/>
  <c r="G30"/>
  <c r="H29"/>
  <c r="G29"/>
  <c r="H28"/>
  <c r="G28"/>
  <c r="H27"/>
  <c r="G27"/>
  <c r="D27"/>
  <c r="H26"/>
  <c r="H25"/>
  <c r="G25"/>
  <c r="D25"/>
  <c r="H24"/>
  <c r="G24"/>
  <c r="G33" s="1"/>
  <c r="C4" s="1"/>
  <c r="D4" s="1"/>
  <c r="B22"/>
  <c r="H21"/>
  <c r="G21"/>
  <c r="H20"/>
  <c r="G20"/>
  <c r="H19"/>
  <c r="G19"/>
  <c r="G22" s="1"/>
  <c r="C3" s="1"/>
  <c r="D3" s="1"/>
  <c r="H18"/>
  <c r="G18"/>
  <c r="H17"/>
  <c r="G17"/>
  <c r="H16"/>
  <c r="G16"/>
  <c r="B14"/>
  <c r="H13"/>
  <c r="G13"/>
  <c r="H12"/>
  <c r="G12"/>
  <c r="H11"/>
  <c r="H10"/>
  <c r="G10"/>
  <c r="G14" s="1"/>
  <c r="C2" s="1"/>
  <c r="D2" s="1"/>
  <c r="A8"/>
  <c r="B53" i="11"/>
  <c r="H52"/>
  <c r="G52"/>
  <c r="H51"/>
  <c r="G51"/>
  <c r="H50"/>
  <c r="G50"/>
  <c r="H49"/>
  <c r="G49"/>
  <c r="G53" s="1"/>
  <c r="C7" s="1"/>
  <c r="D7" s="1"/>
  <c r="G47"/>
  <c r="C6" s="1"/>
  <c r="D6" s="1"/>
  <c r="B47"/>
  <c r="H46"/>
  <c r="G46"/>
  <c r="H45"/>
  <c r="G45"/>
  <c r="H44"/>
  <c r="G44"/>
  <c r="H43"/>
  <c r="G43"/>
  <c r="B41"/>
  <c r="H40"/>
  <c r="G40"/>
  <c r="C40"/>
  <c r="G39"/>
  <c r="C39"/>
  <c r="H39" s="1"/>
  <c r="H38"/>
  <c r="G38"/>
  <c r="C38"/>
  <c r="G37"/>
  <c r="C37"/>
  <c r="H37" s="1"/>
  <c r="H36"/>
  <c r="G36"/>
  <c r="G41" s="1"/>
  <c r="C5" s="1"/>
  <c r="D5" s="1"/>
  <c r="C36"/>
  <c r="H35"/>
  <c r="G35"/>
  <c r="C35"/>
  <c r="B33"/>
  <c r="H32"/>
  <c r="G32"/>
  <c r="H31"/>
  <c r="G31"/>
  <c r="H30"/>
  <c r="G30"/>
  <c r="H29"/>
  <c r="G29"/>
  <c r="H28"/>
  <c r="G28"/>
  <c r="H27"/>
  <c r="G27"/>
  <c r="D27"/>
  <c r="H26"/>
  <c r="H25"/>
  <c r="D25"/>
  <c r="G25" s="1"/>
  <c r="H24"/>
  <c r="G24"/>
  <c r="G33" s="1"/>
  <c r="C4" s="1"/>
  <c r="D4" s="1"/>
  <c r="B22"/>
  <c r="H21"/>
  <c r="G21"/>
  <c r="H20"/>
  <c r="G20"/>
  <c r="H19"/>
  <c r="G19"/>
  <c r="H18"/>
  <c r="G18"/>
  <c r="H17"/>
  <c r="G17"/>
  <c r="H16"/>
  <c r="G16"/>
  <c r="G22" s="1"/>
  <c r="C3" s="1"/>
  <c r="D3" s="1"/>
  <c r="B14"/>
  <c r="H13"/>
  <c r="G13"/>
  <c r="H12"/>
  <c r="G12"/>
  <c r="H11"/>
  <c r="H10"/>
  <c r="G10"/>
  <c r="G14" s="1"/>
  <c r="C2" s="1"/>
  <c r="D2" s="1"/>
  <c r="A8"/>
  <c r="G53" i="10"/>
  <c r="C7" s="1"/>
  <c r="D7" s="1"/>
  <c r="B53"/>
  <c r="H52"/>
  <c r="G52"/>
  <c r="H51"/>
  <c r="G51"/>
  <c r="H50"/>
  <c r="G50"/>
  <c r="H49"/>
  <c r="G49"/>
  <c r="B47"/>
  <c r="H46"/>
  <c r="G46"/>
  <c r="H45"/>
  <c r="G45"/>
  <c r="H44"/>
  <c r="G44"/>
  <c r="H43"/>
  <c r="G43"/>
  <c r="G47" s="1"/>
  <c r="C6" s="1"/>
  <c r="D6" s="1"/>
  <c r="B41"/>
  <c r="G40"/>
  <c r="C40"/>
  <c r="H40" s="1"/>
  <c r="H39"/>
  <c r="G39"/>
  <c r="C39"/>
  <c r="H38"/>
  <c r="G38"/>
  <c r="C38"/>
  <c r="G37"/>
  <c r="C37"/>
  <c r="H37" s="1"/>
  <c r="H36"/>
  <c r="G36"/>
  <c r="G41" s="1"/>
  <c r="C5" s="1"/>
  <c r="D5" s="1"/>
  <c r="C36"/>
  <c r="G35"/>
  <c r="C35"/>
  <c r="H35" s="1"/>
  <c r="G33"/>
  <c r="C4" s="1"/>
  <c r="D4" s="1"/>
  <c r="B33"/>
  <c r="H32"/>
  <c r="G32"/>
  <c r="H31"/>
  <c r="G31"/>
  <c r="H30"/>
  <c r="G30"/>
  <c r="H29"/>
  <c r="G29"/>
  <c r="H28"/>
  <c r="G28"/>
  <c r="H27"/>
  <c r="G27"/>
  <c r="D27"/>
  <c r="H26"/>
  <c r="H25"/>
  <c r="G25"/>
  <c r="D25"/>
  <c r="H24"/>
  <c r="G24"/>
  <c r="B22"/>
  <c r="H21"/>
  <c r="G21"/>
  <c r="H20"/>
  <c r="G20"/>
  <c r="H19"/>
  <c r="G19"/>
  <c r="H18"/>
  <c r="G18"/>
  <c r="H17"/>
  <c r="G17"/>
  <c r="H16"/>
  <c r="G16"/>
  <c r="G22" s="1"/>
  <c r="C3" s="1"/>
  <c r="D3" s="1"/>
  <c r="B14"/>
  <c r="H13"/>
  <c r="G13"/>
  <c r="H12"/>
  <c r="G12"/>
  <c r="H11"/>
  <c r="H10"/>
  <c r="G10"/>
  <c r="G14" s="1"/>
  <c r="C2" s="1"/>
  <c r="D2" s="1"/>
  <c r="A8"/>
  <c r="B53" i="9"/>
  <c r="H52"/>
  <c r="G52"/>
  <c r="H51"/>
  <c r="G51"/>
  <c r="H50"/>
  <c r="G50"/>
  <c r="H49"/>
  <c r="G49"/>
  <c r="G53" s="1"/>
  <c r="C7" s="1"/>
  <c r="D7" s="1"/>
  <c r="B47"/>
  <c r="H46"/>
  <c r="G46"/>
  <c r="H45"/>
  <c r="G45"/>
  <c r="H44"/>
  <c r="G44"/>
  <c r="H43"/>
  <c r="G43"/>
  <c r="G47" s="1"/>
  <c r="C6" s="1"/>
  <c r="D6" s="1"/>
  <c r="B41"/>
  <c r="H40"/>
  <c r="G40"/>
  <c r="C40"/>
  <c r="H39"/>
  <c r="G39"/>
  <c r="C39"/>
  <c r="G38"/>
  <c r="C38"/>
  <c r="H38" s="1"/>
  <c r="H37"/>
  <c r="G37"/>
  <c r="C37"/>
  <c r="H36"/>
  <c r="G36"/>
  <c r="C36"/>
  <c r="G35"/>
  <c r="G41" s="1"/>
  <c r="C5" s="1"/>
  <c r="D5" s="1"/>
  <c r="C35"/>
  <c r="H35" s="1"/>
  <c r="B33"/>
  <c r="H32"/>
  <c r="G32"/>
  <c r="H31"/>
  <c r="G31"/>
  <c r="H30"/>
  <c r="G30"/>
  <c r="H29"/>
  <c r="G29"/>
  <c r="G33" s="1"/>
  <c r="C4" s="1"/>
  <c r="D4" s="1"/>
  <c r="H28"/>
  <c r="G28"/>
  <c r="H27"/>
  <c r="D27"/>
  <c r="G27" s="1"/>
  <c r="H26"/>
  <c r="H25"/>
  <c r="G25"/>
  <c r="D25"/>
  <c r="H24"/>
  <c r="G24"/>
  <c r="B22"/>
  <c r="H21"/>
  <c r="G21"/>
  <c r="H20"/>
  <c r="G20"/>
  <c r="H19"/>
  <c r="G19"/>
  <c r="H18"/>
  <c r="G18"/>
  <c r="G22" s="1"/>
  <c r="C3" s="1"/>
  <c r="D3" s="1"/>
  <c r="H17"/>
  <c r="G17"/>
  <c r="H16"/>
  <c r="G16"/>
  <c r="B14"/>
  <c r="H13"/>
  <c r="G13"/>
  <c r="H12"/>
  <c r="G12"/>
  <c r="H11"/>
  <c r="H10"/>
  <c r="G10"/>
  <c r="G14" s="1"/>
  <c r="C2" s="1"/>
  <c r="D2" s="1"/>
  <c r="A8"/>
  <c r="B53" i="8"/>
  <c r="H52"/>
  <c r="G52"/>
  <c r="H51"/>
  <c r="G51"/>
  <c r="H50"/>
  <c r="G50"/>
  <c r="H49"/>
  <c r="G49"/>
  <c r="G53" s="1"/>
  <c r="C7" s="1"/>
  <c r="D7" s="1"/>
  <c r="B47"/>
  <c r="H46"/>
  <c r="G46"/>
  <c r="H45"/>
  <c r="G45"/>
  <c r="H44"/>
  <c r="G44"/>
  <c r="H43"/>
  <c r="G43"/>
  <c r="G47" s="1"/>
  <c r="C6" s="1"/>
  <c r="D6" s="1"/>
  <c r="B41"/>
  <c r="H40"/>
  <c r="G40"/>
  <c r="C40"/>
  <c r="G39"/>
  <c r="C39"/>
  <c r="H39" s="1"/>
  <c r="H38"/>
  <c r="G38"/>
  <c r="C38"/>
  <c r="H37"/>
  <c r="G37"/>
  <c r="C37"/>
  <c r="G36"/>
  <c r="C36"/>
  <c r="G41" s="1"/>
  <c r="C5" s="1"/>
  <c r="D5" s="1"/>
  <c r="H35"/>
  <c r="G35"/>
  <c r="C35"/>
  <c r="B33"/>
  <c r="H32"/>
  <c r="G32"/>
  <c r="H31"/>
  <c r="G31"/>
  <c r="H30"/>
  <c r="G30"/>
  <c r="H29"/>
  <c r="G29"/>
  <c r="H28"/>
  <c r="G28"/>
  <c r="H27"/>
  <c r="G27"/>
  <c r="D27"/>
  <c r="H26"/>
  <c r="H25"/>
  <c r="G25"/>
  <c r="D25"/>
  <c r="H24"/>
  <c r="G24"/>
  <c r="G33" s="1"/>
  <c r="C4" s="1"/>
  <c r="D4" s="1"/>
  <c r="B22"/>
  <c r="H21"/>
  <c r="G21"/>
  <c r="H20"/>
  <c r="G20"/>
  <c r="H19"/>
  <c r="G19"/>
  <c r="G22" s="1"/>
  <c r="C3" s="1"/>
  <c r="D3" s="1"/>
  <c r="H18"/>
  <c r="G18"/>
  <c r="H17"/>
  <c r="G17"/>
  <c r="H16"/>
  <c r="G16"/>
  <c r="B14"/>
  <c r="H13"/>
  <c r="G13"/>
  <c r="H12"/>
  <c r="G12"/>
  <c r="H11"/>
  <c r="H10"/>
  <c r="G10"/>
  <c r="G14" s="1"/>
  <c r="C2" s="1"/>
  <c r="D2" s="1"/>
  <c r="A8"/>
  <c r="B53" i="7"/>
  <c r="G52"/>
  <c r="G51"/>
  <c r="G50"/>
  <c r="G49"/>
  <c r="G53" s="1"/>
  <c r="C7" s="1"/>
  <c r="D7" s="1"/>
  <c r="B47"/>
  <c r="G45"/>
  <c r="G44"/>
  <c r="G43"/>
  <c r="G47" s="1"/>
  <c r="C6" s="1"/>
  <c r="D6" s="1"/>
  <c r="B41"/>
  <c r="G40"/>
  <c r="C40"/>
  <c r="G39"/>
  <c r="C39"/>
  <c r="H39" s="1"/>
  <c r="G38"/>
  <c r="C38"/>
  <c r="G37"/>
  <c r="C37"/>
  <c r="G36"/>
  <c r="G41" s="1"/>
  <c r="C5" s="1"/>
  <c r="D5" s="1"/>
  <c r="C36"/>
  <c r="H36" s="1"/>
  <c r="G35"/>
  <c r="C35"/>
  <c r="B33"/>
  <c r="G32"/>
  <c r="F32"/>
  <c r="E32"/>
  <c r="D32"/>
  <c r="H31"/>
  <c r="F31"/>
  <c r="E31"/>
  <c r="G31" s="1"/>
  <c r="D31"/>
  <c r="F30"/>
  <c r="G30" s="1"/>
  <c r="E30"/>
  <c r="D30"/>
  <c r="G29"/>
  <c r="H28"/>
  <c r="G28"/>
  <c r="G27"/>
  <c r="D27"/>
  <c r="D25"/>
  <c r="G25" s="1"/>
  <c r="H24"/>
  <c r="G24"/>
  <c r="B22"/>
  <c r="G20"/>
  <c r="G19"/>
  <c r="G18"/>
  <c r="G17"/>
  <c r="G16"/>
  <c r="G22" s="1"/>
  <c r="C3" s="1"/>
  <c r="D3" s="1"/>
  <c r="B14"/>
  <c r="H13"/>
  <c r="G13"/>
  <c r="G12"/>
  <c r="G10"/>
  <c r="G14" s="1"/>
  <c r="C2" s="1"/>
  <c r="D2" s="1"/>
  <c r="A7"/>
  <c r="H49" s="1"/>
  <c r="A6"/>
  <c r="H45" s="1"/>
  <c r="A5"/>
  <c r="H40" s="1"/>
  <c r="A4"/>
  <c r="H29" s="1"/>
  <c r="A3"/>
  <c r="H18" s="1"/>
  <c r="A2"/>
  <c r="H11" s="1"/>
  <c r="B54" i="6"/>
  <c r="G53"/>
  <c r="H52"/>
  <c r="G52"/>
  <c r="G54" s="1"/>
  <c r="C7" s="1"/>
  <c r="D7" s="1"/>
  <c r="H51"/>
  <c r="G51"/>
  <c r="G50"/>
  <c r="B48"/>
  <c r="G46"/>
  <c r="G45"/>
  <c r="G44"/>
  <c r="G48" s="1"/>
  <c r="C6" s="1"/>
  <c r="D6" s="1"/>
  <c r="G42"/>
  <c r="C5" s="1"/>
  <c r="D5" s="1"/>
  <c r="B42"/>
  <c r="G41"/>
  <c r="C41"/>
  <c r="G40"/>
  <c r="C40"/>
  <c r="H39"/>
  <c r="G39"/>
  <c r="C39"/>
  <c r="G38"/>
  <c r="C38"/>
  <c r="G37"/>
  <c r="C37"/>
  <c r="G36"/>
  <c r="C36"/>
  <c r="G35"/>
  <c r="C35"/>
  <c r="B33"/>
  <c r="G32"/>
  <c r="F32"/>
  <c r="E32"/>
  <c r="D32"/>
  <c r="F31"/>
  <c r="E31"/>
  <c r="G31" s="1"/>
  <c r="D31"/>
  <c r="G30"/>
  <c r="F30"/>
  <c r="E30"/>
  <c r="D30"/>
  <c r="G29"/>
  <c r="G28"/>
  <c r="D27"/>
  <c r="G27" s="1"/>
  <c r="G25"/>
  <c r="G33" s="1"/>
  <c r="C4" s="1"/>
  <c r="D4" s="1"/>
  <c r="D25"/>
  <c r="G24"/>
  <c r="B22"/>
  <c r="G20"/>
  <c r="H19"/>
  <c r="G19"/>
  <c r="G18"/>
  <c r="G17"/>
  <c r="G16"/>
  <c r="G22" s="1"/>
  <c r="C3" s="1"/>
  <c r="D3" s="1"/>
  <c r="B14"/>
  <c r="H13"/>
  <c r="G13"/>
  <c r="G12"/>
  <c r="G10"/>
  <c r="G14" s="1"/>
  <c r="C2" s="1"/>
  <c r="D2" s="1"/>
  <c r="A7"/>
  <c r="H50" s="1"/>
  <c r="A6"/>
  <c r="H46" s="1"/>
  <c r="A5"/>
  <c r="H38" s="1"/>
  <c r="A4"/>
  <c r="H27" s="1"/>
  <c r="A3"/>
  <c r="A2"/>
  <c r="H12" s="1"/>
  <c r="B54" i="5"/>
  <c r="G53"/>
  <c r="H52"/>
  <c r="G52"/>
  <c r="H51"/>
  <c r="G51"/>
  <c r="G50"/>
  <c r="G54" s="1"/>
  <c r="C7" s="1"/>
  <c r="D7" s="1"/>
  <c r="B48"/>
  <c r="G46"/>
  <c r="G45"/>
  <c r="G44"/>
  <c r="G48" s="1"/>
  <c r="C6" s="1"/>
  <c r="D6" s="1"/>
  <c r="B42"/>
  <c r="H41"/>
  <c r="G41"/>
  <c r="C41"/>
  <c r="G40"/>
  <c r="C40"/>
  <c r="H39"/>
  <c r="G39"/>
  <c r="C39"/>
  <c r="G38"/>
  <c r="C38"/>
  <c r="G37"/>
  <c r="G42" s="1"/>
  <c r="C5" s="1"/>
  <c r="D5" s="1"/>
  <c r="C37"/>
  <c r="H37" s="1"/>
  <c r="G36"/>
  <c r="C36"/>
  <c r="G35"/>
  <c r="C35"/>
  <c r="B33"/>
  <c r="F32"/>
  <c r="G32" s="1"/>
  <c r="E32"/>
  <c r="D32"/>
  <c r="F31"/>
  <c r="E31"/>
  <c r="G31" s="1"/>
  <c r="D31"/>
  <c r="F30"/>
  <c r="E30"/>
  <c r="D30"/>
  <c r="G30" s="1"/>
  <c r="G29"/>
  <c r="G28"/>
  <c r="G27"/>
  <c r="D27"/>
  <c r="G25"/>
  <c r="G33" s="1"/>
  <c r="C4" s="1"/>
  <c r="D4" s="1"/>
  <c r="D25"/>
  <c r="G24"/>
  <c r="B22"/>
  <c r="G20"/>
  <c r="G19"/>
  <c r="G18"/>
  <c r="G17"/>
  <c r="G16"/>
  <c r="G22" s="1"/>
  <c r="C3" s="1"/>
  <c r="D3" s="1"/>
  <c r="B14"/>
  <c r="G13"/>
  <c r="G12"/>
  <c r="G10"/>
  <c r="G14" s="1"/>
  <c r="C2" s="1"/>
  <c r="D2" s="1"/>
  <c r="A7"/>
  <c r="H50" s="1"/>
  <c r="A6"/>
  <c r="H46" s="1"/>
  <c r="A5"/>
  <c r="H38" s="1"/>
  <c r="A4"/>
  <c r="H30" s="1"/>
  <c r="A3"/>
  <c r="H19" s="1"/>
  <c r="A2"/>
  <c r="H12" s="1"/>
  <c r="B54" i="3"/>
  <c r="G53"/>
  <c r="G52"/>
  <c r="G51"/>
  <c r="G50"/>
  <c r="G54" s="1"/>
  <c r="C7" s="1"/>
  <c r="D7" s="1"/>
  <c r="B48"/>
  <c r="G46"/>
  <c r="G45"/>
  <c r="H44"/>
  <c r="G44"/>
  <c r="G48" s="1"/>
  <c r="C6" s="1"/>
  <c r="D6" s="1"/>
  <c r="B42"/>
  <c r="G41"/>
  <c r="C41"/>
  <c r="G40"/>
  <c r="C40"/>
  <c r="H40" s="1"/>
  <c r="H39"/>
  <c r="G39"/>
  <c r="C39"/>
  <c r="G38"/>
  <c r="C38"/>
  <c r="G37"/>
  <c r="G42" s="1"/>
  <c r="C5" s="1"/>
  <c r="D5" s="1"/>
  <c r="C37"/>
  <c r="H36"/>
  <c r="G36"/>
  <c r="C36"/>
  <c r="G35"/>
  <c r="C35"/>
  <c r="B33"/>
  <c r="G32"/>
  <c r="F32"/>
  <c r="E32"/>
  <c r="D32"/>
  <c r="G31"/>
  <c r="F31"/>
  <c r="E31"/>
  <c r="D31"/>
  <c r="F30"/>
  <c r="E30"/>
  <c r="G30" s="1"/>
  <c r="D30"/>
  <c r="G29"/>
  <c r="G28"/>
  <c r="D27"/>
  <c r="G27" s="1"/>
  <c r="G33" s="1"/>
  <c r="C4" s="1"/>
  <c r="D4" s="1"/>
  <c r="G25"/>
  <c r="D25"/>
  <c r="G24"/>
  <c r="B22"/>
  <c r="H21"/>
  <c r="H20"/>
  <c r="G20"/>
  <c r="G19"/>
  <c r="G18"/>
  <c r="H17"/>
  <c r="G17"/>
  <c r="H16"/>
  <c r="G16"/>
  <c r="G22" s="1"/>
  <c r="C3" s="1"/>
  <c r="D3" s="1"/>
  <c r="B14"/>
  <c r="G13"/>
  <c r="G12"/>
  <c r="G14" s="1"/>
  <c r="C2" s="1"/>
  <c r="D2" s="1"/>
  <c r="H11"/>
  <c r="G10"/>
  <c r="A7"/>
  <c r="H52" s="1"/>
  <c r="A6"/>
  <c r="H45" s="1"/>
  <c r="A5"/>
  <c r="H41" s="1"/>
  <c r="A4"/>
  <c r="H32" s="1"/>
  <c r="A3"/>
  <c r="H18" s="1"/>
  <c r="A2"/>
  <c r="H10" s="1"/>
  <c r="G54" i="2"/>
  <c r="C7" s="1"/>
  <c r="D7" s="1"/>
  <c r="B54"/>
  <c r="G53"/>
  <c r="G52"/>
  <c r="G51"/>
  <c r="G50"/>
  <c r="B48"/>
  <c r="H47"/>
  <c r="G46"/>
  <c r="H45"/>
  <c r="G45"/>
  <c r="H44"/>
  <c r="G44"/>
  <c r="G48" s="1"/>
  <c r="C6" s="1"/>
  <c r="D6" s="1"/>
  <c r="B42"/>
  <c r="G41"/>
  <c r="C41"/>
  <c r="H41" s="1"/>
  <c r="G40"/>
  <c r="C40"/>
  <c r="G39"/>
  <c r="C39"/>
  <c r="G38"/>
  <c r="C38"/>
  <c r="G37"/>
  <c r="C37"/>
  <c r="G36"/>
  <c r="C36"/>
  <c r="G35"/>
  <c r="G42" s="1"/>
  <c r="C5" s="1"/>
  <c r="D5" s="1"/>
  <c r="C35"/>
  <c r="B33"/>
  <c r="G32"/>
  <c r="F31"/>
  <c r="E31"/>
  <c r="G31" s="1"/>
  <c r="G33" s="1"/>
  <c r="C4" s="1"/>
  <c r="D4" s="1"/>
  <c r="D31"/>
  <c r="H30"/>
  <c r="G30"/>
  <c r="G29"/>
  <c r="G28"/>
  <c r="G27"/>
  <c r="D27"/>
  <c r="H26"/>
  <c r="G25"/>
  <c r="D25"/>
  <c r="G24"/>
  <c r="G22"/>
  <c r="C3" s="1"/>
  <c r="D3" s="1"/>
  <c r="B22"/>
  <c r="G20"/>
  <c r="G19"/>
  <c r="G18"/>
  <c r="G17"/>
  <c r="G16"/>
  <c r="B14"/>
  <c r="H13"/>
  <c r="G13"/>
  <c r="G12"/>
  <c r="G10"/>
  <c r="G14" s="1"/>
  <c r="C2" s="1"/>
  <c r="D2" s="1"/>
  <c r="A7"/>
  <c r="H51" s="1"/>
  <c r="A6"/>
  <c r="H46" s="1"/>
  <c r="A5"/>
  <c r="H39" s="1"/>
  <c r="A4"/>
  <c r="H28" s="1"/>
  <c r="A3"/>
  <c r="A8" s="1"/>
  <c r="A2"/>
  <c r="H12" s="1"/>
  <c r="B54" i="1"/>
  <c r="G53"/>
  <c r="G52"/>
  <c r="G51"/>
  <c r="G50"/>
  <c r="B48"/>
  <c r="G46"/>
  <c r="G45"/>
  <c r="G44"/>
  <c r="B42"/>
  <c r="G41"/>
  <c r="C41"/>
  <c r="G40"/>
  <c r="C40"/>
  <c r="G39"/>
  <c r="C39"/>
  <c r="G38"/>
  <c r="C38"/>
  <c r="G37"/>
  <c r="C37"/>
  <c r="G36"/>
  <c r="C36"/>
  <c r="G35"/>
  <c r="C35"/>
  <c r="B33"/>
  <c r="G32"/>
  <c r="F31"/>
  <c r="E31"/>
  <c r="D31"/>
  <c r="G31" s="1"/>
  <c r="G30"/>
  <c r="G29"/>
  <c r="G28"/>
  <c r="G27"/>
  <c r="D25"/>
  <c r="G25" s="1"/>
  <c r="G24"/>
  <c r="B22"/>
  <c r="G20"/>
  <c r="G19"/>
  <c r="G18"/>
  <c r="G17"/>
  <c r="G16"/>
  <c r="H16" s="1"/>
  <c r="G14"/>
  <c r="C2" s="1"/>
  <c r="D2" s="1"/>
  <c r="B14"/>
  <c r="G13"/>
  <c r="G12"/>
  <c r="G10"/>
  <c r="A7"/>
  <c r="L53" s="1"/>
  <c r="A6"/>
  <c r="L47" s="1"/>
  <c r="A5"/>
  <c r="A4"/>
  <c r="L32" s="1"/>
  <c r="A3"/>
  <c r="L18" s="1"/>
  <c r="A2"/>
  <c r="L11" s="1"/>
  <c r="L40" l="1"/>
  <c r="G22"/>
  <c r="C3" s="1"/>
  <c r="D3" s="1"/>
  <c r="G54"/>
  <c r="C7" s="1"/>
  <c r="D7" s="1"/>
  <c r="L26"/>
  <c r="G33"/>
  <c r="C4" s="1"/>
  <c r="D4" s="1"/>
  <c r="G42"/>
  <c r="C5" s="1"/>
  <c r="D5" s="1"/>
  <c r="G48"/>
  <c r="C6" s="1"/>
  <c r="D6" s="1"/>
  <c r="L24"/>
  <c r="L41"/>
  <c r="L31"/>
  <c r="L28"/>
  <c r="L29"/>
  <c r="L50"/>
  <c r="L10"/>
  <c r="L30"/>
  <c r="F4" i="2"/>
  <c r="H18"/>
  <c r="A8" i="6"/>
  <c r="H18"/>
  <c r="H52" i="7"/>
  <c r="F4" i="9"/>
  <c r="L36" i="1"/>
  <c r="L52"/>
  <c r="H11" i="6"/>
  <c r="H27" i="7"/>
  <c r="H32"/>
  <c r="L38" i="1"/>
  <c r="H27" i="2"/>
  <c r="H37" i="3"/>
  <c r="H20" i="6"/>
  <c r="H40"/>
  <c r="H53"/>
  <c r="H26" i="7"/>
  <c r="H11" i="5"/>
  <c r="H38" i="7"/>
  <c r="H10" i="5"/>
  <c r="L46" i="1"/>
  <c r="F4" i="5"/>
  <c r="H16"/>
  <c r="F4" i="14"/>
  <c r="H32" i="6"/>
  <c r="L13" i="1"/>
  <c r="H24" i="2"/>
  <c r="H50"/>
  <c r="H21" i="5"/>
  <c r="H10" i="6"/>
  <c r="H19" i="7"/>
  <c r="H30"/>
  <c r="H51"/>
  <c r="F4" i="15"/>
  <c r="L19" i="1"/>
  <c r="L27"/>
  <c r="L39"/>
  <c r="L51"/>
  <c r="H32" i="2"/>
  <c r="H38"/>
  <c r="H19" i="3"/>
  <c r="H26"/>
  <c r="H38"/>
  <c r="H13" i="5"/>
  <c r="H20"/>
  <c r="H36"/>
  <c r="H40"/>
  <c r="H53"/>
  <c r="H16" i="6"/>
  <c r="H37"/>
  <c r="H10" i="7"/>
  <c r="F4" i="10"/>
  <c r="F4" i="13"/>
  <c r="F4" i="3"/>
  <c r="G33" i="7"/>
  <c r="C4" s="1"/>
  <c r="D4" s="1"/>
  <c r="F4" s="1"/>
  <c r="F4" i="8"/>
  <c r="F4" i="11"/>
  <c r="F4" i="16"/>
  <c r="F4" i="12"/>
  <c r="F4" i="6"/>
  <c r="H40" i="2"/>
  <c r="A8" i="1"/>
  <c r="H17" i="2"/>
  <c r="H28" i="3"/>
  <c r="H47"/>
  <c r="A8" i="5"/>
  <c r="H11" i="2"/>
  <c r="H16"/>
  <c r="H25"/>
  <c r="H29"/>
  <c r="H36"/>
  <c r="H52"/>
  <c r="A8" i="3"/>
  <c r="H24"/>
  <c r="H30"/>
  <c r="H46"/>
  <c r="H18" i="5"/>
  <c r="H27"/>
  <c r="H45" i="6"/>
  <c r="H12" i="7"/>
  <c r="H17"/>
  <c r="H37"/>
  <c r="H50"/>
  <c r="H37" i="2"/>
  <c r="L45" i="1"/>
  <c r="H53" i="2"/>
  <c r="H21"/>
  <c r="L12" i="1"/>
  <c r="L17"/>
  <c r="L37"/>
  <c r="L44"/>
  <c r="L21"/>
  <c r="H10" i="2"/>
  <c r="H31"/>
  <c r="H27" i="3"/>
  <c r="H45" i="5"/>
  <c r="H17" i="6"/>
  <c r="H44" i="7"/>
  <c r="H25" i="5"/>
  <c r="H20" i="2"/>
  <c r="H13" i="3"/>
  <c r="H51"/>
  <c r="H31" i="6"/>
  <c r="H21" i="7"/>
  <c r="L16" i="1"/>
  <c r="L20"/>
  <c r="L25"/>
  <c r="H19" i="2"/>
  <c r="H17" i="5"/>
  <c r="H31"/>
  <c r="H21" i="6"/>
  <c r="H26"/>
  <c r="H44"/>
  <c r="H16" i="7"/>
  <c r="H20"/>
  <c r="H25"/>
  <c r="H36" i="8"/>
  <c r="H36" i="12"/>
  <c r="H36" i="16"/>
  <c r="H12" i="3"/>
  <c r="H31"/>
  <c r="H50"/>
  <c r="H26" i="5"/>
  <c r="H44"/>
  <c r="H25" i="6"/>
  <c r="H29"/>
  <c r="H43" i="7"/>
  <c r="H29" i="5"/>
  <c r="H25" i="3"/>
  <c r="H29"/>
  <c r="H53"/>
  <c r="H32" i="5"/>
  <c r="H28" i="6"/>
  <c r="H36"/>
  <c r="H47"/>
  <c r="A8" i="7"/>
  <c r="H28" i="5"/>
  <c r="H47"/>
  <c r="H24" i="6"/>
  <c r="H30"/>
  <c r="H41"/>
  <c r="H35" i="7"/>
  <c r="H46"/>
  <c r="H24" i="5"/>
  <c r="F4" i="1" l="1"/>
</calcChain>
</file>

<file path=xl/comments1.xml><?xml version="1.0" encoding="utf-8"?>
<comments xmlns="http://schemas.openxmlformats.org/spreadsheetml/2006/main">
  <authors>
    <author/>
  </authors>
  <commentList>
    <comment ref="F10" authorId="0">
      <text>
        <r>
          <rPr>
            <sz val="12"/>
            <color theme="1"/>
            <rFont val="Tahoma"/>
            <scheme val="minor"/>
          </rPr>
          <t>Reviewed with K. Tanapon</t>
        </r>
      </text>
    </comment>
    <comment ref="F12" authorId="0">
      <text>
        <r>
          <rPr>
            <sz val="12"/>
            <color theme="1"/>
            <rFont val="Tahoma"/>
            <scheme val="minor"/>
          </rPr>
          <t>Tentative</t>
        </r>
      </text>
    </comment>
    <comment ref="F13" authorId="0">
      <text>
        <r>
          <rPr>
            <sz val="12"/>
            <color theme="1"/>
            <rFont val="Tahoma"/>
            <scheme val="minor"/>
          </rPr>
          <t xml:space="preserve">YTD Avg (1 Mar - 5 May) = 20.4
 </t>
        </r>
      </text>
    </comment>
    <comment ref="D25" authorId="0">
      <text>
        <r>
          <rPr>
            <sz val="12"/>
            <color theme="1"/>
            <rFont val="Tahoma"/>
            <scheme val="minor"/>
          </rPr>
          <t>baseline = target * 2
(no official baseline from source)</t>
        </r>
      </text>
    </comment>
    <comment ref="D27" authorId="0">
      <text>
        <r>
          <rPr>
            <sz val="12"/>
            <color theme="1"/>
            <rFont val="Tahoma"/>
            <scheme val="minor"/>
          </rPr>
          <t>baseline = target * 2
(no official baseline from source)</t>
        </r>
      </text>
    </comment>
    <comment ref="D30" authorId="0">
      <text>
        <r>
          <rPr>
            <sz val="12"/>
            <color theme="1"/>
            <rFont val="Tahoma"/>
            <scheme val="minor"/>
          </rPr>
          <t>Alignment of Complaint Definition with CM
Revise Base line</t>
        </r>
      </text>
    </comment>
    <comment ref="F30" authorId="0">
      <text>
        <r>
          <rPr>
            <sz val="12"/>
            <color theme="1"/>
            <rFont val="Tahoma"/>
            <scheme val="minor"/>
          </rPr>
          <t xml:space="preserve">Alignment of Complaint Definition with CM
Revise Target </t>
        </r>
      </text>
    </comment>
    <comment ref="D31" authorId="0">
      <text>
        <r>
          <rPr>
            <sz val="12"/>
            <color theme="1"/>
            <rFont val="Tahoma"/>
            <scheme val="minor"/>
          </rPr>
          <t>Worst in Q3/22 3,701
 complaint per day</t>
        </r>
      </text>
    </comment>
    <comment ref="F31" authorId="0">
      <text>
        <r>
          <rPr>
            <sz val="12"/>
            <color theme="1"/>
            <rFont val="Tahoma"/>
            <scheme val="minor"/>
          </rPr>
          <t>Daily Avg = 3,000 complaints</t>
        </r>
      </text>
    </comment>
    <comment ref="D32" authorId="0">
      <text>
        <r>
          <rPr>
            <sz val="12"/>
            <color theme="1"/>
            <rFont val="Tahoma"/>
            <scheme val="minor"/>
          </rPr>
          <t>Alignment of Complaint Definition with CM
Revise Base line</t>
        </r>
      </text>
    </comment>
    <comment ref="F32" authorId="0">
      <text>
        <r>
          <rPr>
            <sz val="12"/>
            <color theme="1"/>
            <rFont val="Tahoma"/>
            <scheme val="minor"/>
          </rPr>
          <t xml:space="preserve">Alignment of Complaint Definition with CM
Revise Target 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F10" authorId="0">
      <text>
        <r>
          <rPr>
            <sz val="12"/>
            <color theme="1"/>
            <rFont val="Tahoma"/>
            <scheme val="minor"/>
          </rPr>
          <t>Reviewed with K. Tanapon</t>
        </r>
      </text>
    </comment>
    <comment ref="F12" authorId="0">
      <text>
        <r>
          <rPr>
            <sz val="12"/>
            <color theme="1"/>
            <rFont val="Tahoma"/>
            <scheme val="minor"/>
          </rPr>
          <t>Tentative</t>
        </r>
      </text>
    </comment>
    <comment ref="F13" authorId="0">
      <text>
        <r>
          <rPr>
            <sz val="12"/>
            <color theme="1"/>
            <rFont val="Tahoma"/>
            <scheme val="minor"/>
          </rPr>
          <t xml:space="preserve">YTD Avg (1 Mar - 5 May) = 20.4
 </t>
        </r>
      </text>
    </comment>
    <comment ref="D25" authorId="0">
      <text>
        <r>
          <rPr>
            <sz val="12"/>
            <color theme="1"/>
            <rFont val="Tahoma"/>
            <scheme val="minor"/>
          </rPr>
          <t>baseline =worst case
tentative</t>
        </r>
      </text>
    </comment>
    <comment ref="D27" authorId="0">
      <text>
        <r>
          <rPr>
            <sz val="12"/>
            <color theme="1"/>
            <rFont val="Tahoma"/>
            <scheme val="minor"/>
          </rPr>
          <t>baseline = worst case
tentative</t>
        </r>
      </text>
    </comment>
    <comment ref="D30" authorId="0">
      <text>
        <r>
          <rPr>
            <sz val="12"/>
            <color theme="1"/>
            <rFont val="Tahoma"/>
            <scheme val="minor"/>
          </rPr>
          <t>Alignment of Complaint Definition with CM
Revise Base line</t>
        </r>
      </text>
    </comment>
    <comment ref="F30" authorId="0">
      <text>
        <r>
          <rPr>
            <sz val="12"/>
            <color theme="1"/>
            <rFont val="Tahoma"/>
            <scheme val="minor"/>
          </rPr>
          <t xml:space="preserve">Alignment of Complaint Definition with CM
Revise Target </t>
        </r>
      </text>
    </comment>
    <comment ref="D31" authorId="0">
      <text>
        <r>
          <rPr>
            <sz val="12"/>
            <color theme="1"/>
            <rFont val="Tahoma"/>
            <scheme val="minor"/>
          </rPr>
          <t>Worst in Q3/22 3,701
 complaint per day</t>
        </r>
      </text>
    </comment>
    <comment ref="F31" authorId="0">
      <text>
        <r>
          <rPr>
            <sz val="12"/>
            <color theme="1"/>
            <rFont val="Tahoma"/>
            <scheme val="minor"/>
          </rPr>
          <t>Daily Avg = 3,000 complaints</t>
        </r>
      </text>
    </comment>
    <comment ref="D32" authorId="0">
      <text>
        <r>
          <rPr>
            <sz val="12"/>
            <color theme="1"/>
            <rFont val="Tahoma"/>
            <scheme val="minor"/>
          </rPr>
          <t>Alignment of Complaint Definition with CM
Revise Base line</t>
        </r>
      </text>
    </comment>
    <comment ref="F32" authorId="0">
      <text>
        <r>
          <rPr>
            <sz val="12"/>
            <color theme="1"/>
            <rFont val="Tahoma"/>
            <scheme val="minor"/>
          </rPr>
          <t xml:space="preserve">Alignment of Complaint Definition with CM
Revise Target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F10" authorId="0">
      <text>
        <r>
          <rPr>
            <sz val="12"/>
            <color theme="1"/>
            <rFont val="Tahoma"/>
            <scheme val="minor"/>
          </rPr>
          <t>Reviewed with K. Tanapon</t>
        </r>
      </text>
    </comment>
    <comment ref="F12" authorId="0">
      <text>
        <r>
          <rPr>
            <sz val="12"/>
            <color theme="1"/>
            <rFont val="Tahoma"/>
            <scheme val="minor"/>
          </rPr>
          <t>Tentative</t>
        </r>
      </text>
    </comment>
    <comment ref="F13" authorId="0">
      <text>
        <r>
          <rPr>
            <sz val="12"/>
            <color theme="1"/>
            <rFont val="Tahoma"/>
            <scheme val="minor"/>
          </rPr>
          <t xml:space="preserve">YTD Avg (1 Mar - 5 May) = 20.4
 </t>
        </r>
      </text>
    </comment>
    <comment ref="D25" authorId="0">
      <text>
        <r>
          <rPr>
            <sz val="12"/>
            <color theme="1"/>
            <rFont val="Tahoma"/>
            <scheme val="minor"/>
          </rPr>
          <t>baseline =worst case
tentative</t>
        </r>
      </text>
    </comment>
    <comment ref="D27" authorId="0">
      <text>
        <r>
          <rPr>
            <sz val="12"/>
            <color theme="1"/>
            <rFont val="Tahoma"/>
            <scheme val="minor"/>
          </rPr>
          <t>baseline = worst case
tentative</t>
        </r>
      </text>
    </comment>
    <comment ref="D30" authorId="0">
      <text>
        <r>
          <rPr>
            <sz val="12"/>
            <color theme="1"/>
            <rFont val="Tahoma"/>
            <scheme val="minor"/>
          </rPr>
          <t>Worst in Nov22 4,829/day</t>
        </r>
      </text>
    </comment>
    <comment ref="D31" authorId="0">
      <text>
        <r>
          <rPr>
            <sz val="12"/>
            <color theme="1"/>
            <rFont val="Tahoma"/>
            <scheme val="minor"/>
          </rPr>
          <t>Worst in Q3/22 3,701
 complaint per day</t>
        </r>
      </text>
    </comment>
    <comment ref="F31" authorId="0">
      <text>
        <r>
          <rPr>
            <sz val="12"/>
            <color theme="1"/>
            <rFont val="Tahoma"/>
            <scheme val="minor"/>
          </rPr>
          <t>Daily Avg = 3,000 complaints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F10" authorId="0">
      <text>
        <r>
          <rPr>
            <sz val="12"/>
            <color theme="1"/>
            <rFont val="Tahoma"/>
            <scheme val="minor"/>
          </rPr>
          <t>Reviewed with K. Tanapon</t>
        </r>
      </text>
    </comment>
    <comment ref="F12" authorId="0">
      <text>
        <r>
          <rPr>
            <sz val="12"/>
            <color theme="1"/>
            <rFont val="Tahoma"/>
            <scheme val="minor"/>
          </rPr>
          <t>Tentative</t>
        </r>
      </text>
    </comment>
    <comment ref="F13" authorId="0">
      <text>
        <r>
          <rPr>
            <sz val="12"/>
            <color theme="1"/>
            <rFont val="Tahoma"/>
            <scheme val="minor"/>
          </rPr>
          <t xml:space="preserve">YTD Avg (1 Mar - 5 May) = 20.4
 </t>
        </r>
      </text>
    </comment>
    <comment ref="D25" authorId="0">
      <text>
        <r>
          <rPr>
            <sz val="12"/>
            <color theme="1"/>
            <rFont val="Tahoma"/>
            <scheme val="minor"/>
          </rPr>
          <t>baseline =worst case
tentative</t>
        </r>
      </text>
    </comment>
    <comment ref="D27" authorId="0">
      <text>
        <r>
          <rPr>
            <sz val="12"/>
            <color theme="1"/>
            <rFont val="Tahoma"/>
            <scheme val="minor"/>
          </rPr>
          <t>baseline = worst case
tentative</t>
        </r>
      </text>
    </comment>
    <comment ref="D30" authorId="0">
      <text>
        <r>
          <rPr>
            <sz val="12"/>
            <color theme="1"/>
            <rFont val="Tahoma"/>
            <scheme val="minor"/>
          </rPr>
          <t>Worst in Nov22 4,829/day</t>
        </r>
      </text>
    </comment>
    <comment ref="D31" authorId="0">
      <text>
        <r>
          <rPr>
            <sz val="12"/>
            <color theme="1"/>
            <rFont val="Tahoma"/>
            <scheme val="minor"/>
          </rPr>
          <t>Worst in Q3/22 3,701
 complaint per day</t>
        </r>
      </text>
    </comment>
    <comment ref="F31" authorId="0">
      <text>
        <r>
          <rPr>
            <sz val="12"/>
            <color theme="1"/>
            <rFont val="Tahoma"/>
            <scheme val="minor"/>
          </rPr>
          <t>Daily Avg = 3,000 complaints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F10" authorId="0">
      <text>
        <r>
          <rPr>
            <sz val="12"/>
            <color theme="1"/>
            <rFont val="Tahoma"/>
            <scheme val="minor"/>
          </rPr>
          <t>Reviewed with K. Tanapon</t>
        </r>
      </text>
    </comment>
    <comment ref="F12" authorId="0">
      <text>
        <r>
          <rPr>
            <sz val="12"/>
            <color theme="1"/>
            <rFont val="Tahoma"/>
            <scheme val="minor"/>
          </rPr>
          <t>Tentative</t>
        </r>
      </text>
    </comment>
    <comment ref="F13" authorId="0">
      <text>
        <r>
          <rPr>
            <sz val="12"/>
            <color theme="1"/>
            <rFont val="Tahoma"/>
            <scheme val="minor"/>
          </rPr>
          <t xml:space="preserve">YTD Avg (1 Mar - 5 May) = 20.4
 </t>
        </r>
      </text>
    </comment>
    <comment ref="D30" authorId="0">
      <text>
        <r>
          <rPr>
            <sz val="12"/>
            <color theme="1"/>
            <rFont val="Tahoma"/>
            <scheme val="minor"/>
          </rPr>
          <t>Worst in Nov22 4,829/day</t>
        </r>
      </text>
    </comment>
    <comment ref="D31" authorId="0">
      <text>
        <r>
          <rPr>
            <sz val="12"/>
            <color theme="1"/>
            <rFont val="Tahoma"/>
            <scheme val="minor"/>
          </rPr>
          <t>Worst in Q3/22 3,701
 complaint per day</t>
        </r>
      </text>
    </comment>
    <comment ref="F31" authorId="0">
      <text>
        <r>
          <rPr>
            <sz val="12"/>
            <color theme="1"/>
            <rFont val="Tahoma"/>
            <scheme val="minor"/>
          </rPr>
          <t>Daily Avg = 3,000 complaints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E10" authorId="0">
      <text>
        <r>
          <rPr>
            <sz val="12"/>
            <color theme="1"/>
            <rFont val="Tahoma"/>
            <scheme val="minor"/>
          </rPr>
          <t>W18</t>
        </r>
      </text>
    </comment>
    <comment ref="F10" authorId="0">
      <text>
        <r>
          <rPr>
            <sz val="12"/>
            <color theme="1"/>
            <rFont val="Tahoma"/>
            <scheme val="minor"/>
          </rPr>
          <t>Reviewed with K. Tanapon</t>
        </r>
      </text>
    </comment>
    <comment ref="E12" authorId="0">
      <text>
        <r>
          <rPr>
            <sz val="12"/>
            <color theme="1"/>
            <rFont val="Tahoma"/>
            <scheme val="minor"/>
          </rPr>
          <t>Avg Wk10-Wk18 (Mar - May) = 2.06
Wk18 = 1.88</t>
        </r>
      </text>
    </comment>
    <comment ref="F12" authorId="0">
      <text>
        <r>
          <rPr>
            <sz val="12"/>
            <color theme="1"/>
            <rFont val="Tahoma"/>
            <scheme val="minor"/>
          </rPr>
          <t>Tentative</t>
        </r>
      </text>
    </comment>
    <comment ref="E13" authorId="0">
      <text>
        <r>
          <rPr>
            <sz val="12"/>
            <color theme="1"/>
            <rFont val="Tahoma"/>
            <scheme val="minor"/>
          </rPr>
          <t>Wk18 (1-7 May)</t>
        </r>
      </text>
    </comment>
    <comment ref="F13" authorId="0">
      <text>
        <r>
          <rPr>
            <sz val="12"/>
            <color theme="1"/>
            <rFont val="Tahoma"/>
            <scheme val="minor"/>
          </rPr>
          <t xml:space="preserve">YTD Avg (1 Mar - 5 May) = 20.4
 </t>
        </r>
      </text>
    </comment>
    <comment ref="D25" authorId="0">
      <text>
        <r>
          <rPr>
            <sz val="12"/>
            <color theme="1"/>
            <rFont val="Tahoma"/>
            <scheme val="minor"/>
          </rPr>
          <t>baseline =worst case
tentative</t>
        </r>
      </text>
    </comment>
    <comment ref="D27" authorId="0">
      <text>
        <r>
          <rPr>
            <sz val="12"/>
            <color theme="1"/>
            <rFont val="Tahoma"/>
            <scheme val="minor"/>
          </rPr>
          <t>baseline = worst case
tentative</t>
        </r>
      </text>
    </comment>
    <comment ref="D30" authorId="0">
      <text>
        <r>
          <rPr>
            <sz val="12"/>
            <color theme="1"/>
            <rFont val="Tahoma"/>
            <scheme val="minor"/>
          </rPr>
          <t>Worst in Nov22 4,829/day</t>
        </r>
      </text>
    </comment>
    <comment ref="E30" authorId="0">
      <text>
        <r>
          <rPr>
            <sz val="12"/>
            <color theme="1"/>
            <rFont val="Tahoma"/>
            <scheme val="minor"/>
          </rPr>
          <t>Wk18 1-7 May</t>
        </r>
      </text>
    </comment>
    <comment ref="D31" authorId="0">
      <text>
        <r>
          <rPr>
            <sz val="12"/>
            <color theme="1"/>
            <rFont val="Tahoma"/>
            <scheme val="minor"/>
          </rPr>
          <t>Worst in Q3/22 3,701
 complaint per day</t>
        </r>
      </text>
    </comment>
    <comment ref="E31" authorId="0">
      <text>
        <r>
          <rPr>
            <sz val="12"/>
            <color theme="1"/>
            <rFont val="Tahoma"/>
            <scheme val="minor"/>
          </rPr>
          <t>Wk18 1-7 May</t>
        </r>
      </text>
    </comment>
    <comment ref="F31" authorId="0">
      <text>
        <r>
          <rPr>
            <sz val="12"/>
            <color theme="1"/>
            <rFont val="Tahoma"/>
            <scheme val="minor"/>
          </rPr>
          <t>Daily Avg = 3,000 complaints</t>
        </r>
      </text>
    </comment>
    <comment ref="E32" authorId="0">
      <text>
        <r>
          <rPr>
            <sz val="12"/>
            <color theme="1"/>
            <rFont val="Tahoma"/>
            <scheme val="minor"/>
          </rPr>
          <t>Wk18 1-7 May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F10" authorId="0">
      <text>
        <r>
          <rPr>
            <sz val="12"/>
            <color theme="1"/>
            <rFont val="Tahoma"/>
            <scheme val="minor"/>
          </rPr>
          <t>Reviewed with K. Tanapon</t>
        </r>
      </text>
    </comment>
    <comment ref="F12" authorId="0">
      <text>
        <r>
          <rPr>
            <sz val="12"/>
            <color theme="1"/>
            <rFont val="Tahoma"/>
            <scheme val="minor"/>
          </rPr>
          <t>Tentative</t>
        </r>
      </text>
    </comment>
    <comment ref="F13" authorId="0">
      <text>
        <r>
          <rPr>
            <sz val="12"/>
            <color theme="1"/>
            <rFont val="Tahoma"/>
            <scheme val="minor"/>
          </rPr>
          <t xml:space="preserve">YTD Avg (1 Mar - 5 May) = 20.4
 </t>
        </r>
      </text>
    </comment>
    <comment ref="D25" authorId="0">
      <text>
        <r>
          <rPr>
            <sz val="12"/>
            <color theme="1"/>
            <rFont val="Tahoma"/>
            <scheme val="minor"/>
          </rPr>
          <t>baseline =worst case
tentative</t>
        </r>
      </text>
    </comment>
    <comment ref="D27" authorId="0">
      <text>
        <r>
          <rPr>
            <sz val="12"/>
            <color theme="1"/>
            <rFont val="Tahoma"/>
            <scheme val="minor"/>
          </rPr>
          <t>baseline = worst case
tentative</t>
        </r>
      </text>
    </comment>
    <comment ref="D30" authorId="0">
      <text>
        <r>
          <rPr>
            <sz val="12"/>
            <color theme="1"/>
            <rFont val="Tahoma"/>
            <scheme val="minor"/>
          </rPr>
          <t>Worst in Nov22 4,829/day</t>
        </r>
      </text>
    </comment>
    <comment ref="D31" authorId="0">
      <text>
        <r>
          <rPr>
            <sz val="12"/>
            <color theme="1"/>
            <rFont val="Tahoma"/>
            <scheme val="minor"/>
          </rPr>
          <t>Worst in Q3/22 3,701
 complaint per day</t>
        </r>
      </text>
    </comment>
    <comment ref="F31" authorId="0">
      <text>
        <r>
          <rPr>
            <sz val="12"/>
            <color theme="1"/>
            <rFont val="Tahoma"/>
            <scheme val="minor"/>
          </rPr>
          <t>Daily Avg = 3,000 complaints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F10" authorId="0">
      <text>
        <r>
          <rPr>
            <sz val="12"/>
            <color theme="1"/>
            <rFont val="Tahoma"/>
            <scheme val="minor"/>
          </rPr>
          <t>Reviewed with K. Tanapon</t>
        </r>
      </text>
    </comment>
    <comment ref="F12" authorId="0">
      <text>
        <r>
          <rPr>
            <sz val="12"/>
            <color theme="1"/>
            <rFont val="Tahoma"/>
            <scheme val="minor"/>
          </rPr>
          <t>Tentative</t>
        </r>
      </text>
    </comment>
    <comment ref="F13" authorId="0">
      <text>
        <r>
          <rPr>
            <sz val="12"/>
            <color theme="1"/>
            <rFont val="Tahoma"/>
            <scheme val="minor"/>
          </rPr>
          <t xml:space="preserve">YTD Avg (1 Mar - 5 May) = 20.4
 </t>
        </r>
      </text>
    </comment>
    <comment ref="D25" authorId="0">
      <text>
        <r>
          <rPr>
            <sz val="12"/>
            <color theme="1"/>
            <rFont val="Tahoma"/>
            <scheme val="minor"/>
          </rPr>
          <t>baseline =worst case
tentative</t>
        </r>
      </text>
    </comment>
    <comment ref="D27" authorId="0">
      <text>
        <r>
          <rPr>
            <sz val="12"/>
            <color theme="1"/>
            <rFont val="Tahoma"/>
            <scheme val="minor"/>
          </rPr>
          <t>baseline = worst case
tentative</t>
        </r>
      </text>
    </comment>
    <comment ref="D30" authorId="0">
      <text>
        <r>
          <rPr>
            <sz val="12"/>
            <color theme="1"/>
            <rFont val="Tahoma"/>
            <scheme val="minor"/>
          </rPr>
          <t>Worst in Nov22 4,829/day</t>
        </r>
      </text>
    </comment>
    <comment ref="D31" authorId="0">
      <text>
        <r>
          <rPr>
            <sz val="12"/>
            <color theme="1"/>
            <rFont val="Tahoma"/>
            <scheme val="minor"/>
          </rPr>
          <t>Worst in Q3/22 3,701
 complaint per day</t>
        </r>
      </text>
    </comment>
    <comment ref="F31" authorId="0">
      <text>
        <r>
          <rPr>
            <sz val="12"/>
            <color theme="1"/>
            <rFont val="Tahoma"/>
            <scheme val="minor"/>
          </rPr>
          <t>Daily Avg = 3,000 complaints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F10" authorId="0">
      <text>
        <r>
          <rPr>
            <sz val="12"/>
            <color theme="1"/>
            <rFont val="Tahoma"/>
            <scheme val="minor"/>
          </rPr>
          <t>Reviewed with K. Tanapon</t>
        </r>
      </text>
    </comment>
    <comment ref="F12" authorId="0">
      <text>
        <r>
          <rPr>
            <sz val="12"/>
            <color theme="1"/>
            <rFont val="Tahoma"/>
            <scheme val="minor"/>
          </rPr>
          <t>Tentative</t>
        </r>
      </text>
    </comment>
    <comment ref="F13" authorId="0">
      <text>
        <r>
          <rPr>
            <sz val="12"/>
            <color theme="1"/>
            <rFont val="Tahoma"/>
            <scheme val="minor"/>
          </rPr>
          <t xml:space="preserve">YTD Avg (1 Mar - 5 May) = 20.4
 </t>
        </r>
      </text>
    </comment>
    <comment ref="D25" authorId="0">
      <text>
        <r>
          <rPr>
            <sz val="12"/>
            <color theme="1"/>
            <rFont val="Tahoma"/>
            <scheme val="minor"/>
          </rPr>
          <t>baseline =worst case
tentative</t>
        </r>
      </text>
    </comment>
    <comment ref="D27" authorId="0">
      <text>
        <r>
          <rPr>
            <sz val="12"/>
            <color theme="1"/>
            <rFont val="Tahoma"/>
            <scheme val="minor"/>
          </rPr>
          <t>baseline = worst case
tentative</t>
        </r>
      </text>
    </comment>
    <comment ref="D30" authorId="0">
      <text>
        <r>
          <rPr>
            <sz val="12"/>
            <color theme="1"/>
            <rFont val="Tahoma"/>
            <scheme val="minor"/>
          </rPr>
          <t>Worst in Nov22 4,829/day</t>
        </r>
      </text>
    </comment>
    <comment ref="D31" authorId="0">
      <text>
        <r>
          <rPr>
            <sz val="12"/>
            <color theme="1"/>
            <rFont val="Tahoma"/>
            <scheme val="minor"/>
          </rPr>
          <t>Worst in Q3/22 3,701
 complaint per day</t>
        </r>
      </text>
    </comment>
    <comment ref="F31" authorId="0">
      <text>
        <r>
          <rPr>
            <sz val="12"/>
            <color theme="1"/>
            <rFont val="Tahoma"/>
            <scheme val="minor"/>
          </rPr>
          <t>Daily Avg = 3,000 complaints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F10" authorId="0">
      <text>
        <r>
          <rPr>
            <sz val="12"/>
            <color theme="1"/>
            <rFont val="Tahoma"/>
            <scheme val="minor"/>
          </rPr>
          <t>Reviewed with K. Tanapon</t>
        </r>
      </text>
    </comment>
    <comment ref="F12" authorId="0">
      <text>
        <r>
          <rPr>
            <sz val="12"/>
            <color theme="1"/>
            <rFont val="Tahoma"/>
            <scheme val="minor"/>
          </rPr>
          <t>Tentative</t>
        </r>
      </text>
    </comment>
    <comment ref="F13" authorId="0">
      <text>
        <r>
          <rPr>
            <sz val="12"/>
            <color theme="1"/>
            <rFont val="Tahoma"/>
            <scheme val="minor"/>
          </rPr>
          <t xml:space="preserve">YTD Avg (1 Mar - 5 May) = 20.4
 </t>
        </r>
      </text>
    </comment>
    <comment ref="D25" authorId="0">
      <text>
        <r>
          <rPr>
            <sz val="12"/>
            <color theme="1"/>
            <rFont val="Tahoma"/>
            <scheme val="minor"/>
          </rPr>
          <t>baseline =worst case
tentative</t>
        </r>
      </text>
    </comment>
    <comment ref="D27" authorId="0">
      <text>
        <r>
          <rPr>
            <sz val="12"/>
            <color theme="1"/>
            <rFont val="Tahoma"/>
            <scheme val="minor"/>
          </rPr>
          <t>baseline = worst case
tentative</t>
        </r>
      </text>
    </comment>
    <comment ref="D30" authorId="0">
      <text>
        <r>
          <rPr>
            <sz val="12"/>
            <color theme="1"/>
            <rFont val="Tahoma"/>
            <scheme val="minor"/>
          </rPr>
          <t>Worst in Nov22 4,829/day</t>
        </r>
      </text>
    </comment>
    <comment ref="D31" authorId="0">
      <text>
        <r>
          <rPr>
            <sz val="12"/>
            <color theme="1"/>
            <rFont val="Tahoma"/>
            <scheme val="minor"/>
          </rPr>
          <t>Worst in Q3/22 3,701
 complaint per day</t>
        </r>
      </text>
    </comment>
    <comment ref="F31" authorId="0">
      <text>
        <r>
          <rPr>
            <sz val="12"/>
            <color theme="1"/>
            <rFont val="Tahoma"/>
            <scheme val="minor"/>
          </rPr>
          <t>Daily Avg = 3,000 complaints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F10" authorId="0">
      <text>
        <r>
          <rPr>
            <sz val="12"/>
            <color theme="1"/>
            <rFont val="Tahoma"/>
            <scheme val="minor"/>
          </rPr>
          <t>Reviewed with K. Tanapon</t>
        </r>
      </text>
    </comment>
    <comment ref="F12" authorId="0">
      <text>
        <r>
          <rPr>
            <sz val="12"/>
            <color theme="1"/>
            <rFont val="Tahoma"/>
            <scheme val="minor"/>
          </rPr>
          <t>Tentative</t>
        </r>
      </text>
    </comment>
    <comment ref="F13" authorId="0">
      <text>
        <r>
          <rPr>
            <sz val="12"/>
            <color theme="1"/>
            <rFont val="Tahoma"/>
            <scheme val="minor"/>
          </rPr>
          <t xml:space="preserve">YTD Avg (1 Mar - 5 May) = 20.4
 </t>
        </r>
      </text>
    </comment>
    <comment ref="D25" authorId="0">
      <text>
        <r>
          <rPr>
            <sz val="12"/>
            <color theme="1"/>
            <rFont val="Tahoma"/>
            <scheme val="minor"/>
          </rPr>
          <t>baseline =worst case
tentative</t>
        </r>
      </text>
    </comment>
    <comment ref="D27" authorId="0">
      <text>
        <r>
          <rPr>
            <sz val="12"/>
            <color theme="1"/>
            <rFont val="Tahoma"/>
            <scheme val="minor"/>
          </rPr>
          <t>baseline = worst case
tentative</t>
        </r>
      </text>
    </comment>
    <comment ref="D30" authorId="0">
      <text>
        <r>
          <rPr>
            <sz val="12"/>
            <color theme="1"/>
            <rFont val="Tahoma"/>
            <scheme val="minor"/>
          </rPr>
          <t>Worst in Nov22 4,829/day</t>
        </r>
      </text>
    </comment>
    <comment ref="D31" authorId="0">
      <text>
        <r>
          <rPr>
            <sz val="12"/>
            <color theme="1"/>
            <rFont val="Tahoma"/>
            <scheme val="minor"/>
          </rPr>
          <t>Worst in Q3/22 3,701
 complaint per day</t>
        </r>
      </text>
    </comment>
    <comment ref="F31" authorId="0">
      <text>
        <r>
          <rPr>
            <sz val="12"/>
            <color theme="1"/>
            <rFont val="Tahoma"/>
            <scheme val="minor"/>
          </rPr>
          <t>Daily Avg = 3,000 complaints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F10" authorId="0">
      <text>
        <r>
          <rPr>
            <sz val="12"/>
            <color theme="1"/>
            <rFont val="Tahoma"/>
            <scheme val="minor"/>
          </rPr>
          <t>Reviewed with K. Tanapon</t>
        </r>
      </text>
    </comment>
    <comment ref="F12" authorId="0">
      <text>
        <r>
          <rPr>
            <sz val="12"/>
            <color theme="1"/>
            <rFont val="Tahoma"/>
            <scheme val="minor"/>
          </rPr>
          <t>Tentative</t>
        </r>
      </text>
    </comment>
    <comment ref="F13" authorId="0">
      <text>
        <r>
          <rPr>
            <sz val="12"/>
            <color theme="1"/>
            <rFont val="Tahoma"/>
            <scheme val="minor"/>
          </rPr>
          <t xml:space="preserve">YTD Avg (1 Mar - 5 May) = 20.4
 </t>
        </r>
      </text>
    </comment>
    <comment ref="D25" authorId="0">
      <text>
        <r>
          <rPr>
            <sz val="12"/>
            <color theme="1"/>
            <rFont val="Tahoma"/>
            <scheme val="minor"/>
          </rPr>
          <t>baseline =worst case
tentative</t>
        </r>
      </text>
    </comment>
    <comment ref="D27" authorId="0">
      <text>
        <r>
          <rPr>
            <sz val="12"/>
            <color theme="1"/>
            <rFont val="Tahoma"/>
            <scheme val="minor"/>
          </rPr>
          <t>baseline = worst case
tentative</t>
        </r>
      </text>
    </comment>
    <comment ref="D30" authorId="0">
      <text>
        <r>
          <rPr>
            <sz val="12"/>
            <color theme="1"/>
            <rFont val="Tahoma"/>
            <scheme val="minor"/>
          </rPr>
          <t>Worst in Nov22 4,829/day</t>
        </r>
      </text>
    </comment>
    <comment ref="D31" authorId="0">
      <text>
        <r>
          <rPr>
            <sz val="12"/>
            <color theme="1"/>
            <rFont val="Tahoma"/>
            <scheme val="minor"/>
          </rPr>
          <t>Worst in Q3/22 3,701
 complaint per day</t>
        </r>
      </text>
    </comment>
    <comment ref="F31" authorId="0">
      <text>
        <r>
          <rPr>
            <sz val="12"/>
            <color theme="1"/>
            <rFont val="Tahoma"/>
            <scheme val="minor"/>
          </rPr>
          <t>Daily Avg = 3,000 complaints</t>
        </r>
      </text>
    </comment>
  </commentList>
</comments>
</file>

<file path=xl/comments13.xml><?xml version="1.0" encoding="utf-8"?>
<comments xmlns="http://schemas.openxmlformats.org/spreadsheetml/2006/main">
  <authors>
    <author/>
  </authors>
  <commentList>
    <comment ref="F10" authorId="0">
      <text>
        <r>
          <rPr>
            <sz val="12"/>
            <color theme="1"/>
            <rFont val="Tahoma"/>
            <scheme val="minor"/>
          </rPr>
          <t>Reviewed with K. Tanapon</t>
        </r>
      </text>
    </comment>
    <comment ref="F12" authorId="0">
      <text>
        <r>
          <rPr>
            <sz val="12"/>
            <color theme="1"/>
            <rFont val="Tahoma"/>
            <scheme val="minor"/>
          </rPr>
          <t>Tentative</t>
        </r>
      </text>
    </comment>
    <comment ref="F13" authorId="0">
      <text>
        <r>
          <rPr>
            <sz val="12"/>
            <color theme="1"/>
            <rFont val="Tahoma"/>
            <scheme val="minor"/>
          </rPr>
          <t xml:space="preserve">YTD Avg (1 Mar - 5 May) = 20.4
 </t>
        </r>
      </text>
    </comment>
    <comment ref="D25" authorId="0">
      <text>
        <r>
          <rPr>
            <sz val="12"/>
            <color theme="1"/>
            <rFont val="Tahoma"/>
            <scheme val="minor"/>
          </rPr>
          <t>baseline =worst case
tentative</t>
        </r>
      </text>
    </comment>
    <comment ref="D27" authorId="0">
      <text>
        <r>
          <rPr>
            <sz val="12"/>
            <color theme="1"/>
            <rFont val="Tahoma"/>
            <scheme val="minor"/>
          </rPr>
          <t>baseline = worst case
tentative</t>
        </r>
      </text>
    </comment>
    <comment ref="D30" authorId="0">
      <text>
        <r>
          <rPr>
            <sz val="12"/>
            <color theme="1"/>
            <rFont val="Tahoma"/>
            <scheme val="minor"/>
          </rPr>
          <t>Worst in Nov22 4,829/day</t>
        </r>
      </text>
    </comment>
    <comment ref="D31" authorId="0">
      <text>
        <r>
          <rPr>
            <sz val="12"/>
            <color theme="1"/>
            <rFont val="Tahoma"/>
            <scheme val="minor"/>
          </rPr>
          <t>Worst in Q3/22 3,701
 complaint per day</t>
        </r>
      </text>
    </comment>
    <comment ref="F31" authorId="0">
      <text>
        <r>
          <rPr>
            <sz val="12"/>
            <color theme="1"/>
            <rFont val="Tahoma"/>
            <scheme val="minor"/>
          </rPr>
          <t>Daily Avg = 3,000 complaints</t>
        </r>
      </text>
    </comment>
  </commentList>
</comments>
</file>

<file path=xl/comments14.xml><?xml version="1.0" encoding="utf-8"?>
<comments xmlns="http://schemas.openxmlformats.org/spreadsheetml/2006/main">
  <authors>
    <author/>
  </authors>
  <commentList>
    <comment ref="F10" authorId="0">
      <text>
        <r>
          <rPr>
            <sz val="12"/>
            <color theme="1"/>
            <rFont val="Tahoma"/>
            <scheme val="minor"/>
          </rPr>
          <t>Reviewed with K. Tanapon</t>
        </r>
      </text>
    </comment>
    <comment ref="F12" authorId="0">
      <text>
        <r>
          <rPr>
            <sz val="12"/>
            <color theme="1"/>
            <rFont val="Tahoma"/>
            <scheme val="minor"/>
          </rPr>
          <t>Tentative</t>
        </r>
      </text>
    </comment>
    <comment ref="F13" authorId="0">
      <text>
        <r>
          <rPr>
            <sz val="12"/>
            <color theme="1"/>
            <rFont val="Tahoma"/>
            <scheme val="minor"/>
          </rPr>
          <t xml:space="preserve">YTD Avg (1 Mar - 5 May) = 20.4
 </t>
        </r>
      </text>
    </comment>
    <comment ref="D25" authorId="0">
      <text>
        <r>
          <rPr>
            <sz val="12"/>
            <color theme="1"/>
            <rFont val="Tahoma"/>
            <scheme val="minor"/>
          </rPr>
          <t>baseline =worst case
tentative</t>
        </r>
      </text>
    </comment>
    <comment ref="D27" authorId="0">
      <text>
        <r>
          <rPr>
            <sz val="12"/>
            <color theme="1"/>
            <rFont val="Tahoma"/>
            <scheme val="minor"/>
          </rPr>
          <t>baseline = worst case
tentative</t>
        </r>
      </text>
    </comment>
    <comment ref="D30" authorId="0">
      <text>
        <r>
          <rPr>
            <sz val="12"/>
            <color theme="1"/>
            <rFont val="Tahoma"/>
            <scheme val="minor"/>
          </rPr>
          <t>Worst in Nov22 4,829/day</t>
        </r>
      </text>
    </comment>
    <comment ref="D31" authorId="0">
      <text>
        <r>
          <rPr>
            <sz val="12"/>
            <color theme="1"/>
            <rFont val="Tahoma"/>
            <scheme val="minor"/>
          </rPr>
          <t>Worst in Q3/22 3,701
 complaint per day</t>
        </r>
      </text>
    </comment>
    <comment ref="F31" authorId="0">
      <text>
        <r>
          <rPr>
            <sz val="12"/>
            <color theme="1"/>
            <rFont val="Tahoma"/>
            <scheme val="minor"/>
          </rPr>
          <t>Daily Avg = 3,000 complaints</t>
        </r>
      </text>
    </comment>
  </commentList>
</comments>
</file>

<file path=xl/comments15.xml><?xml version="1.0" encoding="utf-8"?>
<comments xmlns="http://schemas.openxmlformats.org/spreadsheetml/2006/main">
  <authors>
    <author/>
  </authors>
  <commentList>
    <comment ref="F10" authorId="0">
      <text>
        <r>
          <rPr>
            <sz val="12"/>
            <color theme="1"/>
            <rFont val="Tahoma"/>
            <scheme val="minor"/>
          </rPr>
          <t>Reviewed with K. Tanapon</t>
        </r>
      </text>
    </comment>
    <comment ref="F12" authorId="0">
      <text>
        <r>
          <rPr>
            <sz val="12"/>
            <color theme="1"/>
            <rFont val="Tahoma"/>
            <scheme val="minor"/>
          </rPr>
          <t>Tentative</t>
        </r>
      </text>
    </comment>
    <comment ref="F13" authorId="0">
      <text>
        <r>
          <rPr>
            <sz val="12"/>
            <color theme="1"/>
            <rFont val="Tahoma"/>
            <scheme val="minor"/>
          </rPr>
          <t xml:space="preserve">YTD Avg (1 Mar - 5 May) = 20.4
 </t>
        </r>
      </text>
    </comment>
    <comment ref="D25" authorId="0">
      <text>
        <r>
          <rPr>
            <sz val="12"/>
            <color theme="1"/>
            <rFont val="Tahoma"/>
            <scheme val="minor"/>
          </rPr>
          <t>baseline =worst case
tentative</t>
        </r>
      </text>
    </comment>
    <comment ref="D27" authorId="0">
      <text>
        <r>
          <rPr>
            <sz val="12"/>
            <color theme="1"/>
            <rFont val="Tahoma"/>
            <scheme val="minor"/>
          </rPr>
          <t>baseline = worst case
tentative</t>
        </r>
      </text>
    </comment>
    <comment ref="D30" authorId="0">
      <text>
        <r>
          <rPr>
            <sz val="12"/>
            <color theme="1"/>
            <rFont val="Tahoma"/>
            <scheme val="minor"/>
          </rPr>
          <t>Worst in Nov22 4,829/day</t>
        </r>
      </text>
    </comment>
    <comment ref="D31" authorId="0">
      <text>
        <r>
          <rPr>
            <sz val="12"/>
            <color theme="1"/>
            <rFont val="Tahoma"/>
            <scheme val="minor"/>
          </rPr>
          <t>Worst in Q3/22 3,701
 complaint per day</t>
        </r>
      </text>
    </comment>
    <comment ref="F31" authorId="0">
      <text>
        <r>
          <rPr>
            <sz val="12"/>
            <color theme="1"/>
            <rFont val="Tahoma"/>
            <scheme val="minor"/>
          </rPr>
          <t>Daily Avg = 3,000 complaints</t>
        </r>
      </text>
    </comment>
  </commentList>
</comments>
</file>

<file path=xl/sharedStrings.xml><?xml version="1.0" encoding="utf-8"?>
<sst xmlns="http://schemas.openxmlformats.org/spreadsheetml/2006/main" count="1417" uniqueCount="100">
  <si>
    <t>Weight</t>
  </si>
  <si>
    <t>DIMENSION</t>
  </si>
  <si>
    <t>%ACH</t>
  </si>
  <si>
    <t>SCORE</t>
  </si>
  <si>
    <t>NETWORK EXPERIENCE</t>
  </si>
  <si>
    <t>VIN00003</t>
  </si>
  <si>
    <t>BUSINESS GROWTH</t>
  </si>
  <si>
    <t>MICRO-ORG SCORE</t>
  </si>
  <si>
    <t>VIN00001</t>
  </si>
  <si>
    <t>CUSTOMER RETENTION &amp; EXPERIENCE</t>
  </si>
  <si>
    <t>VIN00004</t>
  </si>
  <si>
    <t>NEW S-CURVE</t>
  </si>
  <si>
    <t>VIN00005</t>
  </si>
  <si>
    <t>COST &amp; PRODUCTIVITY</t>
  </si>
  <si>
    <t>VIN00002</t>
  </si>
  <si>
    <t>DIGITALIZATION</t>
  </si>
  <si>
    <t>VIN00006</t>
  </si>
  <si>
    <t>#</t>
  </si>
  <si>
    <t>WEIGHT</t>
  </si>
  <si>
    <t>Baseline</t>
  </si>
  <si>
    <t>ACT</t>
  </si>
  <si>
    <t>TAR</t>
  </si>
  <si>
    <t>% ACH</t>
  </si>
  <si>
    <t>X</t>
  </si>
  <si>
    <t>%Poor Online Network Experience</t>
  </si>
  <si>
    <t>TNEC20002</t>
  </si>
  <si>
    <t>Number of consolidation site</t>
  </si>
  <si>
    <t>NEC10007</t>
  </si>
  <si>
    <t>%Problematic Cell - True</t>
  </si>
  <si>
    <t>TNEC10002</t>
  </si>
  <si>
    <t>NPS : Dtac</t>
  </si>
  <si>
    <t>DNEC10006</t>
  </si>
  <si>
    <t>Prepaid Revenue</t>
  </si>
  <si>
    <t>B1R000100</t>
  </si>
  <si>
    <t>Postpaid Revenue</t>
  </si>
  <si>
    <t>B2R000100</t>
  </si>
  <si>
    <t>Broadband Revenue</t>
  </si>
  <si>
    <t>TB3R000100</t>
  </si>
  <si>
    <t>TVS Group Revenue</t>
  </si>
  <si>
    <t>TB4R000100</t>
  </si>
  <si>
    <t>TDG Revenue</t>
  </si>
  <si>
    <t>TNSC00142</t>
  </si>
  <si>
    <t>B2B Revenue</t>
  </si>
  <si>
    <t>In process of creating new Metric CD</t>
  </si>
  <si>
    <t>Postpaid  Sub Churn - True</t>
  </si>
  <si>
    <t>TB2S000200</t>
  </si>
  <si>
    <t>Postpaid  Sub Churn - Dtac</t>
  </si>
  <si>
    <t>DB2S000200</t>
  </si>
  <si>
    <t>Prepaid Revenue Sub Churn - True</t>
  </si>
  <si>
    <t>TB1S000200</t>
  </si>
  <si>
    <t>Prepaid Revenue Sub Churn - Dtac</t>
  </si>
  <si>
    <t>DB1S000200</t>
  </si>
  <si>
    <t>Remove baseline</t>
  </si>
  <si>
    <t>TOL Sub Churn</t>
  </si>
  <si>
    <t>TSER13100</t>
  </si>
  <si>
    <t>TVS Sub Churn</t>
  </si>
  <si>
    <t>TSER14100</t>
  </si>
  <si>
    <t>Mobile Complaint - True</t>
  </si>
  <si>
    <t>Mobile Complaint - Dtac</t>
  </si>
  <si>
    <t>TOL Complaint</t>
  </si>
  <si>
    <t>% TrueID on TMH</t>
  </si>
  <si>
    <t>TNSC00013</t>
  </si>
  <si>
    <t>TrueID App Registered MAU</t>
  </si>
  <si>
    <t>TNSC00144</t>
  </si>
  <si>
    <t>TrueID TV Box Registered MAU</t>
  </si>
  <si>
    <t>TNSC00087</t>
  </si>
  <si>
    <t>MAU of TruePoint on TrueID (CRM)</t>
  </si>
  <si>
    <t>TNSC00011</t>
  </si>
  <si>
    <t>Online Station - Video Views</t>
  </si>
  <si>
    <t>TNSC00130</t>
  </si>
  <si>
    <t>TrueX App MAU</t>
  </si>
  <si>
    <t>TNSC00101</t>
  </si>
  <si>
    <t>O2O Monthly Quality Merchant</t>
  </si>
  <si>
    <t>TNSC00020</t>
  </si>
  <si>
    <t>EBITDA Achievement</t>
  </si>
  <si>
    <t>Still not create Metric CD  : Value From MCOM Meeting</t>
  </si>
  <si>
    <t>Synergy : EBITDA</t>
  </si>
  <si>
    <t>Synergy : CAPEX</t>
  </si>
  <si>
    <t>Data Driven</t>
  </si>
  <si>
    <t>Pls fill in metric_cd</t>
  </si>
  <si>
    <t>% Sales via Digital Channels</t>
  </si>
  <si>
    <t>DIS10007</t>
  </si>
  <si>
    <t>% Payment via Digital Channels</t>
  </si>
  <si>
    <t>DIS10011</t>
  </si>
  <si>
    <t>True Connect WAU</t>
  </si>
  <si>
    <t>DIS10001</t>
  </si>
  <si>
    <t>Poor</t>
  </si>
  <si>
    <t>Fair</t>
  </si>
  <si>
    <t>Good</t>
  </si>
  <si>
    <t>Great</t>
  </si>
  <si>
    <t>Excellence</t>
  </si>
  <si>
    <t>% ACHIEVEMENT BY DIMENSION</t>
  </si>
  <si>
    <t>Cap Max But not Cap Min</t>
  </si>
  <si>
    <t>EBIT (Micro-org)</t>
  </si>
  <si>
    <t>Revenue Per HC</t>
  </si>
  <si>
    <t>Core OPEX per Revenue (Micro-org)</t>
  </si>
  <si>
    <t>% CPE Collection Per Lead</t>
  </si>
  <si>
    <t>-</t>
  </si>
  <si>
    <t>TMH</t>
  </si>
  <si>
    <t>Dtac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</si>
</sst>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0.00000000000000%"/>
  </numFmts>
  <fonts count="25">
    <font>
      <sz val="12"/>
      <color theme="1"/>
      <name val="Tahoma"/>
      <scheme val="minor"/>
    </font>
    <font>
      <b/>
      <sz val="12"/>
      <color theme="0"/>
      <name val="Tahoma"/>
    </font>
    <font>
      <sz val="12"/>
      <color theme="1"/>
      <name val="Tahoma"/>
    </font>
    <font>
      <sz val="12"/>
      <color rgb="FF7F7F7F"/>
      <name val="Tahoma"/>
    </font>
    <font>
      <b/>
      <sz val="11"/>
      <color rgb="FFFA7D00"/>
      <name val="Tahoma"/>
    </font>
    <font>
      <b/>
      <sz val="11"/>
      <color rgb="FF3F3F3F"/>
      <name val="Tahoma"/>
    </font>
    <font>
      <sz val="10"/>
      <color theme="1"/>
      <name val="Tahoma"/>
    </font>
    <font>
      <sz val="12"/>
      <color theme="0"/>
      <name val="Tahoma"/>
    </font>
    <font>
      <sz val="12"/>
      <name val="Tahoma"/>
    </font>
    <font>
      <b/>
      <sz val="8"/>
      <color rgb="FFFFFFFF"/>
      <name val="Tahoma"/>
    </font>
    <font>
      <sz val="8"/>
      <color rgb="FF000000"/>
      <name val="Tahoma"/>
    </font>
    <font>
      <sz val="8"/>
      <color theme="1"/>
      <name val="Tahoma"/>
    </font>
    <font>
      <sz val="18"/>
      <color theme="1"/>
      <name val="Tahoma"/>
    </font>
    <font>
      <b/>
      <sz val="8"/>
      <color theme="1"/>
      <name val="Tahoma"/>
    </font>
    <font>
      <sz val="8"/>
      <color rgb="FF000000"/>
      <name val="Tahoma"/>
      <scheme val="minor"/>
    </font>
    <font>
      <sz val="8"/>
      <color rgb="FFFF0000"/>
      <name val="Tahoma"/>
    </font>
    <font>
      <sz val="8"/>
      <color rgb="FF1F1F1F"/>
      <name val="Tahoma"/>
    </font>
    <font>
      <sz val="10"/>
      <color theme="1"/>
      <name val="Arial"/>
    </font>
    <font>
      <sz val="20"/>
      <color theme="1"/>
      <name val="Tahoma"/>
    </font>
    <font>
      <sz val="20"/>
      <color rgb="FFFFFFFF"/>
      <name val="Century Gothic"/>
    </font>
    <font>
      <b/>
      <sz val="20"/>
      <color rgb="FF000000"/>
      <name val="Century Gothic"/>
    </font>
    <font>
      <sz val="20"/>
      <color rgb="FF000000"/>
      <name val="Century Gothic"/>
    </font>
    <font>
      <sz val="10"/>
      <color theme="1"/>
      <name val="Tahoma"/>
      <scheme val="minor"/>
    </font>
    <font>
      <sz val="9"/>
      <color rgb="FF1F1F1F"/>
      <name val="&quot;Google Sans&quot;"/>
    </font>
    <font>
      <sz val="12"/>
      <color theme="1"/>
      <name val="Tahoma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  <fill>
      <patternFill patternType="solid">
        <fgColor theme="0"/>
        <bgColor theme="0"/>
      </patternFill>
    </fill>
    <fill>
      <patternFill patternType="solid">
        <fgColor rgb="FFF2F2F2"/>
        <bgColor rgb="FFF2F2F2"/>
      </patternFill>
    </fill>
    <fill>
      <patternFill patternType="solid">
        <fgColor rgb="FF262626"/>
        <bgColor rgb="FF262626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rgb="FFFFFF00"/>
      </patternFill>
    </fill>
    <fill>
      <patternFill patternType="solid">
        <fgColor rgb="FFB7B7B7"/>
        <bgColor rgb="FFB7B7B7"/>
      </patternFill>
    </fill>
    <fill>
      <patternFill patternType="solid">
        <fgColor rgb="FFF4B083"/>
        <bgColor rgb="FFF4B083"/>
      </patternFill>
    </fill>
    <fill>
      <patternFill patternType="solid">
        <fgColor rgb="FFFF9900"/>
        <bgColor rgb="FFFF9900"/>
      </patternFill>
    </fill>
    <fill>
      <patternFill patternType="solid">
        <fgColor rgb="FFE6B8AF"/>
        <bgColor rgb="FFE6B8AF"/>
      </patternFill>
    </fill>
    <fill>
      <patternFill patternType="solid">
        <fgColor rgb="FF434343"/>
        <bgColor rgb="FF434343"/>
      </patternFill>
    </fill>
    <fill>
      <patternFill patternType="solid">
        <fgColor rgb="FFFFFF00"/>
        <bgColor theme="0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/>
      <diagonal/>
    </border>
    <border>
      <left style="thin">
        <color rgb="FF9E9E9E"/>
      </left>
      <right style="thin">
        <color rgb="FF9E9E9E"/>
      </right>
      <top style="thin">
        <color rgb="FF9E9E9E"/>
      </top>
      <bottom style="thin">
        <color rgb="FF9E9E9E"/>
      </bottom>
      <diagonal/>
    </border>
    <border>
      <left style="thin">
        <color rgb="FF9E9E9E"/>
      </left>
      <right/>
      <top style="thin">
        <color rgb="FF9E9E9E"/>
      </top>
      <bottom style="thin">
        <color rgb="FF9E9E9E"/>
      </bottom>
      <diagonal/>
    </border>
    <border>
      <left/>
      <right/>
      <top style="thin">
        <color rgb="FF9E9E9E"/>
      </top>
      <bottom style="thin">
        <color rgb="FF9E9E9E"/>
      </bottom>
      <diagonal/>
    </border>
    <border>
      <left/>
      <right style="thin">
        <color rgb="FF9E9E9E"/>
      </right>
      <top style="thin">
        <color rgb="FF9E9E9E"/>
      </top>
      <bottom style="thin">
        <color rgb="FF9E9E9E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9E9E9E"/>
      </left>
      <right style="thin">
        <color rgb="FF9E9E9E"/>
      </right>
      <top/>
      <bottom style="thin">
        <color rgb="FF9E9E9E"/>
      </bottom>
      <diagonal/>
    </border>
    <border>
      <left/>
      <right/>
      <top/>
      <bottom/>
      <diagonal/>
    </border>
    <border>
      <left/>
      <right/>
      <top/>
      <bottom style="thin">
        <color rgb="FFDCE6F1"/>
      </bottom>
      <diagonal/>
    </border>
  </borders>
  <cellStyleXfs count="2">
    <xf numFmtId="0" fontId="0" fillId="0" borderId="0"/>
    <xf numFmtId="9" fontId="24" fillId="0" borderId="0" applyFont="0" applyFill="0" applyBorder="0" applyAlignment="0" applyProtection="0"/>
  </cellStyleXfs>
  <cellXfs count="118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3" borderId="2" xfId="0" applyFont="1" applyFill="1" applyBorder="1" applyAlignment="1"/>
    <xf numFmtId="9" fontId="3" fillId="4" borderId="1" xfId="0" applyNumberFormat="1" applyFont="1" applyFill="1" applyBorder="1" applyAlignment="1"/>
    <xf numFmtId="0" fontId="2" fillId="3" borderId="1" xfId="0" applyFont="1" applyFill="1" applyBorder="1"/>
    <xf numFmtId="164" fontId="4" fillId="4" borderId="1" xfId="0" applyNumberFormat="1" applyFont="1" applyFill="1" applyBorder="1" applyAlignment="1">
      <alignment horizontal="center"/>
    </xf>
    <xf numFmtId="2" fontId="5" fillId="4" borderId="1" xfId="0" applyNumberFormat="1" applyFont="1" applyFill="1" applyBorder="1"/>
    <xf numFmtId="0" fontId="2" fillId="3" borderId="4" xfId="0" applyFont="1" applyFill="1" applyBorder="1"/>
    <xf numFmtId="0" fontId="6" fillId="3" borderId="1" xfId="0" applyFont="1" applyFill="1" applyBorder="1" applyAlignment="1"/>
    <xf numFmtId="0" fontId="2" fillId="3" borderId="5" xfId="0" applyFont="1" applyFill="1" applyBorder="1"/>
    <xf numFmtId="0" fontId="2" fillId="0" borderId="1" xfId="0" applyFont="1" applyBorder="1"/>
    <xf numFmtId="9" fontId="2" fillId="3" borderId="2" xfId="0" applyNumberFormat="1" applyFont="1" applyFill="1" applyBorder="1"/>
    <xf numFmtId="0" fontId="6" fillId="3" borderId="10" xfId="0" applyFont="1" applyFill="1" applyBorder="1"/>
    <xf numFmtId="0" fontId="9" fillId="5" borderId="11" xfId="0" applyFont="1" applyFill="1" applyBorder="1" applyAlignment="1">
      <alignment horizontal="center" vertical="center" wrapText="1" readingOrder="1"/>
    </xf>
    <xf numFmtId="0" fontId="9" fillId="5" borderId="11" xfId="0" applyFont="1" applyFill="1" applyBorder="1" applyAlignment="1">
      <alignment horizontal="left" vertical="center" wrapText="1" readingOrder="1"/>
    </xf>
    <xf numFmtId="0" fontId="9" fillId="5" borderId="11" xfId="0" applyFont="1" applyFill="1" applyBorder="1" applyAlignment="1">
      <alignment horizontal="right" vertical="center" wrapText="1" readingOrder="1"/>
    </xf>
    <xf numFmtId="0" fontId="6" fillId="6" borderId="1" xfId="0" applyFont="1" applyFill="1" applyBorder="1" applyAlignment="1"/>
    <xf numFmtId="0" fontId="10" fillId="3" borderId="11" xfId="0" applyFont="1" applyFill="1" applyBorder="1" applyAlignment="1">
      <alignment horizontal="center" vertical="center" wrapText="1" readingOrder="1"/>
    </xf>
    <xf numFmtId="0" fontId="10" fillId="3" borderId="11" xfId="0" applyFont="1" applyFill="1" applyBorder="1" applyAlignment="1">
      <alignment horizontal="left" vertical="center" wrapText="1" readingOrder="1"/>
    </xf>
    <xf numFmtId="9" fontId="10" fillId="3" borderId="11" xfId="0" applyNumberFormat="1" applyFont="1" applyFill="1" applyBorder="1" applyAlignment="1">
      <alignment horizontal="right" vertical="center" wrapText="1" readingOrder="1"/>
    </xf>
    <xf numFmtId="10" fontId="10" fillId="7" borderId="11" xfId="0" applyNumberFormat="1" applyFont="1" applyFill="1" applyBorder="1" applyAlignment="1">
      <alignment horizontal="right" vertical="center" wrapText="1" readingOrder="1"/>
    </xf>
    <xf numFmtId="164" fontId="10" fillId="3" borderId="11" xfId="0" applyNumberFormat="1" applyFont="1" applyFill="1" applyBorder="1" applyAlignment="1">
      <alignment horizontal="right" vertical="center" wrapText="1" readingOrder="1"/>
    </xf>
    <xf numFmtId="0" fontId="10" fillId="3" borderId="11" xfId="0" applyFont="1" applyFill="1" applyBorder="1" applyAlignment="1">
      <alignment horizontal="center" vertical="center" wrapText="1" readingOrder="1"/>
    </xf>
    <xf numFmtId="0" fontId="10" fillId="8" borderId="11" xfId="0" applyFont="1" applyFill="1" applyBorder="1" applyAlignment="1">
      <alignment horizontal="left" vertical="center" wrapText="1" readingOrder="1"/>
    </xf>
    <xf numFmtId="9" fontId="10" fillId="8" borderId="11" xfId="0" applyNumberFormat="1" applyFont="1" applyFill="1" applyBorder="1" applyAlignment="1">
      <alignment horizontal="right" vertical="center" wrapText="1" readingOrder="1"/>
    </xf>
    <xf numFmtId="0" fontId="10" fillId="8" borderId="11" xfId="0" applyFont="1" applyFill="1" applyBorder="1" applyAlignment="1">
      <alignment horizontal="right" vertical="center" wrapText="1" readingOrder="1"/>
    </xf>
    <xf numFmtId="164" fontId="11" fillId="8" borderId="11" xfId="0" applyNumberFormat="1" applyFont="1" applyFill="1" applyBorder="1" applyAlignment="1">
      <alignment horizontal="right" vertical="center" wrapText="1"/>
    </xf>
    <xf numFmtId="164" fontId="10" fillId="8" borderId="11" xfId="0" applyNumberFormat="1" applyFont="1" applyFill="1" applyBorder="1" applyAlignment="1">
      <alignment horizontal="right" vertical="center" wrapText="1" readingOrder="1"/>
    </xf>
    <xf numFmtId="10" fontId="11" fillId="7" borderId="11" xfId="0" applyNumberFormat="1" applyFont="1" applyFill="1" applyBorder="1" applyAlignment="1">
      <alignment horizontal="right" vertical="center" wrapText="1"/>
    </xf>
    <xf numFmtId="43" fontId="10" fillId="7" borderId="11" xfId="0" applyNumberFormat="1" applyFont="1" applyFill="1" applyBorder="1" applyAlignment="1">
      <alignment horizontal="right" vertical="center" wrapText="1" readingOrder="1"/>
    </xf>
    <xf numFmtId="43" fontId="11" fillId="7" borderId="11" xfId="0" applyNumberFormat="1" applyFont="1" applyFill="1" applyBorder="1" applyAlignment="1">
      <alignment horizontal="right" vertical="center" wrapText="1"/>
    </xf>
    <xf numFmtId="0" fontId="2" fillId="3" borderId="5" xfId="0" applyFont="1" applyFill="1" applyBorder="1" applyAlignment="1"/>
    <xf numFmtId="0" fontId="12" fillId="3" borderId="11" xfId="0" applyFont="1" applyFill="1" applyBorder="1" applyAlignment="1">
      <alignment horizontal="center" vertical="center" wrapText="1"/>
    </xf>
    <xf numFmtId="164" fontId="13" fillId="9" borderId="11" xfId="0" applyNumberFormat="1" applyFont="1" applyFill="1" applyBorder="1" applyAlignment="1">
      <alignment horizontal="right" vertical="center" wrapText="1"/>
    </xf>
    <xf numFmtId="0" fontId="6" fillId="3" borderId="10" xfId="0" applyFont="1" applyFill="1" applyBorder="1" applyAlignment="1"/>
    <xf numFmtId="0" fontId="9" fillId="5" borderId="12" xfId="0" applyFont="1" applyFill="1" applyBorder="1" applyAlignment="1">
      <alignment horizontal="right" vertical="center" wrapText="1" readingOrder="1"/>
    </xf>
    <xf numFmtId="0" fontId="9" fillId="5" borderId="15" xfId="0" applyFont="1" applyFill="1" applyBorder="1" applyAlignment="1">
      <alignment horizontal="right" vertical="center" wrapText="1" readingOrder="1"/>
    </xf>
    <xf numFmtId="0" fontId="9" fillId="5" borderId="14" xfId="0" applyFont="1" applyFill="1" applyBorder="1" applyAlignment="1">
      <alignment horizontal="right" vertical="center" wrapText="1" readingOrder="1"/>
    </xf>
    <xf numFmtId="4" fontId="10" fillId="7" borderId="12" xfId="0" applyNumberFormat="1" applyFont="1" applyFill="1" applyBorder="1" applyAlignment="1">
      <alignment horizontal="right" vertical="center" wrapText="1" readingOrder="1"/>
    </xf>
    <xf numFmtId="3" fontId="14" fillId="7" borderId="15" xfId="0" applyNumberFormat="1" applyFont="1" applyFill="1" applyBorder="1" applyAlignment="1">
      <alignment horizontal="right"/>
    </xf>
    <xf numFmtId="3" fontId="10" fillId="7" borderId="0" xfId="0" applyNumberFormat="1" applyFont="1" applyFill="1" applyAlignment="1">
      <alignment horizontal="right"/>
    </xf>
    <xf numFmtId="164" fontId="10" fillId="3" borderId="14" xfId="0" applyNumberFormat="1" applyFont="1" applyFill="1" applyBorder="1" applyAlignment="1">
      <alignment horizontal="right" vertical="center" wrapText="1" readingOrder="1"/>
    </xf>
    <xf numFmtId="0" fontId="11" fillId="3" borderId="4" xfId="0" applyFont="1" applyFill="1" applyBorder="1" applyAlignment="1"/>
    <xf numFmtId="2" fontId="14" fillId="7" borderId="15" xfId="0" applyNumberFormat="1" applyFont="1" applyFill="1" applyBorder="1" applyAlignment="1">
      <alignment horizontal="right"/>
    </xf>
    <xf numFmtId="2" fontId="10" fillId="7" borderId="0" xfId="0" applyNumberFormat="1" applyFont="1" applyFill="1" applyAlignment="1">
      <alignment horizontal="right"/>
    </xf>
    <xf numFmtId="0" fontId="14" fillId="7" borderId="15" xfId="0" applyFont="1" applyFill="1" applyBorder="1" applyAlignment="1">
      <alignment horizontal="right"/>
    </xf>
    <xf numFmtId="0" fontId="10" fillId="7" borderId="0" xfId="0" applyFont="1" applyFill="1" applyAlignment="1">
      <alignment horizontal="right"/>
    </xf>
    <xf numFmtId="0" fontId="10" fillId="8" borderId="16" xfId="0" applyFont="1" applyFill="1" applyBorder="1" applyAlignment="1">
      <alignment horizontal="right" vertical="center" wrapText="1" readingOrder="1"/>
    </xf>
    <xf numFmtId="164" fontId="13" fillId="9" borderId="11" xfId="0" applyNumberFormat="1" applyFont="1" applyFill="1" applyBorder="1" applyAlignment="1">
      <alignment horizontal="right" vertical="center" wrapText="1" readingOrder="1"/>
    </xf>
    <xf numFmtId="3" fontId="10" fillId="7" borderId="11" xfId="0" applyNumberFormat="1" applyFont="1" applyFill="1" applyBorder="1" applyAlignment="1">
      <alignment horizontal="right" vertical="center" wrapText="1" readingOrder="1"/>
    </xf>
    <xf numFmtId="0" fontId="2" fillId="3" borderId="4" xfId="0" applyFont="1" applyFill="1" applyBorder="1" applyAlignment="1"/>
    <xf numFmtId="3" fontId="10" fillId="8" borderId="11" xfId="0" applyNumberFormat="1" applyFont="1" applyFill="1" applyBorder="1" applyAlignment="1">
      <alignment horizontal="right" vertical="center" wrapText="1" readingOrder="1"/>
    </xf>
    <xf numFmtId="3" fontId="11" fillId="8" borderId="11" xfId="0" applyNumberFormat="1" applyFont="1" applyFill="1" applyBorder="1" applyAlignment="1">
      <alignment horizontal="right" vertical="center" wrapText="1"/>
    </xf>
    <xf numFmtId="3" fontId="11" fillId="8" borderId="11" xfId="0" applyNumberFormat="1" applyFont="1" applyFill="1" applyBorder="1" applyAlignment="1">
      <alignment horizontal="right" vertical="center" wrapText="1"/>
    </xf>
    <xf numFmtId="3" fontId="11" fillId="7" borderId="11" xfId="0" applyNumberFormat="1" applyFont="1" applyFill="1" applyBorder="1" applyAlignment="1">
      <alignment horizontal="right" vertical="center" wrapText="1"/>
    </xf>
    <xf numFmtId="0" fontId="10" fillId="3" borderId="11" xfId="0" applyFont="1" applyFill="1" applyBorder="1" applyAlignment="1">
      <alignment horizontal="left" vertical="center" wrapText="1" readingOrder="1"/>
    </xf>
    <xf numFmtId="0" fontId="10" fillId="0" borderId="11" xfId="0" applyFont="1" applyBorder="1" applyAlignment="1">
      <alignment horizontal="left" vertical="center" wrapText="1" readingOrder="1"/>
    </xf>
    <xf numFmtId="4" fontId="10" fillId="7" borderId="11" xfId="0" applyNumberFormat="1" applyFont="1" applyFill="1" applyBorder="1" applyAlignment="1">
      <alignment horizontal="right" vertical="center" wrapText="1" readingOrder="1"/>
    </xf>
    <xf numFmtId="4" fontId="11" fillId="7" borderId="11" xfId="0" applyNumberFormat="1" applyFont="1" applyFill="1" applyBorder="1" applyAlignment="1">
      <alignment horizontal="right" vertical="center" wrapText="1"/>
    </xf>
    <xf numFmtId="4" fontId="10" fillId="8" borderId="11" xfId="0" applyNumberFormat="1" applyFont="1" applyFill="1" applyBorder="1" applyAlignment="1">
      <alignment horizontal="right" vertical="center" wrapText="1" readingOrder="1"/>
    </xf>
    <xf numFmtId="4" fontId="11" fillId="8" borderId="11" xfId="0" applyNumberFormat="1" applyFont="1" applyFill="1" applyBorder="1" applyAlignment="1">
      <alignment horizontal="right" vertical="center" wrapText="1"/>
    </xf>
    <xf numFmtId="0" fontId="15" fillId="3" borderId="2" xfId="0" applyFont="1" applyFill="1" applyBorder="1" applyAlignment="1"/>
    <xf numFmtId="9" fontId="10" fillId="0" borderId="11" xfId="0" applyNumberFormat="1" applyFont="1" applyBorder="1" applyAlignment="1">
      <alignment horizontal="right" vertical="center" wrapText="1" readingOrder="1"/>
    </xf>
    <xf numFmtId="0" fontId="11" fillId="7" borderId="11" xfId="0" applyFont="1" applyFill="1" applyBorder="1" applyAlignment="1">
      <alignment horizontal="right" vertical="center" wrapText="1"/>
    </xf>
    <xf numFmtId="165" fontId="16" fillId="7" borderId="0" xfId="0" applyNumberFormat="1" applyFont="1" applyFill="1" applyAlignment="1"/>
    <xf numFmtId="165" fontId="11" fillId="7" borderId="11" xfId="0" applyNumberFormat="1" applyFont="1" applyFill="1" applyBorder="1" applyAlignment="1">
      <alignment horizontal="right" vertical="center" wrapText="1"/>
    </xf>
    <xf numFmtId="0" fontId="11" fillId="8" borderId="11" xfId="0" applyFont="1" applyFill="1" applyBorder="1" applyAlignment="1">
      <alignment horizontal="right" vertical="center" wrapText="1"/>
    </xf>
    <xf numFmtId="10" fontId="15" fillId="0" borderId="11" xfId="0" applyNumberFormat="1" applyFont="1" applyBorder="1" applyAlignment="1">
      <alignment horizontal="right" vertical="center" wrapText="1" readingOrder="1"/>
    </xf>
    <xf numFmtId="164" fontId="10" fillId="7" borderId="11" xfId="0" applyNumberFormat="1" applyFont="1" applyFill="1" applyBorder="1" applyAlignment="1">
      <alignment horizontal="right" vertical="center" wrapText="1" readingOrder="1"/>
    </xf>
    <xf numFmtId="164" fontId="11" fillId="7" borderId="11" xfId="0" applyNumberFormat="1" applyFont="1" applyFill="1" applyBorder="1" applyAlignment="1">
      <alignment horizontal="right" vertical="center" wrapText="1"/>
    </xf>
    <xf numFmtId="0" fontId="6" fillId="3" borderId="17" xfId="0" applyFont="1" applyFill="1" applyBorder="1" applyAlignment="1"/>
    <xf numFmtId="0" fontId="6" fillId="3" borderId="3" xfId="0" applyFont="1" applyFill="1" applyBorder="1" applyAlignment="1"/>
    <xf numFmtId="2" fontId="11" fillId="7" borderId="11" xfId="0" applyNumberFormat="1" applyFont="1" applyFill="1" applyBorder="1" applyAlignment="1">
      <alignment horizontal="right" vertical="center" wrapText="1"/>
    </xf>
    <xf numFmtId="0" fontId="2" fillId="3" borderId="17" xfId="0" applyFont="1" applyFill="1" applyBorder="1" applyAlignment="1"/>
    <xf numFmtId="0" fontId="2" fillId="3" borderId="2" xfId="0" applyFont="1" applyFill="1" applyBorder="1" applyAlignment="1">
      <alignment horizontal="right"/>
    </xf>
    <xf numFmtId="0" fontId="11" fillId="3" borderId="2" xfId="0" applyFont="1" applyFill="1" applyBorder="1" applyAlignment="1"/>
    <xf numFmtId="2" fontId="11" fillId="8" borderId="11" xfId="0" applyNumberFormat="1" applyFont="1" applyFill="1" applyBorder="1" applyAlignment="1">
      <alignment horizontal="right" vertical="center" wrapText="1"/>
    </xf>
    <xf numFmtId="0" fontId="17" fillId="0" borderId="0" xfId="0" applyFont="1" applyAlignment="1">
      <alignment vertical="center" wrapText="1"/>
    </xf>
    <xf numFmtId="0" fontId="10" fillId="7" borderId="11" xfId="0" applyFont="1" applyFill="1" applyBorder="1" applyAlignment="1">
      <alignment horizontal="right" vertical="center" wrapText="1" readingOrder="1"/>
    </xf>
    <xf numFmtId="164" fontId="11" fillId="7" borderId="11" xfId="0" applyNumberFormat="1" applyFont="1" applyFill="1" applyBorder="1" applyAlignment="1">
      <alignment horizontal="right" vertical="center" wrapText="1"/>
    </xf>
    <xf numFmtId="0" fontId="10" fillId="7" borderId="16" xfId="0" applyFont="1" applyFill="1" applyBorder="1" applyAlignment="1">
      <alignment horizontal="right" vertical="center" wrapText="1" readingOrder="1"/>
    </xf>
    <xf numFmtId="3" fontId="11" fillId="7" borderId="11" xfId="0" applyNumberFormat="1" applyFont="1" applyFill="1" applyBorder="1" applyAlignment="1">
      <alignment horizontal="right" vertical="center" wrapText="1"/>
    </xf>
    <xf numFmtId="0" fontId="10" fillId="10" borderId="11" xfId="0" applyFont="1" applyFill="1" applyBorder="1" applyAlignment="1">
      <alignment horizontal="left" vertical="center" wrapText="1" readingOrder="1"/>
    </xf>
    <xf numFmtId="9" fontId="15" fillId="11" borderId="11" xfId="0" applyNumberFormat="1" applyFont="1" applyFill="1" applyBorder="1" applyAlignment="1">
      <alignment horizontal="right" vertical="center" wrapText="1" readingOrder="1"/>
    </xf>
    <xf numFmtId="10" fontId="15" fillId="11" borderId="11" xfId="0" applyNumberFormat="1" applyFont="1" applyFill="1" applyBorder="1" applyAlignment="1">
      <alignment horizontal="right" vertical="center" wrapText="1" readingOrder="1"/>
    </xf>
    <xf numFmtId="0" fontId="18" fillId="0" borderId="0" xfId="0" applyFont="1"/>
    <xf numFmtId="0" fontId="18" fillId="0" borderId="0" xfId="0" applyFont="1" applyAlignment="1">
      <alignment horizontal="center"/>
    </xf>
    <xf numFmtId="0" fontId="19" fillId="12" borderId="1" xfId="0" applyFont="1" applyFill="1" applyBorder="1" applyAlignment="1">
      <alignment horizontal="center" vertical="center" wrapText="1" readingOrder="1"/>
    </xf>
    <xf numFmtId="0" fontId="19" fillId="12" borderId="1" xfId="0" applyFont="1" applyFill="1" applyBorder="1" applyAlignment="1">
      <alignment horizontal="left" vertical="center" readingOrder="1"/>
    </xf>
    <xf numFmtId="0" fontId="20" fillId="0" borderId="1" xfId="0" applyFont="1" applyBorder="1" applyAlignment="1">
      <alignment horizontal="left" vertical="center" wrapText="1" readingOrder="1"/>
    </xf>
    <xf numFmtId="9" fontId="20" fillId="0" borderId="1" xfId="0" applyNumberFormat="1" applyFont="1" applyBorder="1" applyAlignment="1">
      <alignment horizontal="center" vertical="center" wrapText="1" readingOrder="1"/>
    </xf>
    <xf numFmtId="9" fontId="21" fillId="0" borderId="1" xfId="0" applyNumberFormat="1" applyFont="1" applyBorder="1" applyAlignment="1">
      <alignment horizontal="center" vertical="center" wrapText="1" readingOrder="1"/>
    </xf>
    <xf numFmtId="0" fontId="22" fillId="0" borderId="0" xfId="0" applyFont="1" applyAlignment="1">
      <alignment wrapText="1"/>
    </xf>
    <xf numFmtId="3" fontId="10" fillId="7" borderId="18" xfId="0" applyNumberFormat="1" applyFont="1" applyFill="1" applyBorder="1" applyAlignment="1">
      <alignment horizontal="right"/>
    </xf>
    <xf numFmtId="1" fontId="10" fillId="7" borderId="11" xfId="0" applyNumberFormat="1" applyFont="1" applyFill="1" applyBorder="1" applyAlignment="1">
      <alignment horizontal="right" vertical="center" wrapText="1" readingOrder="1"/>
    </xf>
    <xf numFmtId="165" fontId="11" fillId="7" borderId="11" xfId="0" applyNumberFormat="1" applyFont="1" applyFill="1" applyBorder="1" applyAlignment="1">
      <alignment horizontal="right" vertical="center" wrapText="1"/>
    </xf>
    <xf numFmtId="165" fontId="23" fillId="7" borderId="0" xfId="0" applyNumberFormat="1" applyFont="1" applyFill="1" applyAlignment="1"/>
    <xf numFmtId="10" fontId="10" fillId="3" borderId="11" xfId="0" applyNumberFormat="1" applyFont="1" applyFill="1" applyBorder="1" applyAlignment="1">
      <alignment horizontal="right" vertical="center" wrapText="1" readingOrder="1"/>
    </xf>
    <xf numFmtId="0" fontId="11" fillId="7" borderId="11" xfId="0" applyFont="1" applyFill="1" applyBorder="1" applyAlignment="1">
      <alignment horizontal="right" vertical="center" wrapText="1"/>
    </xf>
    <xf numFmtId="0" fontId="9" fillId="5" borderId="11" xfId="0" applyFont="1" applyFill="1" applyBorder="1" applyAlignment="1">
      <alignment horizontal="right" vertical="center" wrapText="1" readingOrder="1"/>
    </xf>
    <xf numFmtId="0" fontId="24" fillId="0" borderId="0" xfId="0" applyFont="1" applyAlignment="1"/>
    <xf numFmtId="0" fontId="7" fillId="2" borderId="6" xfId="0" applyFont="1" applyFill="1" applyBorder="1" applyAlignment="1">
      <alignment horizontal="center"/>
    </xf>
    <xf numFmtId="0" fontId="8" fillId="0" borderId="7" xfId="0" applyFont="1" applyBorder="1"/>
    <xf numFmtId="43" fontId="5" fillId="4" borderId="8" xfId="0" applyNumberFormat="1" applyFont="1" applyFill="1" applyBorder="1" applyAlignment="1">
      <alignment horizontal="center"/>
    </xf>
    <xf numFmtId="0" fontId="8" fillId="0" borderId="9" xfId="0" applyFont="1" applyBorder="1"/>
    <xf numFmtId="0" fontId="13" fillId="9" borderId="12" xfId="0" applyFont="1" applyFill="1" applyBorder="1" applyAlignment="1">
      <alignment horizontal="right" vertical="center" wrapText="1" readingOrder="1"/>
    </xf>
    <xf numFmtId="0" fontId="8" fillId="0" borderId="13" xfId="0" applyFont="1" applyBorder="1"/>
    <xf numFmtId="0" fontId="8" fillId="0" borderId="14" xfId="0" applyFont="1" applyBorder="1"/>
    <xf numFmtId="0" fontId="2" fillId="3" borderId="17" xfId="0" applyFont="1" applyFill="1" applyBorder="1"/>
    <xf numFmtId="9" fontId="2" fillId="3" borderId="2" xfId="1" applyFont="1" applyFill="1" applyBorder="1"/>
    <xf numFmtId="164" fontId="2" fillId="3" borderId="2" xfId="0" applyNumberFormat="1" applyFont="1" applyFill="1" applyBorder="1"/>
    <xf numFmtId="164" fontId="2" fillId="3" borderId="17" xfId="0" applyNumberFormat="1" applyFont="1" applyFill="1" applyBorder="1"/>
    <xf numFmtId="166" fontId="2" fillId="3" borderId="17" xfId="0" applyNumberFormat="1" applyFont="1" applyFill="1" applyBorder="1"/>
    <xf numFmtId="9" fontId="2" fillId="3" borderId="17" xfId="0" applyNumberFormat="1" applyFont="1" applyFill="1" applyBorder="1"/>
    <xf numFmtId="164" fontId="2" fillId="13" borderId="17" xfId="1" applyNumberFormat="1" applyFon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10</xdr:row>
      <xdr:rowOff>28575</xdr:rowOff>
    </xdr:from>
    <xdr:ext cx="7934325" cy="97155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15</xdr:row>
      <xdr:rowOff>161925</xdr:rowOff>
    </xdr:from>
    <xdr:ext cx="5334000" cy="1600200"/>
    <xdr:pic>
      <xdr:nvPicPr>
        <xdr:cNvPr id="3" name="image3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247650</xdr:colOff>
      <xdr:row>3</xdr:row>
      <xdr:rowOff>38100</xdr:rowOff>
    </xdr:from>
    <xdr:ext cx="7677150" cy="971550"/>
    <xdr:pic>
      <xdr:nvPicPr>
        <xdr:cNvPr id="4" name="image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A1:H1000"/>
  <sheetViews>
    <sheetView workbookViewId="0"/>
  </sheetViews>
  <sheetFormatPr defaultColWidth="11.1796875" defaultRowHeight="15" customHeight="1"/>
  <cols>
    <col min="1" max="1" width="63.453125" customWidth="1"/>
    <col min="2" max="2" width="19.453125" customWidth="1"/>
    <col min="3" max="7" width="22.6328125" customWidth="1"/>
    <col min="8" max="8" width="13.6328125" customWidth="1"/>
    <col min="9" max="26" width="11.54296875" customWidth="1"/>
  </cols>
  <sheetData>
    <row r="1" spans="1:8" ht="25.5" customHeight="1">
      <c r="A1" s="88"/>
      <c r="B1" s="89"/>
      <c r="C1" s="90" t="s">
        <v>86</v>
      </c>
      <c r="D1" s="90" t="s">
        <v>87</v>
      </c>
      <c r="E1" s="90" t="s">
        <v>88</v>
      </c>
      <c r="F1" s="90" t="s">
        <v>89</v>
      </c>
      <c r="G1" s="90" t="s">
        <v>90</v>
      </c>
    </row>
    <row r="2" spans="1:8" ht="69" customHeight="1">
      <c r="A2" s="91" t="s">
        <v>91</v>
      </c>
      <c r="B2" s="90" t="s">
        <v>18</v>
      </c>
      <c r="C2" s="90">
        <v>1</v>
      </c>
      <c r="D2" s="90">
        <v>2</v>
      </c>
      <c r="E2" s="90">
        <v>3</v>
      </c>
      <c r="F2" s="90">
        <v>4</v>
      </c>
      <c r="G2" s="90">
        <v>5</v>
      </c>
    </row>
    <row r="3" spans="1:8" ht="46.5" customHeight="1">
      <c r="A3" s="92" t="s">
        <v>4</v>
      </c>
      <c r="B3" s="93">
        <v>0.1</v>
      </c>
      <c r="C3" s="94">
        <v>0.8</v>
      </c>
      <c r="D3" s="94">
        <v>0.9</v>
      </c>
      <c r="E3" s="94">
        <v>1</v>
      </c>
      <c r="F3" s="94">
        <v>1.1000000000000001</v>
      </c>
      <c r="G3" s="94">
        <v>1.2</v>
      </c>
      <c r="H3" s="95" t="s">
        <v>92</v>
      </c>
    </row>
    <row r="4" spans="1:8" ht="46.5" customHeight="1">
      <c r="A4" s="92" t="s">
        <v>6</v>
      </c>
      <c r="B4" s="93">
        <v>0.3</v>
      </c>
      <c r="C4" s="94">
        <v>0.8</v>
      </c>
      <c r="D4" s="94">
        <v>0.9</v>
      </c>
      <c r="E4" s="94">
        <v>1</v>
      </c>
      <c r="F4" s="94">
        <v>1.1000000000000001</v>
      </c>
      <c r="G4" s="94">
        <v>1.2</v>
      </c>
      <c r="H4" s="95" t="s">
        <v>92</v>
      </c>
    </row>
    <row r="5" spans="1:8" ht="46.5" customHeight="1">
      <c r="A5" s="92" t="s">
        <v>9</v>
      </c>
      <c r="B5" s="93">
        <v>0.1</v>
      </c>
      <c r="C5" s="94">
        <v>0.8</v>
      </c>
      <c r="D5" s="94">
        <v>0.9</v>
      </c>
      <c r="E5" s="94">
        <v>1</v>
      </c>
      <c r="F5" s="94">
        <v>1.1000000000000001</v>
      </c>
      <c r="G5" s="94">
        <v>1.2</v>
      </c>
      <c r="H5" s="95" t="s">
        <v>92</v>
      </c>
    </row>
    <row r="6" spans="1:8" ht="46.5" customHeight="1">
      <c r="A6" s="92" t="s">
        <v>11</v>
      </c>
      <c r="B6" s="93">
        <v>0.1</v>
      </c>
      <c r="C6" s="94">
        <v>0.8</v>
      </c>
      <c r="D6" s="94">
        <v>0.9</v>
      </c>
      <c r="E6" s="94">
        <v>1</v>
      </c>
      <c r="F6" s="94">
        <v>1.1000000000000001</v>
      </c>
      <c r="G6" s="94">
        <v>1.2</v>
      </c>
      <c r="H6" s="95" t="s">
        <v>92</v>
      </c>
    </row>
    <row r="7" spans="1:8" ht="46.5" customHeight="1">
      <c r="A7" s="92" t="s">
        <v>13</v>
      </c>
      <c r="B7" s="93">
        <v>0.3</v>
      </c>
      <c r="C7" s="94">
        <v>0.8</v>
      </c>
      <c r="D7" s="94">
        <v>0.9</v>
      </c>
      <c r="E7" s="94">
        <v>1</v>
      </c>
      <c r="F7" s="94">
        <v>1.1000000000000001</v>
      </c>
      <c r="G7" s="94">
        <v>1.2</v>
      </c>
      <c r="H7" s="95" t="s">
        <v>92</v>
      </c>
    </row>
    <row r="8" spans="1:8" ht="46.5" customHeight="1">
      <c r="A8" s="92" t="s">
        <v>15</v>
      </c>
      <c r="B8" s="93">
        <v>0.1</v>
      </c>
      <c r="C8" s="94">
        <v>0.8</v>
      </c>
      <c r="D8" s="94">
        <v>0.9</v>
      </c>
      <c r="E8" s="94">
        <v>1</v>
      </c>
      <c r="F8" s="94">
        <v>1.1000000000000001</v>
      </c>
      <c r="G8" s="94">
        <v>1.2</v>
      </c>
      <c r="H8" s="95" t="s">
        <v>92</v>
      </c>
    </row>
    <row r="9" spans="1:8" ht="25.5" customHeight="1">
      <c r="A9" s="88"/>
      <c r="B9" s="89"/>
      <c r="C9" s="88"/>
      <c r="D9" s="88"/>
      <c r="E9" s="88"/>
      <c r="F9" s="88"/>
      <c r="G9" s="88"/>
    </row>
    <row r="10" spans="1:8" ht="25.5" customHeight="1">
      <c r="A10" s="88"/>
      <c r="B10" s="89"/>
      <c r="C10" s="88"/>
      <c r="D10" s="88"/>
      <c r="E10" s="88"/>
      <c r="F10" s="88"/>
      <c r="G10" s="88"/>
    </row>
    <row r="11" spans="1:8" ht="25.5" customHeight="1">
      <c r="A11" s="88"/>
      <c r="B11" s="89"/>
      <c r="C11" s="88"/>
      <c r="D11" s="88"/>
      <c r="E11" s="88"/>
      <c r="F11" s="88"/>
      <c r="G11" s="88"/>
    </row>
    <row r="12" spans="1:8" ht="25.5" customHeight="1">
      <c r="A12" s="88"/>
      <c r="B12" s="89"/>
      <c r="C12" s="88"/>
      <c r="D12" s="88"/>
      <c r="E12" s="88"/>
      <c r="F12" s="88"/>
      <c r="G12" s="88"/>
    </row>
    <row r="13" spans="1:8" ht="25.5" customHeight="1">
      <c r="A13" s="88"/>
      <c r="B13" s="89"/>
      <c r="C13" s="88"/>
      <c r="D13" s="88"/>
      <c r="E13" s="88"/>
      <c r="F13" s="88"/>
      <c r="G13" s="88"/>
    </row>
    <row r="14" spans="1:8" ht="25.5" customHeight="1">
      <c r="A14" s="88"/>
      <c r="B14" s="89"/>
      <c r="C14" s="88"/>
      <c r="D14" s="88"/>
      <c r="E14" s="88"/>
      <c r="F14" s="88"/>
      <c r="G14" s="88"/>
    </row>
    <row r="15" spans="1:8" ht="25.5" customHeight="1">
      <c r="A15" s="88"/>
      <c r="B15" s="89"/>
      <c r="C15" s="88"/>
      <c r="D15" s="88"/>
      <c r="E15" s="88"/>
      <c r="F15" s="88"/>
      <c r="G15" s="88"/>
    </row>
    <row r="16" spans="1:8" ht="25.5" customHeight="1">
      <c r="A16" s="88"/>
      <c r="B16" s="89"/>
      <c r="C16" s="88"/>
      <c r="D16" s="88"/>
      <c r="E16" s="88"/>
      <c r="F16" s="88"/>
      <c r="G16" s="88"/>
    </row>
    <row r="17" spans="1:7" ht="25.5" customHeight="1">
      <c r="A17" s="88"/>
      <c r="B17" s="89"/>
      <c r="C17" s="88"/>
      <c r="D17" s="88"/>
      <c r="E17" s="88"/>
      <c r="F17" s="88"/>
      <c r="G17" s="88"/>
    </row>
    <row r="18" spans="1:7" ht="25.5" customHeight="1">
      <c r="A18" s="88"/>
      <c r="B18" s="89"/>
      <c r="C18" s="88"/>
      <c r="D18" s="88"/>
      <c r="E18" s="88"/>
      <c r="F18" s="88"/>
      <c r="G18" s="88"/>
    </row>
    <row r="19" spans="1:7" ht="25.5" customHeight="1">
      <c r="A19" s="88"/>
      <c r="B19" s="89"/>
      <c r="C19" s="88"/>
      <c r="D19" s="88"/>
      <c r="E19" s="88"/>
      <c r="F19" s="88"/>
      <c r="G19" s="88"/>
    </row>
    <row r="20" spans="1:7" ht="25.5" customHeight="1">
      <c r="A20" s="88"/>
      <c r="B20" s="89"/>
      <c r="C20" s="88"/>
      <c r="D20" s="88"/>
      <c r="E20" s="88"/>
      <c r="F20" s="88"/>
      <c r="G20" s="88"/>
    </row>
    <row r="21" spans="1:7" ht="25.5" customHeight="1">
      <c r="A21" s="88"/>
      <c r="B21" s="89"/>
      <c r="C21" s="88"/>
      <c r="D21" s="88"/>
      <c r="E21" s="88"/>
      <c r="F21" s="88"/>
      <c r="G21" s="88"/>
    </row>
    <row r="22" spans="1:7" ht="25.5" customHeight="1">
      <c r="A22" s="88"/>
      <c r="B22" s="89"/>
      <c r="C22" s="88"/>
      <c r="D22" s="88"/>
      <c r="E22" s="88"/>
      <c r="F22" s="88"/>
      <c r="G22" s="88"/>
    </row>
    <row r="23" spans="1:7" ht="25.5" customHeight="1">
      <c r="A23" s="88"/>
      <c r="B23" s="89"/>
      <c r="C23" s="88"/>
      <c r="D23" s="88"/>
      <c r="E23" s="88"/>
      <c r="F23" s="88"/>
      <c r="G23" s="88"/>
    </row>
    <row r="24" spans="1:7" ht="25.5" customHeight="1">
      <c r="A24" s="88"/>
      <c r="B24" s="89"/>
      <c r="C24" s="88"/>
      <c r="D24" s="88"/>
      <c r="E24" s="88"/>
      <c r="F24" s="88"/>
      <c r="G24" s="88"/>
    </row>
    <row r="25" spans="1:7" ht="25.5" customHeight="1">
      <c r="A25" s="88"/>
      <c r="B25" s="89"/>
      <c r="C25" s="88"/>
      <c r="D25" s="88"/>
      <c r="E25" s="88"/>
      <c r="F25" s="88"/>
      <c r="G25" s="88"/>
    </row>
    <row r="26" spans="1:7" ht="25.5" customHeight="1">
      <c r="A26" s="88"/>
      <c r="B26" s="89"/>
      <c r="C26" s="88"/>
      <c r="D26" s="88"/>
      <c r="E26" s="88"/>
      <c r="F26" s="88"/>
      <c r="G26" s="88"/>
    </row>
    <row r="27" spans="1:7" ht="25.5" customHeight="1">
      <c r="A27" s="88"/>
      <c r="B27" s="89"/>
      <c r="C27" s="88"/>
      <c r="D27" s="88"/>
      <c r="E27" s="88"/>
      <c r="F27" s="88"/>
      <c r="G27" s="88"/>
    </row>
    <row r="28" spans="1:7" ht="25.5" customHeight="1">
      <c r="A28" s="88"/>
      <c r="B28" s="89"/>
      <c r="C28" s="88"/>
      <c r="D28" s="88"/>
      <c r="E28" s="88"/>
      <c r="F28" s="88"/>
      <c r="G28" s="88"/>
    </row>
    <row r="29" spans="1:7" ht="25.5" customHeight="1">
      <c r="A29" s="88"/>
      <c r="B29" s="89"/>
      <c r="C29" s="88"/>
      <c r="D29" s="88"/>
      <c r="E29" s="88"/>
      <c r="F29" s="88"/>
      <c r="G29" s="88"/>
    </row>
    <row r="30" spans="1:7" ht="25.5" customHeight="1">
      <c r="A30" s="88"/>
      <c r="B30" s="89"/>
      <c r="C30" s="88"/>
      <c r="D30" s="88"/>
      <c r="E30" s="88"/>
      <c r="F30" s="88"/>
      <c r="G30" s="88"/>
    </row>
    <row r="31" spans="1:7" ht="25.5" customHeight="1">
      <c r="A31" s="88"/>
      <c r="B31" s="89"/>
      <c r="C31" s="88"/>
      <c r="D31" s="88"/>
      <c r="E31" s="88"/>
      <c r="F31" s="88"/>
      <c r="G31" s="88"/>
    </row>
    <row r="32" spans="1:7" ht="25.5" customHeight="1">
      <c r="A32" s="88"/>
      <c r="B32" s="89"/>
      <c r="C32" s="88"/>
      <c r="D32" s="88"/>
      <c r="E32" s="88"/>
      <c r="F32" s="88"/>
      <c r="G32" s="88"/>
    </row>
    <row r="33" spans="1:7" ht="25.5" customHeight="1">
      <c r="A33" s="88"/>
      <c r="B33" s="89"/>
      <c r="C33" s="88"/>
      <c r="D33" s="88"/>
      <c r="E33" s="88"/>
      <c r="F33" s="88"/>
      <c r="G33" s="88"/>
    </row>
    <row r="34" spans="1:7" ht="25.5" customHeight="1">
      <c r="A34" s="88"/>
      <c r="B34" s="89"/>
      <c r="C34" s="88"/>
      <c r="D34" s="88"/>
      <c r="E34" s="88"/>
      <c r="F34" s="88"/>
      <c r="G34" s="88"/>
    </row>
    <row r="35" spans="1:7" ht="25.5" customHeight="1">
      <c r="A35" s="88"/>
      <c r="B35" s="89"/>
      <c r="C35" s="88"/>
      <c r="D35" s="88"/>
      <c r="E35" s="88"/>
      <c r="F35" s="88"/>
      <c r="G35" s="88"/>
    </row>
    <row r="36" spans="1:7" ht="25.5" customHeight="1">
      <c r="A36" s="88"/>
      <c r="B36" s="89"/>
      <c r="C36" s="88"/>
      <c r="D36" s="88"/>
      <c r="E36" s="88"/>
      <c r="F36" s="88"/>
      <c r="G36" s="88"/>
    </row>
    <row r="37" spans="1:7" ht="25.5" customHeight="1">
      <c r="A37" s="88"/>
      <c r="B37" s="89"/>
      <c r="C37" s="88"/>
      <c r="D37" s="88"/>
      <c r="E37" s="88"/>
      <c r="F37" s="88"/>
      <c r="G37" s="88"/>
    </row>
    <row r="38" spans="1:7" ht="25.5" customHeight="1">
      <c r="A38" s="88"/>
      <c r="B38" s="89"/>
      <c r="C38" s="88"/>
      <c r="D38" s="88"/>
      <c r="E38" s="88"/>
      <c r="F38" s="88"/>
      <c r="G38" s="88"/>
    </row>
    <row r="39" spans="1:7" ht="25.5" customHeight="1">
      <c r="A39" s="88"/>
      <c r="B39" s="89"/>
      <c r="C39" s="88"/>
      <c r="D39" s="88"/>
      <c r="E39" s="88"/>
      <c r="F39" s="88"/>
      <c r="G39" s="88"/>
    </row>
    <row r="40" spans="1:7" ht="25.5" customHeight="1">
      <c r="A40" s="88"/>
      <c r="B40" s="89"/>
      <c r="C40" s="88"/>
      <c r="D40" s="88"/>
      <c r="E40" s="88"/>
      <c r="F40" s="88"/>
      <c r="G40" s="88"/>
    </row>
    <row r="41" spans="1:7" ht="25.5" customHeight="1">
      <c r="A41" s="88"/>
      <c r="B41" s="89"/>
      <c r="C41" s="88"/>
      <c r="D41" s="88"/>
      <c r="E41" s="88"/>
      <c r="F41" s="88"/>
      <c r="G41" s="88"/>
    </row>
    <row r="42" spans="1:7" ht="25.5" customHeight="1">
      <c r="A42" s="88"/>
      <c r="B42" s="89"/>
      <c r="C42" s="88"/>
      <c r="D42" s="88"/>
      <c r="E42" s="88"/>
      <c r="F42" s="88"/>
      <c r="G42" s="88"/>
    </row>
    <row r="43" spans="1:7" ht="25.5" customHeight="1">
      <c r="A43" s="88"/>
      <c r="B43" s="89"/>
      <c r="C43" s="88"/>
      <c r="D43" s="88"/>
      <c r="E43" s="88"/>
      <c r="F43" s="88"/>
      <c r="G43" s="88"/>
    </row>
    <row r="44" spans="1:7" ht="25.5" customHeight="1">
      <c r="A44" s="88"/>
      <c r="B44" s="89"/>
      <c r="C44" s="88"/>
      <c r="D44" s="88"/>
      <c r="E44" s="88"/>
      <c r="F44" s="88"/>
      <c r="G44" s="88"/>
    </row>
    <row r="45" spans="1:7" ht="25.5" customHeight="1">
      <c r="A45" s="88"/>
      <c r="B45" s="89"/>
      <c r="C45" s="88"/>
      <c r="D45" s="88"/>
      <c r="E45" s="88"/>
      <c r="F45" s="88"/>
      <c r="G45" s="88"/>
    </row>
    <row r="46" spans="1:7" ht="25.5" customHeight="1">
      <c r="A46" s="88"/>
      <c r="B46" s="89"/>
      <c r="C46" s="88"/>
      <c r="D46" s="88"/>
      <c r="E46" s="88"/>
      <c r="F46" s="88"/>
      <c r="G46" s="88"/>
    </row>
    <row r="47" spans="1:7" ht="25.5" customHeight="1">
      <c r="A47" s="88"/>
      <c r="B47" s="89"/>
      <c r="C47" s="88"/>
      <c r="D47" s="88"/>
      <c r="E47" s="88"/>
      <c r="F47" s="88"/>
      <c r="G47" s="88"/>
    </row>
    <row r="48" spans="1:7" ht="25.5" customHeight="1">
      <c r="A48" s="88"/>
      <c r="B48" s="89"/>
      <c r="C48" s="88"/>
      <c r="D48" s="88"/>
      <c r="E48" s="88"/>
      <c r="F48" s="88"/>
      <c r="G48" s="88"/>
    </row>
    <row r="49" spans="1:7" ht="25.5" customHeight="1">
      <c r="A49" s="88"/>
      <c r="B49" s="89"/>
      <c r="C49" s="88"/>
      <c r="D49" s="88"/>
      <c r="E49" s="88"/>
      <c r="F49" s="88"/>
      <c r="G49" s="88"/>
    </row>
    <row r="50" spans="1:7" ht="25.5" customHeight="1">
      <c r="A50" s="88"/>
      <c r="B50" s="89"/>
      <c r="C50" s="88"/>
      <c r="D50" s="88"/>
      <c r="E50" s="88"/>
      <c r="F50" s="88"/>
      <c r="G50" s="88"/>
    </row>
    <row r="51" spans="1:7" ht="25.5" customHeight="1">
      <c r="A51" s="88"/>
      <c r="B51" s="89"/>
      <c r="C51" s="88"/>
      <c r="D51" s="88"/>
      <c r="E51" s="88"/>
      <c r="F51" s="88"/>
      <c r="G51" s="88"/>
    </row>
    <row r="52" spans="1:7" ht="25.5" customHeight="1">
      <c r="A52" s="88"/>
      <c r="B52" s="89"/>
      <c r="C52" s="88"/>
      <c r="D52" s="88"/>
      <c r="E52" s="88"/>
      <c r="F52" s="88"/>
      <c r="G52" s="88"/>
    </row>
    <row r="53" spans="1:7" ht="25.5" customHeight="1">
      <c r="A53" s="88"/>
      <c r="B53" s="89"/>
      <c r="C53" s="88"/>
      <c r="D53" s="88"/>
      <c r="E53" s="88"/>
      <c r="F53" s="88"/>
      <c r="G53" s="88"/>
    </row>
    <row r="54" spans="1:7" ht="25.5" customHeight="1">
      <c r="A54" s="88"/>
      <c r="B54" s="89"/>
      <c r="C54" s="88"/>
      <c r="D54" s="88"/>
      <c r="E54" s="88"/>
      <c r="F54" s="88"/>
      <c r="G54" s="88"/>
    </row>
    <row r="55" spans="1:7" ht="25.5" customHeight="1">
      <c r="A55" s="88"/>
      <c r="B55" s="89"/>
      <c r="C55" s="88"/>
      <c r="D55" s="88"/>
      <c r="E55" s="88"/>
      <c r="F55" s="88"/>
      <c r="G55" s="88"/>
    </row>
    <row r="56" spans="1:7" ht="25.5" customHeight="1">
      <c r="A56" s="88"/>
      <c r="B56" s="89"/>
      <c r="C56" s="88"/>
      <c r="D56" s="88"/>
      <c r="E56" s="88"/>
      <c r="F56" s="88"/>
      <c r="G56" s="88"/>
    </row>
    <row r="57" spans="1:7" ht="25.5" customHeight="1">
      <c r="A57" s="88"/>
      <c r="B57" s="89"/>
      <c r="C57" s="88"/>
      <c r="D57" s="88"/>
      <c r="E57" s="88"/>
      <c r="F57" s="88"/>
      <c r="G57" s="88"/>
    </row>
    <row r="58" spans="1:7" ht="25.5" customHeight="1">
      <c r="A58" s="88"/>
      <c r="B58" s="89"/>
      <c r="C58" s="88"/>
      <c r="D58" s="88"/>
      <c r="E58" s="88"/>
      <c r="F58" s="88"/>
      <c r="G58" s="88"/>
    </row>
    <row r="59" spans="1:7" ht="25.5" customHeight="1">
      <c r="A59" s="88"/>
      <c r="B59" s="89"/>
      <c r="C59" s="88"/>
      <c r="D59" s="88"/>
      <c r="E59" s="88"/>
      <c r="F59" s="88"/>
      <c r="G59" s="88"/>
    </row>
    <row r="60" spans="1:7" ht="25.5" customHeight="1">
      <c r="A60" s="88"/>
      <c r="B60" s="89"/>
      <c r="C60" s="88"/>
      <c r="D60" s="88"/>
      <c r="E60" s="88"/>
      <c r="F60" s="88"/>
      <c r="G60" s="88"/>
    </row>
    <row r="61" spans="1:7" ht="25.5" customHeight="1">
      <c r="A61" s="88"/>
      <c r="B61" s="89"/>
      <c r="C61" s="88"/>
      <c r="D61" s="88"/>
      <c r="E61" s="88"/>
      <c r="F61" s="88"/>
      <c r="G61" s="88"/>
    </row>
    <row r="62" spans="1:7" ht="25.5" customHeight="1">
      <c r="A62" s="88"/>
      <c r="B62" s="89"/>
      <c r="C62" s="88"/>
      <c r="D62" s="88"/>
      <c r="E62" s="88"/>
      <c r="F62" s="88"/>
      <c r="G62" s="88"/>
    </row>
    <row r="63" spans="1:7" ht="25.5" customHeight="1">
      <c r="A63" s="88"/>
      <c r="B63" s="89"/>
      <c r="C63" s="88"/>
      <c r="D63" s="88"/>
      <c r="E63" s="88"/>
      <c r="F63" s="88"/>
      <c r="G63" s="88"/>
    </row>
    <row r="64" spans="1:7" ht="25.5" customHeight="1">
      <c r="A64" s="88"/>
      <c r="B64" s="89"/>
      <c r="C64" s="88"/>
      <c r="D64" s="88"/>
      <c r="E64" s="88"/>
      <c r="F64" s="88"/>
      <c r="G64" s="88"/>
    </row>
    <row r="65" spans="1:7" ht="25.5" customHeight="1">
      <c r="A65" s="88"/>
      <c r="B65" s="89"/>
      <c r="C65" s="88"/>
      <c r="D65" s="88"/>
      <c r="E65" s="88"/>
      <c r="F65" s="88"/>
      <c r="G65" s="88"/>
    </row>
    <row r="66" spans="1:7" ht="25.5" customHeight="1">
      <c r="A66" s="88"/>
      <c r="B66" s="89"/>
      <c r="C66" s="88"/>
      <c r="D66" s="88"/>
      <c r="E66" s="88"/>
      <c r="F66" s="88"/>
      <c r="G66" s="88"/>
    </row>
    <row r="67" spans="1:7" ht="25.5" customHeight="1">
      <c r="A67" s="88"/>
      <c r="B67" s="89"/>
      <c r="C67" s="88"/>
      <c r="D67" s="88"/>
      <c r="E67" s="88"/>
      <c r="F67" s="88"/>
      <c r="G67" s="88"/>
    </row>
    <row r="68" spans="1:7" ht="25.5" customHeight="1">
      <c r="A68" s="88"/>
      <c r="B68" s="89"/>
      <c r="C68" s="88"/>
      <c r="D68" s="88"/>
      <c r="E68" s="88"/>
      <c r="F68" s="88"/>
      <c r="G68" s="88"/>
    </row>
    <row r="69" spans="1:7" ht="25.5" customHeight="1">
      <c r="A69" s="88"/>
      <c r="B69" s="89"/>
      <c r="C69" s="88"/>
      <c r="D69" s="88"/>
      <c r="E69" s="88"/>
      <c r="F69" s="88"/>
      <c r="G69" s="88"/>
    </row>
    <row r="70" spans="1:7" ht="25.5" customHeight="1">
      <c r="A70" s="88"/>
      <c r="B70" s="89"/>
      <c r="C70" s="88"/>
      <c r="D70" s="88"/>
      <c r="E70" s="88"/>
      <c r="F70" s="88"/>
      <c r="G70" s="88"/>
    </row>
    <row r="71" spans="1:7" ht="25.5" customHeight="1">
      <c r="A71" s="88"/>
      <c r="B71" s="89"/>
      <c r="C71" s="88"/>
      <c r="D71" s="88"/>
      <c r="E71" s="88"/>
      <c r="F71" s="88"/>
      <c r="G71" s="88"/>
    </row>
    <row r="72" spans="1:7" ht="25.5" customHeight="1">
      <c r="A72" s="88"/>
      <c r="B72" s="89"/>
      <c r="C72" s="88"/>
      <c r="D72" s="88"/>
      <c r="E72" s="88"/>
      <c r="F72" s="88"/>
      <c r="G72" s="88"/>
    </row>
    <row r="73" spans="1:7" ht="25.5" customHeight="1">
      <c r="A73" s="88"/>
      <c r="B73" s="89"/>
      <c r="C73" s="88"/>
      <c r="D73" s="88"/>
      <c r="E73" s="88"/>
      <c r="F73" s="88"/>
      <c r="G73" s="88"/>
    </row>
    <row r="74" spans="1:7" ht="25.5" customHeight="1">
      <c r="A74" s="88"/>
      <c r="B74" s="89"/>
      <c r="C74" s="88"/>
      <c r="D74" s="88"/>
      <c r="E74" s="88"/>
      <c r="F74" s="88"/>
      <c r="G74" s="88"/>
    </row>
    <row r="75" spans="1:7" ht="25.5" customHeight="1">
      <c r="A75" s="88"/>
      <c r="B75" s="89"/>
      <c r="C75" s="88"/>
      <c r="D75" s="88"/>
      <c r="E75" s="88"/>
      <c r="F75" s="88"/>
      <c r="G75" s="88"/>
    </row>
    <row r="76" spans="1:7" ht="25.5" customHeight="1">
      <c r="A76" s="88"/>
      <c r="B76" s="89"/>
      <c r="C76" s="88"/>
      <c r="D76" s="88"/>
      <c r="E76" s="88"/>
      <c r="F76" s="88"/>
      <c r="G76" s="88"/>
    </row>
    <row r="77" spans="1:7" ht="25.5" customHeight="1">
      <c r="A77" s="88"/>
      <c r="B77" s="89"/>
      <c r="C77" s="88"/>
      <c r="D77" s="88"/>
      <c r="E77" s="88"/>
      <c r="F77" s="88"/>
      <c r="G77" s="88"/>
    </row>
    <row r="78" spans="1:7" ht="25.5" customHeight="1">
      <c r="A78" s="88"/>
      <c r="B78" s="89"/>
      <c r="C78" s="88"/>
      <c r="D78" s="88"/>
      <c r="E78" s="88"/>
      <c r="F78" s="88"/>
      <c r="G78" s="88"/>
    </row>
    <row r="79" spans="1:7" ht="25.5" customHeight="1">
      <c r="A79" s="88"/>
      <c r="B79" s="89"/>
      <c r="C79" s="88"/>
      <c r="D79" s="88"/>
      <c r="E79" s="88"/>
      <c r="F79" s="88"/>
      <c r="G79" s="88"/>
    </row>
    <row r="80" spans="1:7" ht="25.5" customHeight="1">
      <c r="A80" s="88"/>
      <c r="B80" s="89"/>
      <c r="C80" s="88"/>
      <c r="D80" s="88"/>
      <c r="E80" s="88"/>
      <c r="F80" s="88"/>
      <c r="G80" s="88"/>
    </row>
    <row r="81" spans="1:7" ht="25.5" customHeight="1">
      <c r="A81" s="88"/>
      <c r="B81" s="89"/>
      <c r="C81" s="88"/>
      <c r="D81" s="88"/>
      <c r="E81" s="88"/>
      <c r="F81" s="88"/>
      <c r="G81" s="88"/>
    </row>
    <row r="82" spans="1:7" ht="25.5" customHeight="1">
      <c r="A82" s="88"/>
      <c r="B82" s="89"/>
      <c r="C82" s="88"/>
      <c r="D82" s="88"/>
      <c r="E82" s="88"/>
      <c r="F82" s="88"/>
      <c r="G82" s="88"/>
    </row>
    <row r="83" spans="1:7" ht="25.5" customHeight="1">
      <c r="A83" s="88"/>
      <c r="B83" s="89"/>
      <c r="C83" s="88"/>
      <c r="D83" s="88"/>
      <c r="E83" s="88"/>
      <c r="F83" s="88"/>
      <c r="G83" s="88"/>
    </row>
    <row r="84" spans="1:7" ht="25.5" customHeight="1">
      <c r="A84" s="88"/>
      <c r="B84" s="89"/>
      <c r="C84" s="88"/>
      <c r="D84" s="88"/>
      <c r="E84" s="88"/>
      <c r="F84" s="88"/>
      <c r="G84" s="88"/>
    </row>
    <row r="85" spans="1:7" ht="25.5" customHeight="1">
      <c r="A85" s="88"/>
      <c r="B85" s="89"/>
      <c r="C85" s="88"/>
      <c r="D85" s="88"/>
      <c r="E85" s="88"/>
      <c r="F85" s="88"/>
      <c r="G85" s="88"/>
    </row>
    <row r="86" spans="1:7" ht="25.5" customHeight="1">
      <c r="A86" s="88"/>
      <c r="B86" s="89"/>
      <c r="C86" s="88"/>
      <c r="D86" s="88"/>
      <c r="E86" s="88"/>
      <c r="F86" s="88"/>
      <c r="G86" s="88"/>
    </row>
    <row r="87" spans="1:7" ht="25.5" customHeight="1">
      <c r="A87" s="88"/>
      <c r="B87" s="89"/>
      <c r="C87" s="88"/>
      <c r="D87" s="88"/>
      <c r="E87" s="88"/>
      <c r="F87" s="88"/>
      <c r="G87" s="88"/>
    </row>
    <row r="88" spans="1:7" ht="25.5" customHeight="1">
      <c r="A88" s="88"/>
      <c r="B88" s="89"/>
      <c r="C88" s="88"/>
      <c r="D88" s="88"/>
      <c r="E88" s="88"/>
      <c r="F88" s="88"/>
      <c r="G88" s="88"/>
    </row>
    <row r="89" spans="1:7" ht="25.5" customHeight="1">
      <c r="A89" s="88"/>
      <c r="B89" s="89"/>
      <c r="C89" s="88"/>
      <c r="D89" s="88"/>
      <c r="E89" s="88"/>
      <c r="F89" s="88"/>
      <c r="G89" s="88"/>
    </row>
    <row r="90" spans="1:7" ht="25.5" customHeight="1">
      <c r="A90" s="88"/>
      <c r="B90" s="89"/>
      <c r="C90" s="88"/>
      <c r="D90" s="88"/>
      <c r="E90" s="88"/>
      <c r="F90" s="88"/>
      <c r="G90" s="88"/>
    </row>
    <row r="91" spans="1:7" ht="25.5" customHeight="1">
      <c r="A91" s="88"/>
      <c r="B91" s="89"/>
      <c r="C91" s="88"/>
      <c r="D91" s="88"/>
      <c r="E91" s="88"/>
      <c r="F91" s="88"/>
      <c r="G91" s="88"/>
    </row>
    <row r="92" spans="1:7" ht="25.5" customHeight="1">
      <c r="A92" s="88"/>
      <c r="B92" s="89"/>
      <c r="C92" s="88"/>
      <c r="D92" s="88"/>
      <c r="E92" s="88"/>
      <c r="F92" s="88"/>
      <c r="G92" s="88"/>
    </row>
    <row r="93" spans="1:7" ht="25.5" customHeight="1">
      <c r="A93" s="88"/>
      <c r="B93" s="89"/>
      <c r="C93" s="88"/>
      <c r="D93" s="88"/>
      <c r="E93" s="88"/>
      <c r="F93" s="88"/>
      <c r="G93" s="88"/>
    </row>
    <row r="94" spans="1:7" ht="25.5" customHeight="1">
      <c r="A94" s="88"/>
      <c r="B94" s="89"/>
      <c r="C94" s="88"/>
      <c r="D94" s="88"/>
      <c r="E94" s="88"/>
      <c r="F94" s="88"/>
      <c r="G94" s="88"/>
    </row>
    <row r="95" spans="1:7" ht="25.5" customHeight="1">
      <c r="A95" s="88"/>
      <c r="B95" s="89"/>
      <c r="C95" s="88"/>
      <c r="D95" s="88"/>
      <c r="E95" s="88"/>
      <c r="F95" s="88"/>
      <c r="G95" s="88"/>
    </row>
    <row r="96" spans="1:7" ht="25.5" customHeight="1">
      <c r="A96" s="88"/>
      <c r="B96" s="89"/>
      <c r="C96" s="88"/>
      <c r="D96" s="88"/>
      <c r="E96" s="88"/>
      <c r="F96" s="88"/>
      <c r="G96" s="88"/>
    </row>
    <row r="97" spans="1:7" ht="25.5" customHeight="1">
      <c r="A97" s="88"/>
      <c r="B97" s="89"/>
      <c r="C97" s="88"/>
      <c r="D97" s="88"/>
      <c r="E97" s="88"/>
      <c r="F97" s="88"/>
      <c r="G97" s="88"/>
    </row>
    <row r="98" spans="1:7" ht="25.5" customHeight="1">
      <c r="A98" s="88"/>
      <c r="B98" s="89"/>
      <c r="C98" s="88"/>
      <c r="D98" s="88"/>
      <c r="E98" s="88"/>
      <c r="F98" s="88"/>
      <c r="G98" s="88"/>
    </row>
    <row r="99" spans="1:7" ht="25.5" customHeight="1">
      <c r="A99" s="88"/>
      <c r="B99" s="89"/>
      <c r="C99" s="88"/>
      <c r="D99" s="88"/>
      <c r="E99" s="88"/>
      <c r="F99" s="88"/>
      <c r="G99" s="88"/>
    </row>
    <row r="100" spans="1:7" ht="25.5" customHeight="1">
      <c r="A100" s="88"/>
      <c r="B100" s="89"/>
      <c r="C100" s="88"/>
      <c r="D100" s="88"/>
      <c r="E100" s="88"/>
      <c r="F100" s="88"/>
      <c r="G100" s="88"/>
    </row>
    <row r="101" spans="1:7" ht="25.5" customHeight="1">
      <c r="A101" s="88"/>
      <c r="B101" s="89"/>
      <c r="C101" s="88"/>
      <c r="D101" s="88"/>
      <c r="E101" s="88"/>
      <c r="F101" s="88"/>
      <c r="G101" s="88"/>
    </row>
    <row r="102" spans="1:7" ht="25.5" customHeight="1">
      <c r="A102" s="88"/>
      <c r="B102" s="89"/>
      <c r="C102" s="88"/>
      <c r="D102" s="88"/>
      <c r="E102" s="88"/>
      <c r="F102" s="88"/>
      <c r="G102" s="88"/>
    </row>
    <row r="103" spans="1:7" ht="25.5" customHeight="1">
      <c r="A103" s="88"/>
      <c r="B103" s="89"/>
      <c r="C103" s="88"/>
      <c r="D103" s="88"/>
      <c r="E103" s="88"/>
      <c r="F103" s="88"/>
      <c r="G103" s="88"/>
    </row>
    <row r="104" spans="1:7" ht="25.5" customHeight="1">
      <c r="A104" s="88"/>
      <c r="B104" s="89"/>
      <c r="C104" s="88"/>
      <c r="D104" s="88"/>
      <c r="E104" s="88"/>
      <c r="F104" s="88"/>
      <c r="G104" s="88"/>
    </row>
    <row r="105" spans="1:7" ht="25.5" customHeight="1">
      <c r="A105" s="88"/>
      <c r="B105" s="89"/>
      <c r="C105" s="88"/>
      <c r="D105" s="88"/>
      <c r="E105" s="88"/>
      <c r="F105" s="88"/>
      <c r="G105" s="88"/>
    </row>
    <row r="106" spans="1:7" ht="25.5" customHeight="1">
      <c r="A106" s="88"/>
      <c r="B106" s="89"/>
      <c r="C106" s="88"/>
      <c r="D106" s="88"/>
      <c r="E106" s="88"/>
      <c r="F106" s="88"/>
      <c r="G106" s="88"/>
    </row>
    <row r="107" spans="1:7" ht="25.5" customHeight="1">
      <c r="A107" s="88"/>
      <c r="B107" s="89"/>
      <c r="C107" s="88"/>
      <c r="D107" s="88"/>
      <c r="E107" s="88"/>
      <c r="F107" s="88"/>
      <c r="G107" s="88"/>
    </row>
    <row r="108" spans="1:7" ht="25.5" customHeight="1">
      <c r="A108" s="88"/>
      <c r="B108" s="89"/>
      <c r="C108" s="88"/>
      <c r="D108" s="88"/>
      <c r="E108" s="88"/>
      <c r="F108" s="88"/>
      <c r="G108" s="88"/>
    </row>
    <row r="109" spans="1:7" ht="25.5" customHeight="1">
      <c r="A109" s="88"/>
      <c r="B109" s="89"/>
      <c r="C109" s="88"/>
      <c r="D109" s="88"/>
      <c r="E109" s="88"/>
      <c r="F109" s="88"/>
      <c r="G109" s="88"/>
    </row>
    <row r="110" spans="1:7" ht="25.5" customHeight="1">
      <c r="A110" s="88"/>
      <c r="B110" s="89"/>
      <c r="C110" s="88"/>
      <c r="D110" s="88"/>
      <c r="E110" s="88"/>
      <c r="F110" s="88"/>
      <c r="G110" s="88"/>
    </row>
    <row r="111" spans="1:7" ht="25.5" customHeight="1">
      <c r="A111" s="88"/>
      <c r="B111" s="89"/>
      <c r="C111" s="88"/>
      <c r="D111" s="88"/>
      <c r="E111" s="88"/>
      <c r="F111" s="88"/>
      <c r="G111" s="88"/>
    </row>
    <row r="112" spans="1:7" ht="25.5" customHeight="1">
      <c r="A112" s="88"/>
      <c r="B112" s="89"/>
      <c r="C112" s="88"/>
      <c r="D112" s="88"/>
      <c r="E112" s="88"/>
      <c r="F112" s="88"/>
      <c r="G112" s="88"/>
    </row>
    <row r="113" spans="1:7" ht="25.5" customHeight="1">
      <c r="A113" s="88"/>
      <c r="B113" s="89"/>
      <c r="C113" s="88"/>
      <c r="D113" s="88"/>
      <c r="E113" s="88"/>
      <c r="F113" s="88"/>
      <c r="G113" s="88"/>
    </row>
    <row r="114" spans="1:7" ht="25.5" customHeight="1">
      <c r="A114" s="88"/>
      <c r="B114" s="89"/>
      <c r="C114" s="88"/>
      <c r="D114" s="88"/>
      <c r="E114" s="88"/>
      <c r="F114" s="88"/>
      <c r="G114" s="88"/>
    </row>
    <row r="115" spans="1:7" ht="25.5" customHeight="1">
      <c r="A115" s="88"/>
      <c r="B115" s="89"/>
      <c r="C115" s="88"/>
      <c r="D115" s="88"/>
      <c r="E115" s="88"/>
      <c r="F115" s="88"/>
      <c r="G115" s="88"/>
    </row>
    <row r="116" spans="1:7" ht="25.5" customHeight="1">
      <c r="A116" s="88"/>
      <c r="B116" s="89"/>
      <c r="C116" s="88"/>
      <c r="D116" s="88"/>
      <c r="E116" s="88"/>
      <c r="F116" s="88"/>
      <c r="G116" s="88"/>
    </row>
    <row r="117" spans="1:7" ht="25.5" customHeight="1">
      <c r="A117" s="88"/>
      <c r="B117" s="89"/>
      <c r="C117" s="88"/>
      <c r="D117" s="88"/>
      <c r="E117" s="88"/>
      <c r="F117" s="88"/>
      <c r="G117" s="88"/>
    </row>
    <row r="118" spans="1:7" ht="25.5" customHeight="1">
      <c r="A118" s="88"/>
      <c r="B118" s="89"/>
      <c r="C118" s="88"/>
      <c r="D118" s="88"/>
      <c r="E118" s="88"/>
      <c r="F118" s="88"/>
      <c r="G118" s="88"/>
    </row>
    <row r="119" spans="1:7" ht="25.5" customHeight="1">
      <c r="A119" s="88"/>
      <c r="B119" s="89"/>
      <c r="C119" s="88"/>
      <c r="D119" s="88"/>
      <c r="E119" s="88"/>
      <c r="F119" s="88"/>
      <c r="G119" s="88"/>
    </row>
    <row r="120" spans="1:7" ht="25.5" customHeight="1">
      <c r="A120" s="88"/>
      <c r="B120" s="89"/>
      <c r="C120" s="88"/>
      <c r="D120" s="88"/>
      <c r="E120" s="88"/>
      <c r="F120" s="88"/>
      <c r="G120" s="88"/>
    </row>
    <row r="121" spans="1:7" ht="25.5" customHeight="1">
      <c r="A121" s="88"/>
      <c r="B121" s="89"/>
      <c r="C121" s="88"/>
      <c r="D121" s="88"/>
      <c r="E121" s="88"/>
      <c r="F121" s="88"/>
      <c r="G121" s="88"/>
    </row>
    <row r="122" spans="1:7" ht="25.5" customHeight="1">
      <c r="A122" s="88"/>
      <c r="B122" s="89"/>
      <c r="C122" s="88"/>
      <c r="D122" s="88"/>
      <c r="E122" s="88"/>
      <c r="F122" s="88"/>
      <c r="G122" s="88"/>
    </row>
    <row r="123" spans="1:7" ht="25.5" customHeight="1">
      <c r="A123" s="88"/>
      <c r="B123" s="89"/>
      <c r="C123" s="88"/>
      <c r="D123" s="88"/>
      <c r="E123" s="88"/>
      <c r="F123" s="88"/>
      <c r="G123" s="88"/>
    </row>
    <row r="124" spans="1:7" ht="25.5" customHeight="1">
      <c r="A124" s="88"/>
      <c r="B124" s="89"/>
      <c r="C124" s="88"/>
      <c r="D124" s="88"/>
      <c r="E124" s="88"/>
      <c r="F124" s="88"/>
      <c r="G124" s="88"/>
    </row>
    <row r="125" spans="1:7" ht="25.5" customHeight="1">
      <c r="A125" s="88"/>
      <c r="B125" s="89"/>
      <c r="C125" s="88"/>
      <c r="D125" s="88"/>
      <c r="E125" s="88"/>
      <c r="F125" s="88"/>
      <c r="G125" s="88"/>
    </row>
    <row r="126" spans="1:7" ht="25.5" customHeight="1">
      <c r="A126" s="88"/>
      <c r="B126" s="89"/>
      <c r="C126" s="88"/>
      <c r="D126" s="88"/>
      <c r="E126" s="88"/>
      <c r="F126" s="88"/>
      <c r="G126" s="88"/>
    </row>
    <row r="127" spans="1:7" ht="25.5" customHeight="1">
      <c r="A127" s="88"/>
      <c r="B127" s="89"/>
      <c r="C127" s="88"/>
      <c r="D127" s="88"/>
      <c r="E127" s="88"/>
      <c r="F127" s="88"/>
      <c r="G127" s="88"/>
    </row>
    <row r="128" spans="1:7" ht="25.5" customHeight="1">
      <c r="A128" s="88"/>
      <c r="B128" s="89"/>
      <c r="C128" s="88"/>
      <c r="D128" s="88"/>
      <c r="E128" s="88"/>
      <c r="F128" s="88"/>
      <c r="G128" s="88"/>
    </row>
    <row r="129" spans="1:7" ht="25.5" customHeight="1">
      <c r="A129" s="88"/>
      <c r="B129" s="89"/>
      <c r="C129" s="88"/>
      <c r="D129" s="88"/>
      <c r="E129" s="88"/>
      <c r="F129" s="88"/>
      <c r="G129" s="88"/>
    </row>
    <row r="130" spans="1:7" ht="25.5" customHeight="1">
      <c r="A130" s="88"/>
      <c r="B130" s="89"/>
      <c r="C130" s="88"/>
      <c r="D130" s="88"/>
      <c r="E130" s="88"/>
      <c r="F130" s="88"/>
      <c r="G130" s="88"/>
    </row>
    <row r="131" spans="1:7" ht="25.5" customHeight="1">
      <c r="A131" s="88"/>
      <c r="B131" s="89"/>
      <c r="C131" s="88"/>
      <c r="D131" s="88"/>
      <c r="E131" s="88"/>
      <c r="F131" s="88"/>
      <c r="G131" s="88"/>
    </row>
    <row r="132" spans="1:7" ht="25.5" customHeight="1">
      <c r="A132" s="88"/>
      <c r="B132" s="89"/>
      <c r="C132" s="88"/>
      <c r="D132" s="88"/>
      <c r="E132" s="88"/>
      <c r="F132" s="88"/>
      <c r="G132" s="88"/>
    </row>
    <row r="133" spans="1:7" ht="25.5" customHeight="1">
      <c r="A133" s="88"/>
      <c r="B133" s="89"/>
      <c r="C133" s="88"/>
      <c r="D133" s="88"/>
      <c r="E133" s="88"/>
      <c r="F133" s="88"/>
      <c r="G133" s="88"/>
    </row>
    <row r="134" spans="1:7" ht="25.5" customHeight="1">
      <c r="A134" s="88"/>
      <c r="B134" s="89"/>
      <c r="C134" s="88"/>
      <c r="D134" s="88"/>
      <c r="E134" s="88"/>
      <c r="F134" s="88"/>
      <c r="G134" s="88"/>
    </row>
    <row r="135" spans="1:7" ht="25.5" customHeight="1">
      <c r="A135" s="88"/>
      <c r="B135" s="89"/>
      <c r="C135" s="88"/>
      <c r="D135" s="88"/>
      <c r="E135" s="88"/>
      <c r="F135" s="88"/>
      <c r="G135" s="88"/>
    </row>
    <row r="136" spans="1:7" ht="25.5" customHeight="1">
      <c r="A136" s="88"/>
      <c r="B136" s="89"/>
      <c r="C136" s="88"/>
      <c r="D136" s="88"/>
      <c r="E136" s="88"/>
      <c r="F136" s="88"/>
      <c r="G136" s="88"/>
    </row>
    <row r="137" spans="1:7" ht="25.5" customHeight="1">
      <c r="A137" s="88"/>
      <c r="B137" s="89"/>
      <c r="C137" s="88"/>
      <c r="D137" s="88"/>
      <c r="E137" s="88"/>
      <c r="F137" s="88"/>
      <c r="G137" s="88"/>
    </row>
    <row r="138" spans="1:7" ht="25.5" customHeight="1">
      <c r="A138" s="88"/>
      <c r="B138" s="89"/>
      <c r="C138" s="88"/>
      <c r="D138" s="88"/>
      <c r="E138" s="88"/>
      <c r="F138" s="88"/>
      <c r="G138" s="88"/>
    </row>
    <row r="139" spans="1:7" ht="25.5" customHeight="1">
      <c r="A139" s="88"/>
      <c r="B139" s="89"/>
      <c r="C139" s="88"/>
      <c r="D139" s="88"/>
      <c r="E139" s="88"/>
      <c r="F139" s="88"/>
      <c r="G139" s="88"/>
    </row>
    <row r="140" spans="1:7" ht="25.5" customHeight="1">
      <c r="A140" s="88"/>
      <c r="B140" s="89"/>
      <c r="C140" s="88"/>
      <c r="D140" s="88"/>
      <c r="E140" s="88"/>
      <c r="F140" s="88"/>
      <c r="G140" s="88"/>
    </row>
    <row r="141" spans="1:7" ht="25.5" customHeight="1">
      <c r="A141" s="88"/>
      <c r="B141" s="89"/>
      <c r="C141" s="88"/>
      <c r="D141" s="88"/>
      <c r="E141" s="88"/>
      <c r="F141" s="88"/>
      <c r="G141" s="88"/>
    </row>
    <row r="142" spans="1:7" ht="25.5" customHeight="1">
      <c r="A142" s="88"/>
      <c r="B142" s="89"/>
      <c r="C142" s="88"/>
      <c r="D142" s="88"/>
      <c r="E142" s="88"/>
      <c r="F142" s="88"/>
      <c r="G142" s="88"/>
    </row>
    <row r="143" spans="1:7" ht="25.5" customHeight="1">
      <c r="A143" s="88"/>
      <c r="B143" s="89"/>
      <c r="C143" s="88"/>
      <c r="D143" s="88"/>
      <c r="E143" s="88"/>
      <c r="F143" s="88"/>
      <c r="G143" s="88"/>
    </row>
    <row r="144" spans="1:7" ht="25.5" customHeight="1">
      <c r="A144" s="88"/>
      <c r="B144" s="89"/>
      <c r="C144" s="88"/>
      <c r="D144" s="88"/>
      <c r="E144" s="88"/>
      <c r="F144" s="88"/>
      <c r="G144" s="88"/>
    </row>
    <row r="145" spans="1:7" ht="25.5" customHeight="1">
      <c r="A145" s="88"/>
      <c r="B145" s="89"/>
      <c r="C145" s="88"/>
      <c r="D145" s="88"/>
      <c r="E145" s="88"/>
      <c r="F145" s="88"/>
      <c r="G145" s="88"/>
    </row>
    <row r="146" spans="1:7" ht="25.5" customHeight="1">
      <c r="A146" s="88"/>
      <c r="B146" s="89"/>
      <c r="C146" s="88"/>
      <c r="D146" s="88"/>
      <c r="E146" s="88"/>
      <c r="F146" s="88"/>
      <c r="G146" s="88"/>
    </row>
    <row r="147" spans="1:7" ht="25.5" customHeight="1">
      <c r="A147" s="88"/>
      <c r="B147" s="89"/>
      <c r="C147" s="88"/>
      <c r="D147" s="88"/>
      <c r="E147" s="88"/>
      <c r="F147" s="88"/>
      <c r="G147" s="88"/>
    </row>
    <row r="148" spans="1:7" ht="25.5" customHeight="1">
      <c r="A148" s="88"/>
      <c r="B148" s="89"/>
      <c r="C148" s="88"/>
      <c r="D148" s="88"/>
      <c r="E148" s="88"/>
      <c r="F148" s="88"/>
      <c r="G148" s="88"/>
    </row>
    <row r="149" spans="1:7" ht="25.5" customHeight="1">
      <c r="A149" s="88"/>
      <c r="B149" s="89"/>
      <c r="C149" s="88"/>
      <c r="D149" s="88"/>
      <c r="E149" s="88"/>
      <c r="F149" s="88"/>
      <c r="G149" s="88"/>
    </row>
    <row r="150" spans="1:7" ht="25.5" customHeight="1">
      <c r="A150" s="88"/>
      <c r="B150" s="89"/>
      <c r="C150" s="88"/>
      <c r="D150" s="88"/>
      <c r="E150" s="88"/>
      <c r="F150" s="88"/>
      <c r="G150" s="88"/>
    </row>
    <row r="151" spans="1:7" ht="25.5" customHeight="1">
      <c r="A151" s="88"/>
      <c r="B151" s="89"/>
      <c r="C151" s="88"/>
      <c r="D151" s="88"/>
      <c r="E151" s="88"/>
      <c r="F151" s="88"/>
      <c r="G151" s="88"/>
    </row>
    <row r="152" spans="1:7" ht="25.5" customHeight="1">
      <c r="A152" s="88"/>
      <c r="B152" s="89"/>
      <c r="C152" s="88"/>
      <c r="D152" s="88"/>
      <c r="E152" s="88"/>
      <c r="F152" s="88"/>
      <c r="G152" s="88"/>
    </row>
    <row r="153" spans="1:7" ht="25.5" customHeight="1">
      <c r="A153" s="88"/>
      <c r="B153" s="89"/>
      <c r="C153" s="88"/>
      <c r="D153" s="88"/>
      <c r="E153" s="88"/>
      <c r="F153" s="88"/>
      <c r="G153" s="88"/>
    </row>
    <row r="154" spans="1:7" ht="25.5" customHeight="1">
      <c r="A154" s="88"/>
      <c r="B154" s="89"/>
      <c r="C154" s="88"/>
      <c r="D154" s="88"/>
      <c r="E154" s="88"/>
      <c r="F154" s="88"/>
      <c r="G154" s="88"/>
    </row>
    <row r="155" spans="1:7" ht="25.5" customHeight="1">
      <c r="A155" s="88"/>
      <c r="B155" s="89"/>
      <c r="C155" s="88"/>
      <c r="D155" s="88"/>
      <c r="E155" s="88"/>
      <c r="F155" s="88"/>
      <c r="G155" s="88"/>
    </row>
    <row r="156" spans="1:7" ht="25.5" customHeight="1">
      <c r="A156" s="88"/>
      <c r="B156" s="89"/>
      <c r="C156" s="88"/>
      <c r="D156" s="88"/>
      <c r="E156" s="88"/>
      <c r="F156" s="88"/>
      <c r="G156" s="88"/>
    </row>
    <row r="157" spans="1:7" ht="25.5" customHeight="1">
      <c r="A157" s="88"/>
      <c r="B157" s="89"/>
      <c r="C157" s="88"/>
      <c r="D157" s="88"/>
      <c r="E157" s="88"/>
      <c r="F157" s="88"/>
      <c r="G157" s="88"/>
    </row>
    <row r="158" spans="1:7" ht="25.5" customHeight="1">
      <c r="A158" s="88"/>
      <c r="B158" s="89"/>
      <c r="C158" s="88"/>
      <c r="D158" s="88"/>
      <c r="E158" s="88"/>
      <c r="F158" s="88"/>
      <c r="G158" s="88"/>
    </row>
    <row r="159" spans="1:7" ht="25.5" customHeight="1">
      <c r="A159" s="88"/>
      <c r="B159" s="89"/>
      <c r="C159" s="88"/>
      <c r="D159" s="88"/>
      <c r="E159" s="88"/>
      <c r="F159" s="88"/>
      <c r="G159" s="88"/>
    </row>
    <row r="160" spans="1:7" ht="25.5" customHeight="1">
      <c r="A160" s="88"/>
      <c r="B160" s="89"/>
      <c r="C160" s="88"/>
      <c r="D160" s="88"/>
      <c r="E160" s="88"/>
      <c r="F160" s="88"/>
      <c r="G160" s="88"/>
    </row>
    <row r="161" spans="1:7" ht="25.5" customHeight="1">
      <c r="A161" s="88"/>
      <c r="B161" s="89"/>
      <c r="C161" s="88"/>
      <c r="D161" s="88"/>
      <c r="E161" s="88"/>
      <c r="F161" s="88"/>
      <c r="G161" s="88"/>
    </row>
    <row r="162" spans="1:7" ht="25.5" customHeight="1">
      <c r="A162" s="88"/>
      <c r="B162" s="89"/>
      <c r="C162" s="88"/>
      <c r="D162" s="88"/>
      <c r="E162" s="88"/>
      <c r="F162" s="88"/>
      <c r="G162" s="88"/>
    </row>
    <row r="163" spans="1:7" ht="25.5" customHeight="1">
      <c r="A163" s="88"/>
      <c r="B163" s="89"/>
      <c r="C163" s="88"/>
      <c r="D163" s="88"/>
      <c r="E163" s="88"/>
      <c r="F163" s="88"/>
      <c r="G163" s="88"/>
    </row>
    <row r="164" spans="1:7" ht="25.5" customHeight="1">
      <c r="A164" s="88"/>
      <c r="B164" s="89"/>
      <c r="C164" s="88"/>
      <c r="D164" s="88"/>
      <c r="E164" s="88"/>
      <c r="F164" s="88"/>
      <c r="G164" s="88"/>
    </row>
    <row r="165" spans="1:7" ht="25.5" customHeight="1">
      <c r="A165" s="88"/>
      <c r="B165" s="89"/>
      <c r="C165" s="88"/>
      <c r="D165" s="88"/>
      <c r="E165" s="88"/>
      <c r="F165" s="88"/>
      <c r="G165" s="88"/>
    </row>
    <row r="166" spans="1:7" ht="25.5" customHeight="1">
      <c r="A166" s="88"/>
      <c r="B166" s="89"/>
      <c r="C166" s="88"/>
      <c r="D166" s="88"/>
      <c r="E166" s="88"/>
      <c r="F166" s="88"/>
      <c r="G166" s="88"/>
    </row>
    <row r="167" spans="1:7" ht="25.5" customHeight="1">
      <c r="A167" s="88"/>
      <c r="B167" s="89"/>
      <c r="C167" s="88"/>
      <c r="D167" s="88"/>
      <c r="E167" s="88"/>
      <c r="F167" s="88"/>
      <c r="G167" s="88"/>
    </row>
    <row r="168" spans="1:7" ht="25.5" customHeight="1">
      <c r="A168" s="88"/>
      <c r="B168" s="89"/>
      <c r="C168" s="88"/>
      <c r="D168" s="88"/>
      <c r="E168" s="88"/>
      <c r="F168" s="88"/>
      <c r="G168" s="88"/>
    </row>
    <row r="169" spans="1:7" ht="25.5" customHeight="1">
      <c r="A169" s="88"/>
      <c r="B169" s="89"/>
      <c r="C169" s="88"/>
      <c r="D169" s="88"/>
      <c r="E169" s="88"/>
      <c r="F169" s="88"/>
      <c r="G169" s="88"/>
    </row>
    <row r="170" spans="1:7" ht="25.5" customHeight="1">
      <c r="A170" s="88"/>
      <c r="B170" s="89"/>
      <c r="C170" s="88"/>
      <c r="D170" s="88"/>
      <c r="E170" s="88"/>
      <c r="F170" s="88"/>
      <c r="G170" s="88"/>
    </row>
    <row r="171" spans="1:7" ht="25.5" customHeight="1">
      <c r="A171" s="88"/>
      <c r="B171" s="89"/>
      <c r="C171" s="88"/>
      <c r="D171" s="88"/>
      <c r="E171" s="88"/>
      <c r="F171" s="88"/>
      <c r="G171" s="88"/>
    </row>
    <row r="172" spans="1:7" ht="25.5" customHeight="1">
      <c r="A172" s="88"/>
      <c r="B172" s="89"/>
      <c r="C172" s="88"/>
      <c r="D172" s="88"/>
      <c r="E172" s="88"/>
      <c r="F172" s="88"/>
      <c r="G172" s="88"/>
    </row>
    <row r="173" spans="1:7" ht="25.5" customHeight="1">
      <c r="A173" s="88"/>
      <c r="B173" s="89"/>
      <c r="C173" s="88"/>
      <c r="D173" s="88"/>
      <c r="E173" s="88"/>
      <c r="F173" s="88"/>
      <c r="G173" s="88"/>
    </row>
    <row r="174" spans="1:7" ht="25.5" customHeight="1">
      <c r="A174" s="88"/>
      <c r="B174" s="89"/>
      <c r="C174" s="88"/>
      <c r="D174" s="88"/>
      <c r="E174" s="88"/>
      <c r="F174" s="88"/>
      <c r="G174" s="88"/>
    </row>
    <row r="175" spans="1:7" ht="25.5" customHeight="1">
      <c r="A175" s="88"/>
      <c r="B175" s="89"/>
      <c r="C175" s="88"/>
      <c r="D175" s="88"/>
      <c r="E175" s="88"/>
      <c r="F175" s="88"/>
      <c r="G175" s="88"/>
    </row>
    <row r="176" spans="1:7" ht="25.5" customHeight="1">
      <c r="A176" s="88"/>
      <c r="B176" s="89"/>
      <c r="C176" s="88"/>
      <c r="D176" s="88"/>
      <c r="E176" s="88"/>
      <c r="F176" s="88"/>
      <c r="G176" s="88"/>
    </row>
    <row r="177" spans="1:7" ht="25.5" customHeight="1">
      <c r="A177" s="88"/>
      <c r="B177" s="89"/>
      <c r="C177" s="88"/>
      <c r="D177" s="88"/>
      <c r="E177" s="88"/>
      <c r="F177" s="88"/>
      <c r="G177" s="88"/>
    </row>
    <row r="178" spans="1:7" ht="25.5" customHeight="1">
      <c r="A178" s="88"/>
      <c r="B178" s="89"/>
      <c r="C178" s="88"/>
      <c r="D178" s="88"/>
      <c r="E178" s="88"/>
      <c r="F178" s="88"/>
      <c r="G178" s="88"/>
    </row>
    <row r="179" spans="1:7" ht="25.5" customHeight="1">
      <c r="A179" s="88"/>
      <c r="B179" s="89"/>
      <c r="C179" s="88"/>
      <c r="D179" s="88"/>
      <c r="E179" s="88"/>
      <c r="F179" s="88"/>
      <c r="G179" s="88"/>
    </row>
    <row r="180" spans="1:7" ht="25.5" customHeight="1">
      <c r="A180" s="88"/>
      <c r="B180" s="89"/>
      <c r="C180" s="88"/>
      <c r="D180" s="88"/>
      <c r="E180" s="88"/>
      <c r="F180" s="88"/>
      <c r="G180" s="88"/>
    </row>
    <row r="181" spans="1:7" ht="25.5" customHeight="1">
      <c r="A181" s="88"/>
      <c r="B181" s="89"/>
      <c r="C181" s="88"/>
      <c r="D181" s="88"/>
      <c r="E181" s="88"/>
      <c r="F181" s="88"/>
      <c r="G181" s="88"/>
    </row>
    <row r="182" spans="1:7" ht="25.5" customHeight="1">
      <c r="A182" s="88"/>
      <c r="B182" s="89"/>
      <c r="C182" s="88"/>
      <c r="D182" s="88"/>
      <c r="E182" s="88"/>
      <c r="F182" s="88"/>
      <c r="G182" s="88"/>
    </row>
    <row r="183" spans="1:7" ht="25.5" customHeight="1">
      <c r="A183" s="88"/>
      <c r="B183" s="89"/>
      <c r="C183" s="88"/>
      <c r="D183" s="88"/>
      <c r="E183" s="88"/>
      <c r="F183" s="88"/>
      <c r="G183" s="88"/>
    </row>
    <row r="184" spans="1:7" ht="25.5" customHeight="1">
      <c r="A184" s="88"/>
      <c r="B184" s="89"/>
      <c r="C184" s="88"/>
      <c r="D184" s="88"/>
      <c r="E184" s="88"/>
      <c r="F184" s="88"/>
      <c r="G184" s="88"/>
    </row>
    <row r="185" spans="1:7" ht="25.5" customHeight="1">
      <c r="A185" s="88"/>
      <c r="B185" s="89"/>
      <c r="C185" s="88"/>
      <c r="D185" s="88"/>
      <c r="E185" s="88"/>
      <c r="F185" s="88"/>
      <c r="G185" s="88"/>
    </row>
    <row r="186" spans="1:7" ht="25.5" customHeight="1">
      <c r="A186" s="88"/>
      <c r="B186" s="89"/>
      <c r="C186" s="88"/>
      <c r="D186" s="88"/>
      <c r="E186" s="88"/>
      <c r="F186" s="88"/>
      <c r="G186" s="88"/>
    </row>
    <row r="187" spans="1:7" ht="25.5" customHeight="1">
      <c r="A187" s="88"/>
      <c r="B187" s="89"/>
      <c r="C187" s="88"/>
      <c r="D187" s="88"/>
      <c r="E187" s="88"/>
      <c r="F187" s="88"/>
      <c r="G187" s="88"/>
    </row>
    <row r="188" spans="1:7" ht="25.5" customHeight="1">
      <c r="A188" s="88"/>
      <c r="B188" s="89"/>
      <c r="C188" s="88"/>
      <c r="D188" s="88"/>
      <c r="E188" s="88"/>
      <c r="F188" s="88"/>
      <c r="G188" s="88"/>
    </row>
    <row r="189" spans="1:7" ht="25.5" customHeight="1">
      <c r="A189" s="88"/>
      <c r="B189" s="89"/>
      <c r="C189" s="88"/>
      <c r="D189" s="88"/>
      <c r="E189" s="88"/>
      <c r="F189" s="88"/>
      <c r="G189" s="88"/>
    </row>
    <row r="190" spans="1:7" ht="25.5" customHeight="1">
      <c r="A190" s="88"/>
      <c r="B190" s="89"/>
      <c r="C190" s="88"/>
      <c r="D190" s="88"/>
      <c r="E190" s="88"/>
      <c r="F190" s="88"/>
      <c r="G190" s="88"/>
    </row>
    <row r="191" spans="1:7" ht="25.5" customHeight="1">
      <c r="A191" s="88"/>
      <c r="B191" s="89"/>
      <c r="C191" s="88"/>
      <c r="D191" s="88"/>
      <c r="E191" s="88"/>
      <c r="F191" s="88"/>
      <c r="G191" s="88"/>
    </row>
    <row r="192" spans="1:7" ht="25.5" customHeight="1">
      <c r="A192" s="88"/>
      <c r="B192" s="89"/>
      <c r="C192" s="88"/>
      <c r="D192" s="88"/>
      <c r="E192" s="88"/>
      <c r="F192" s="88"/>
      <c r="G192" s="88"/>
    </row>
    <row r="193" spans="1:7" ht="25.5" customHeight="1">
      <c r="A193" s="88"/>
      <c r="B193" s="89"/>
      <c r="C193" s="88"/>
      <c r="D193" s="88"/>
      <c r="E193" s="88"/>
      <c r="F193" s="88"/>
      <c r="G193" s="88"/>
    </row>
    <row r="194" spans="1:7" ht="25.5" customHeight="1">
      <c r="A194" s="88"/>
      <c r="B194" s="89"/>
      <c r="C194" s="88"/>
      <c r="D194" s="88"/>
      <c r="E194" s="88"/>
      <c r="F194" s="88"/>
      <c r="G194" s="88"/>
    </row>
    <row r="195" spans="1:7" ht="25.5" customHeight="1">
      <c r="A195" s="88"/>
      <c r="B195" s="89"/>
      <c r="C195" s="88"/>
      <c r="D195" s="88"/>
      <c r="E195" s="88"/>
      <c r="F195" s="88"/>
      <c r="G195" s="88"/>
    </row>
    <row r="196" spans="1:7" ht="25.5" customHeight="1">
      <c r="A196" s="88"/>
      <c r="B196" s="89"/>
      <c r="C196" s="88"/>
      <c r="D196" s="88"/>
      <c r="E196" s="88"/>
      <c r="F196" s="88"/>
      <c r="G196" s="88"/>
    </row>
    <row r="197" spans="1:7" ht="25.5" customHeight="1">
      <c r="A197" s="88"/>
      <c r="B197" s="89"/>
      <c r="C197" s="88"/>
      <c r="D197" s="88"/>
      <c r="E197" s="88"/>
      <c r="F197" s="88"/>
      <c r="G197" s="88"/>
    </row>
    <row r="198" spans="1:7" ht="25.5" customHeight="1">
      <c r="A198" s="88"/>
      <c r="B198" s="89"/>
      <c r="C198" s="88"/>
      <c r="D198" s="88"/>
      <c r="E198" s="88"/>
      <c r="F198" s="88"/>
      <c r="G198" s="88"/>
    </row>
    <row r="199" spans="1:7" ht="25.5" customHeight="1">
      <c r="A199" s="88"/>
      <c r="B199" s="89"/>
      <c r="C199" s="88"/>
      <c r="D199" s="88"/>
      <c r="E199" s="88"/>
      <c r="F199" s="88"/>
      <c r="G199" s="88"/>
    </row>
    <row r="200" spans="1:7" ht="25.5" customHeight="1">
      <c r="A200" s="88"/>
      <c r="B200" s="89"/>
      <c r="C200" s="88"/>
      <c r="D200" s="88"/>
      <c r="E200" s="88"/>
      <c r="F200" s="88"/>
      <c r="G200" s="88"/>
    </row>
    <row r="201" spans="1:7" ht="25.5" customHeight="1">
      <c r="A201" s="88"/>
      <c r="B201" s="89"/>
      <c r="C201" s="88"/>
      <c r="D201" s="88"/>
      <c r="E201" s="88"/>
      <c r="F201" s="88"/>
      <c r="G201" s="88"/>
    </row>
    <row r="202" spans="1:7" ht="25.5" customHeight="1">
      <c r="A202" s="88"/>
      <c r="B202" s="89"/>
      <c r="C202" s="88"/>
      <c r="D202" s="88"/>
      <c r="E202" s="88"/>
      <c r="F202" s="88"/>
      <c r="G202" s="88"/>
    </row>
    <row r="203" spans="1:7" ht="25.5" customHeight="1">
      <c r="A203" s="88"/>
      <c r="B203" s="89"/>
      <c r="C203" s="88"/>
      <c r="D203" s="88"/>
      <c r="E203" s="88"/>
      <c r="F203" s="88"/>
      <c r="G203" s="88"/>
    </row>
    <row r="204" spans="1:7" ht="25.5" customHeight="1">
      <c r="A204" s="88"/>
      <c r="B204" s="89"/>
      <c r="C204" s="88"/>
      <c r="D204" s="88"/>
      <c r="E204" s="88"/>
      <c r="F204" s="88"/>
      <c r="G204" s="88"/>
    </row>
    <row r="205" spans="1:7" ht="25.5" customHeight="1">
      <c r="A205" s="88"/>
      <c r="B205" s="89"/>
      <c r="C205" s="88"/>
      <c r="D205" s="88"/>
      <c r="E205" s="88"/>
      <c r="F205" s="88"/>
      <c r="G205" s="88"/>
    </row>
    <row r="206" spans="1:7" ht="25.5" customHeight="1">
      <c r="A206" s="88"/>
      <c r="B206" s="89"/>
      <c r="C206" s="88"/>
      <c r="D206" s="88"/>
      <c r="E206" s="88"/>
      <c r="F206" s="88"/>
      <c r="G206" s="88"/>
    </row>
    <row r="207" spans="1:7" ht="25.5" customHeight="1">
      <c r="A207" s="88"/>
      <c r="B207" s="89"/>
      <c r="C207" s="88"/>
      <c r="D207" s="88"/>
      <c r="E207" s="88"/>
      <c r="F207" s="88"/>
      <c r="G207" s="88"/>
    </row>
    <row r="208" spans="1:7" ht="25.5" customHeight="1">
      <c r="A208" s="88"/>
      <c r="B208" s="89"/>
      <c r="C208" s="88"/>
      <c r="D208" s="88"/>
      <c r="E208" s="88"/>
      <c r="F208" s="88"/>
      <c r="G208" s="88"/>
    </row>
    <row r="209" spans="1:7" ht="25.5" customHeight="1">
      <c r="A209" s="88"/>
      <c r="B209" s="89"/>
      <c r="C209" s="88"/>
      <c r="D209" s="88"/>
      <c r="E209" s="88"/>
      <c r="F209" s="88"/>
      <c r="G209" s="88"/>
    </row>
    <row r="210" spans="1:7" ht="25.5" customHeight="1">
      <c r="A210" s="88"/>
      <c r="B210" s="89"/>
      <c r="C210" s="88"/>
      <c r="D210" s="88"/>
      <c r="E210" s="88"/>
      <c r="F210" s="88"/>
      <c r="G210" s="88"/>
    </row>
    <row r="211" spans="1:7" ht="25.5" customHeight="1">
      <c r="A211" s="88"/>
      <c r="B211" s="89"/>
      <c r="C211" s="88"/>
      <c r="D211" s="88"/>
      <c r="E211" s="88"/>
      <c r="F211" s="88"/>
      <c r="G211" s="88"/>
    </row>
    <row r="212" spans="1:7" ht="25.5" customHeight="1">
      <c r="A212" s="88"/>
      <c r="B212" s="89"/>
      <c r="C212" s="88"/>
      <c r="D212" s="88"/>
      <c r="E212" s="88"/>
      <c r="F212" s="88"/>
      <c r="G212" s="88"/>
    </row>
    <row r="213" spans="1:7" ht="25.5" customHeight="1">
      <c r="A213" s="88"/>
      <c r="B213" s="89"/>
      <c r="C213" s="88"/>
      <c r="D213" s="88"/>
      <c r="E213" s="88"/>
      <c r="F213" s="88"/>
      <c r="G213" s="88"/>
    </row>
    <row r="214" spans="1:7" ht="25.5" customHeight="1">
      <c r="A214" s="88"/>
      <c r="B214" s="89"/>
      <c r="C214" s="88"/>
      <c r="D214" s="88"/>
      <c r="E214" s="88"/>
      <c r="F214" s="88"/>
      <c r="G214" s="88"/>
    </row>
    <row r="215" spans="1:7" ht="25.5" customHeight="1">
      <c r="A215" s="88"/>
      <c r="B215" s="89"/>
      <c r="C215" s="88"/>
      <c r="D215" s="88"/>
      <c r="E215" s="88"/>
      <c r="F215" s="88"/>
      <c r="G215" s="88"/>
    </row>
    <row r="216" spans="1:7" ht="25.5" customHeight="1">
      <c r="A216" s="88"/>
      <c r="B216" s="89"/>
      <c r="C216" s="88"/>
      <c r="D216" s="88"/>
      <c r="E216" s="88"/>
      <c r="F216" s="88"/>
      <c r="G216" s="88"/>
    </row>
    <row r="217" spans="1:7" ht="25.5" customHeight="1">
      <c r="A217" s="88"/>
      <c r="B217" s="89"/>
      <c r="C217" s="88"/>
      <c r="D217" s="88"/>
      <c r="E217" s="88"/>
      <c r="F217" s="88"/>
      <c r="G217" s="88"/>
    </row>
    <row r="218" spans="1:7" ht="25.5" customHeight="1">
      <c r="A218" s="88"/>
      <c r="B218" s="89"/>
      <c r="C218" s="88"/>
      <c r="D218" s="88"/>
      <c r="E218" s="88"/>
      <c r="F218" s="88"/>
      <c r="G218" s="88"/>
    </row>
    <row r="219" spans="1:7" ht="25.5" customHeight="1">
      <c r="A219" s="88"/>
      <c r="B219" s="89"/>
      <c r="C219" s="88"/>
      <c r="D219" s="88"/>
      <c r="E219" s="88"/>
      <c r="F219" s="88"/>
      <c r="G219" s="88"/>
    </row>
    <row r="220" spans="1:7" ht="25.5" customHeight="1">
      <c r="A220" s="88"/>
      <c r="B220" s="89"/>
      <c r="C220" s="88"/>
      <c r="D220" s="88"/>
      <c r="E220" s="88"/>
      <c r="F220" s="88"/>
      <c r="G220" s="88"/>
    </row>
    <row r="221" spans="1:7" ht="25.5" customHeight="1">
      <c r="A221" s="88"/>
      <c r="B221" s="89"/>
      <c r="C221" s="88"/>
      <c r="D221" s="88"/>
      <c r="E221" s="88"/>
      <c r="F221" s="88"/>
      <c r="G221" s="88"/>
    </row>
    <row r="222" spans="1:7" ht="25.5" customHeight="1">
      <c r="A222" s="88"/>
      <c r="B222" s="89"/>
      <c r="C222" s="88"/>
      <c r="D222" s="88"/>
      <c r="E222" s="88"/>
      <c r="F222" s="88"/>
      <c r="G222" s="88"/>
    </row>
    <row r="223" spans="1:7" ht="25.5" customHeight="1">
      <c r="A223" s="88"/>
      <c r="B223" s="89"/>
      <c r="C223" s="88"/>
      <c r="D223" s="88"/>
      <c r="E223" s="88"/>
      <c r="F223" s="88"/>
      <c r="G223" s="88"/>
    </row>
    <row r="224" spans="1:7" ht="25.5" customHeight="1">
      <c r="A224" s="88"/>
      <c r="B224" s="89"/>
      <c r="C224" s="88"/>
      <c r="D224" s="88"/>
      <c r="E224" s="88"/>
      <c r="F224" s="88"/>
      <c r="G224" s="88"/>
    </row>
    <row r="225" spans="1:7" ht="25.5" customHeight="1">
      <c r="A225" s="88"/>
      <c r="B225" s="89"/>
      <c r="C225" s="88"/>
      <c r="D225" s="88"/>
      <c r="E225" s="88"/>
      <c r="F225" s="88"/>
      <c r="G225" s="88"/>
    </row>
    <row r="226" spans="1:7" ht="25.5" customHeight="1">
      <c r="A226" s="88"/>
      <c r="B226" s="89"/>
      <c r="C226" s="88"/>
      <c r="D226" s="88"/>
      <c r="E226" s="88"/>
      <c r="F226" s="88"/>
      <c r="G226" s="88"/>
    </row>
    <row r="227" spans="1:7" ht="25.5" customHeight="1">
      <c r="A227" s="88"/>
      <c r="B227" s="89"/>
      <c r="C227" s="88"/>
      <c r="D227" s="88"/>
      <c r="E227" s="88"/>
      <c r="F227" s="88"/>
      <c r="G227" s="88"/>
    </row>
    <row r="228" spans="1:7" ht="25.5" customHeight="1">
      <c r="A228" s="88"/>
      <c r="B228" s="89"/>
      <c r="C228" s="88"/>
      <c r="D228" s="88"/>
      <c r="E228" s="88"/>
      <c r="F228" s="88"/>
      <c r="G228" s="88"/>
    </row>
    <row r="229" spans="1:7" ht="25.5" customHeight="1">
      <c r="A229" s="88"/>
      <c r="B229" s="89"/>
      <c r="C229" s="88"/>
      <c r="D229" s="88"/>
      <c r="E229" s="88"/>
      <c r="F229" s="88"/>
      <c r="G229" s="88"/>
    </row>
    <row r="230" spans="1:7" ht="25.5" customHeight="1">
      <c r="A230" s="88"/>
      <c r="B230" s="89"/>
      <c r="C230" s="88"/>
      <c r="D230" s="88"/>
      <c r="E230" s="88"/>
      <c r="F230" s="88"/>
      <c r="G230" s="88"/>
    </row>
    <row r="231" spans="1:7" ht="25.5" customHeight="1">
      <c r="A231" s="88"/>
      <c r="B231" s="89"/>
      <c r="C231" s="88"/>
      <c r="D231" s="88"/>
      <c r="E231" s="88"/>
      <c r="F231" s="88"/>
      <c r="G231" s="88"/>
    </row>
    <row r="232" spans="1:7" ht="25.5" customHeight="1">
      <c r="A232" s="88"/>
      <c r="B232" s="89"/>
      <c r="C232" s="88"/>
      <c r="D232" s="88"/>
      <c r="E232" s="88"/>
      <c r="F232" s="88"/>
      <c r="G232" s="88"/>
    </row>
    <row r="233" spans="1:7" ht="25.5" customHeight="1">
      <c r="A233" s="88"/>
      <c r="B233" s="89"/>
      <c r="C233" s="88"/>
      <c r="D233" s="88"/>
      <c r="E233" s="88"/>
      <c r="F233" s="88"/>
      <c r="G233" s="88"/>
    </row>
    <row r="234" spans="1:7" ht="25.5" customHeight="1">
      <c r="A234" s="88"/>
      <c r="B234" s="89"/>
      <c r="C234" s="88"/>
      <c r="D234" s="88"/>
      <c r="E234" s="88"/>
      <c r="F234" s="88"/>
      <c r="G234" s="88"/>
    </row>
    <row r="235" spans="1:7" ht="25.5" customHeight="1">
      <c r="A235" s="88"/>
      <c r="B235" s="89"/>
      <c r="C235" s="88"/>
      <c r="D235" s="88"/>
      <c r="E235" s="88"/>
      <c r="F235" s="88"/>
      <c r="G235" s="88"/>
    </row>
    <row r="236" spans="1:7" ht="25.5" customHeight="1">
      <c r="A236" s="88"/>
      <c r="B236" s="89"/>
      <c r="C236" s="88"/>
      <c r="D236" s="88"/>
      <c r="E236" s="88"/>
      <c r="F236" s="88"/>
      <c r="G236" s="88"/>
    </row>
    <row r="237" spans="1:7" ht="25.5" customHeight="1">
      <c r="A237" s="88"/>
      <c r="B237" s="89"/>
      <c r="C237" s="88"/>
      <c r="D237" s="88"/>
      <c r="E237" s="88"/>
      <c r="F237" s="88"/>
      <c r="G237" s="88"/>
    </row>
    <row r="238" spans="1:7" ht="25.5" customHeight="1">
      <c r="A238" s="88"/>
      <c r="B238" s="89"/>
      <c r="C238" s="88"/>
      <c r="D238" s="88"/>
      <c r="E238" s="88"/>
      <c r="F238" s="88"/>
      <c r="G238" s="88"/>
    </row>
    <row r="239" spans="1:7" ht="25.5" customHeight="1">
      <c r="A239" s="88"/>
      <c r="B239" s="89"/>
      <c r="C239" s="88"/>
      <c r="D239" s="88"/>
      <c r="E239" s="88"/>
      <c r="F239" s="88"/>
      <c r="G239" s="88"/>
    </row>
    <row r="240" spans="1:7" ht="25.5" customHeight="1">
      <c r="A240" s="88"/>
      <c r="B240" s="89"/>
      <c r="C240" s="88"/>
      <c r="D240" s="88"/>
      <c r="E240" s="88"/>
      <c r="F240" s="88"/>
      <c r="G240" s="88"/>
    </row>
    <row r="241" spans="1:7" ht="25.5" customHeight="1">
      <c r="A241" s="88"/>
      <c r="B241" s="89"/>
      <c r="C241" s="88"/>
      <c r="D241" s="88"/>
      <c r="E241" s="88"/>
      <c r="F241" s="88"/>
      <c r="G241" s="88"/>
    </row>
    <row r="242" spans="1:7" ht="25.5" customHeight="1">
      <c r="A242" s="88"/>
      <c r="B242" s="89"/>
      <c r="C242" s="88"/>
      <c r="D242" s="88"/>
      <c r="E242" s="88"/>
      <c r="F242" s="88"/>
      <c r="G242" s="88"/>
    </row>
    <row r="243" spans="1:7" ht="25.5" customHeight="1">
      <c r="A243" s="88"/>
      <c r="B243" s="89"/>
      <c r="C243" s="88"/>
      <c r="D243" s="88"/>
      <c r="E243" s="88"/>
      <c r="F243" s="88"/>
      <c r="G243" s="88"/>
    </row>
    <row r="244" spans="1:7" ht="25.5" customHeight="1">
      <c r="A244" s="88"/>
      <c r="B244" s="89"/>
      <c r="C244" s="88"/>
      <c r="D244" s="88"/>
      <c r="E244" s="88"/>
      <c r="F244" s="88"/>
      <c r="G244" s="88"/>
    </row>
    <row r="245" spans="1:7" ht="25.5" customHeight="1">
      <c r="A245" s="88"/>
      <c r="B245" s="89"/>
      <c r="C245" s="88"/>
      <c r="D245" s="88"/>
      <c r="E245" s="88"/>
      <c r="F245" s="88"/>
      <c r="G245" s="88"/>
    </row>
    <row r="246" spans="1:7" ht="25.5" customHeight="1">
      <c r="A246" s="88"/>
      <c r="B246" s="89"/>
      <c r="C246" s="88"/>
      <c r="D246" s="88"/>
      <c r="E246" s="88"/>
      <c r="F246" s="88"/>
      <c r="G246" s="88"/>
    </row>
    <row r="247" spans="1:7" ht="25.5" customHeight="1">
      <c r="A247" s="88"/>
      <c r="B247" s="89"/>
      <c r="C247" s="88"/>
      <c r="D247" s="88"/>
      <c r="E247" s="88"/>
      <c r="F247" s="88"/>
      <c r="G247" s="88"/>
    </row>
    <row r="248" spans="1:7" ht="25.5" customHeight="1">
      <c r="A248" s="88"/>
      <c r="B248" s="89"/>
      <c r="C248" s="88"/>
      <c r="D248" s="88"/>
      <c r="E248" s="88"/>
      <c r="F248" s="88"/>
      <c r="G248" s="88"/>
    </row>
    <row r="249" spans="1:7" ht="25.5" customHeight="1">
      <c r="A249" s="88"/>
      <c r="B249" s="89"/>
      <c r="C249" s="88"/>
      <c r="D249" s="88"/>
      <c r="E249" s="88"/>
      <c r="F249" s="88"/>
      <c r="G249" s="88"/>
    </row>
    <row r="250" spans="1:7" ht="25.5" customHeight="1">
      <c r="A250" s="88"/>
      <c r="B250" s="89"/>
      <c r="C250" s="88"/>
      <c r="D250" s="88"/>
      <c r="E250" s="88"/>
      <c r="F250" s="88"/>
      <c r="G250" s="88"/>
    </row>
    <row r="251" spans="1:7" ht="25.5" customHeight="1">
      <c r="A251" s="88"/>
      <c r="B251" s="89"/>
      <c r="C251" s="88"/>
      <c r="D251" s="88"/>
      <c r="E251" s="88"/>
      <c r="F251" s="88"/>
      <c r="G251" s="88"/>
    </row>
    <row r="252" spans="1:7" ht="25.5" customHeight="1">
      <c r="A252" s="88"/>
      <c r="B252" s="89"/>
      <c r="C252" s="88"/>
      <c r="D252" s="88"/>
      <c r="E252" s="88"/>
      <c r="F252" s="88"/>
      <c r="G252" s="88"/>
    </row>
    <row r="253" spans="1:7" ht="25.5" customHeight="1">
      <c r="A253" s="88"/>
      <c r="B253" s="89"/>
      <c r="C253" s="88"/>
      <c r="D253" s="88"/>
      <c r="E253" s="88"/>
      <c r="F253" s="88"/>
      <c r="G253" s="88"/>
    </row>
    <row r="254" spans="1:7" ht="25.5" customHeight="1">
      <c r="A254" s="88"/>
      <c r="B254" s="89"/>
      <c r="C254" s="88"/>
      <c r="D254" s="88"/>
      <c r="E254" s="88"/>
      <c r="F254" s="88"/>
      <c r="G254" s="88"/>
    </row>
    <row r="255" spans="1:7" ht="25.5" customHeight="1">
      <c r="A255" s="88"/>
      <c r="B255" s="89"/>
      <c r="C255" s="88"/>
      <c r="D255" s="88"/>
      <c r="E255" s="88"/>
      <c r="F255" s="88"/>
      <c r="G255" s="88"/>
    </row>
    <row r="256" spans="1:7" ht="25.5" customHeight="1">
      <c r="A256" s="88"/>
      <c r="B256" s="89"/>
      <c r="C256" s="88"/>
      <c r="D256" s="88"/>
      <c r="E256" s="88"/>
      <c r="F256" s="88"/>
      <c r="G256" s="88"/>
    </row>
    <row r="257" spans="1:7" ht="25.5" customHeight="1">
      <c r="A257" s="88"/>
      <c r="B257" s="89"/>
      <c r="C257" s="88"/>
      <c r="D257" s="88"/>
      <c r="E257" s="88"/>
      <c r="F257" s="88"/>
      <c r="G257" s="88"/>
    </row>
    <row r="258" spans="1:7" ht="25.5" customHeight="1">
      <c r="A258" s="88"/>
      <c r="B258" s="89"/>
      <c r="C258" s="88"/>
      <c r="D258" s="88"/>
      <c r="E258" s="88"/>
      <c r="F258" s="88"/>
      <c r="G258" s="88"/>
    </row>
    <row r="259" spans="1:7" ht="25.5" customHeight="1">
      <c r="A259" s="88"/>
      <c r="B259" s="89"/>
      <c r="C259" s="88"/>
      <c r="D259" s="88"/>
      <c r="E259" s="88"/>
      <c r="F259" s="88"/>
      <c r="G259" s="88"/>
    </row>
    <row r="260" spans="1:7" ht="25.5" customHeight="1">
      <c r="A260" s="88"/>
      <c r="B260" s="89"/>
      <c r="C260" s="88"/>
      <c r="D260" s="88"/>
      <c r="E260" s="88"/>
      <c r="F260" s="88"/>
      <c r="G260" s="88"/>
    </row>
    <row r="261" spans="1:7" ht="25.5" customHeight="1">
      <c r="A261" s="88"/>
      <c r="B261" s="89"/>
      <c r="C261" s="88"/>
      <c r="D261" s="88"/>
      <c r="E261" s="88"/>
      <c r="F261" s="88"/>
      <c r="G261" s="88"/>
    </row>
    <row r="262" spans="1:7" ht="25.5" customHeight="1">
      <c r="A262" s="88"/>
      <c r="B262" s="89"/>
      <c r="C262" s="88"/>
      <c r="D262" s="88"/>
      <c r="E262" s="88"/>
      <c r="F262" s="88"/>
      <c r="G262" s="88"/>
    </row>
    <row r="263" spans="1:7" ht="25.5" customHeight="1">
      <c r="A263" s="88"/>
      <c r="B263" s="89"/>
      <c r="C263" s="88"/>
      <c r="D263" s="88"/>
      <c r="E263" s="88"/>
      <c r="F263" s="88"/>
      <c r="G263" s="88"/>
    </row>
    <row r="264" spans="1:7" ht="25.5" customHeight="1">
      <c r="A264" s="88"/>
      <c r="B264" s="89"/>
      <c r="C264" s="88"/>
      <c r="D264" s="88"/>
      <c r="E264" s="88"/>
      <c r="F264" s="88"/>
      <c r="G264" s="88"/>
    </row>
    <row r="265" spans="1:7" ht="25.5" customHeight="1">
      <c r="A265" s="88"/>
      <c r="B265" s="89"/>
      <c r="C265" s="88"/>
      <c r="D265" s="88"/>
      <c r="E265" s="88"/>
      <c r="F265" s="88"/>
      <c r="G265" s="88"/>
    </row>
    <row r="266" spans="1:7" ht="25.5" customHeight="1">
      <c r="A266" s="88"/>
      <c r="B266" s="89"/>
      <c r="C266" s="88"/>
      <c r="D266" s="88"/>
      <c r="E266" s="88"/>
      <c r="F266" s="88"/>
      <c r="G266" s="88"/>
    </row>
    <row r="267" spans="1:7" ht="25.5" customHeight="1">
      <c r="A267" s="88"/>
      <c r="B267" s="89"/>
      <c r="C267" s="88"/>
      <c r="D267" s="88"/>
      <c r="E267" s="88"/>
      <c r="F267" s="88"/>
      <c r="G267" s="88"/>
    </row>
    <row r="268" spans="1:7" ht="25.5" customHeight="1">
      <c r="A268" s="88"/>
      <c r="B268" s="89"/>
      <c r="C268" s="88"/>
      <c r="D268" s="88"/>
      <c r="E268" s="88"/>
      <c r="F268" s="88"/>
      <c r="G268" s="88"/>
    </row>
    <row r="269" spans="1:7" ht="25.5" customHeight="1">
      <c r="A269" s="88"/>
      <c r="B269" s="89"/>
      <c r="C269" s="88"/>
      <c r="D269" s="88"/>
      <c r="E269" s="88"/>
      <c r="F269" s="88"/>
      <c r="G269" s="88"/>
    </row>
    <row r="270" spans="1:7" ht="25.5" customHeight="1">
      <c r="A270" s="88"/>
      <c r="B270" s="89"/>
      <c r="C270" s="88"/>
      <c r="D270" s="88"/>
      <c r="E270" s="88"/>
      <c r="F270" s="88"/>
      <c r="G270" s="88"/>
    </row>
    <row r="271" spans="1:7" ht="25.5" customHeight="1">
      <c r="A271" s="88"/>
      <c r="B271" s="89"/>
      <c r="C271" s="88"/>
      <c r="D271" s="88"/>
      <c r="E271" s="88"/>
      <c r="F271" s="88"/>
      <c r="G271" s="88"/>
    </row>
    <row r="272" spans="1:7" ht="25.5" customHeight="1">
      <c r="A272" s="88"/>
      <c r="B272" s="89"/>
      <c r="C272" s="88"/>
      <c r="D272" s="88"/>
      <c r="E272" s="88"/>
      <c r="F272" s="88"/>
      <c r="G272" s="88"/>
    </row>
    <row r="273" spans="1:7" ht="25.5" customHeight="1">
      <c r="A273" s="88"/>
      <c r="B273" s="89"/>
      <c r="C273" s="88"/>
      <c r="D273" s="88"/>
      <c r="E273" s="88"/>
      <c r="F273" s="88"/>
      <c r="G273" s="88"/>
    </row>
    <row r="274" spans="1:7" ht="25.5" customHeight="1">
      <c r="A274" s="88"/>
      <c r="B274" s="89"/>
      <c r="C274" s="88"/>
      <c r="D274" s="88"/>
      <c r="E274" s="88"/>
      <c r="F274" s="88"/>
      <c r="G274" s="88"/>
    </row>
    <row r="275" spans="1:7" ht="25.5" customHeight="1">
      <c r="A275" s="88"/>
      <c r="B275" s="89"/>
      <c r="C275" s="88"/>
      <c r="D275" s="88"/>
      <c r="E275" s="88"/>
      <c r="F275" s="88"/>
      <c r="G275" s="88"/>
    </row>
    <row r="276" spans="1:7" ht="25.5" customHeight="1">
      <c r="A276" s="88"/>
      <c r="B276" s="89"/>
      <c r="C276" s="88"/>
      <c r="D276" s="88"/>
      <c r="E276" s="88"/>
      <c r="F276" s="88"/>
      <c r="G276" s="88"/>
    </row>
    <row r="277" spans="1:7" ht="25.5" customHeight="1">
      <c r="A277" s="88"/>
      <c r="B277" s="89"/>
      <c r="C277" s="88"/>
      <c r="D277" s="88"/>
      <c r="E277" s="88"/>
      <c r="F277" s="88"/>
      <c r="G277" s="88"/>
    </row>
    <row r="278" spans="1:7" ht="25.5" customHeight="1">
      <c r="A278" s="88"/>
      <c r="B278" s="89"/>
      <c r="C278" s="88"/>
      <c r="D278" s="88"/>
      <c r="E278" s="88"/>
      <c r="F278" s="88"/>
      <c r="G278" s="88"/>
    </row>
    <row r="279" spans="1:7" ht="25.5" customHeight="1">
      <c r="A279" s="88"/>
      <c r="B279" s="89"/>
      <c r="C279" s="88"/>
      <c r="D279" s="88"/>
      <c r="E279" s="88"/>
      <c r="F279" s="88"/>
      <c r="G279" s="88"/>
    </row>
    <row r="280" spans="1:7" ht="25.5" customHeight="1">
      <c r="A280" s="88"/>
      <c r="B280" s="89"/>
      <c r="C280" s="88"/>
      <c r="D280" s="88"/>
      <c r="E280" s="88"/>
      <c r="F280" s="88"/>
      <c r="G280" s="88"/>
    </row>
    <row r="281" spans="1:7" ht="25.5" customHeight="1">
      <c r="A281" s="88"/>
      <c r="B281" s="89"/>
      <c r="C281" s="88"/>
      <c r="D281" s="88"/>
      <c r="E281" s="88"/>
      <c r="F281" s="88"/>
      <c r="G281" s="88"/>
    </row>
    <row r="282" spans="1:7" ht="25.5" customHeight="1">
      <c r="A282" s="88"/>
      <c r="B282" s="89"/>
      <c r="C282" s="88"/>
      <c r="D282" s="88"/>
      <c r="E282" s="88"/>
      <c r="F282" s="88"/>
      <c r="G282" s="88"/>
    </row>
    <row r="283" spans="1:7" ht="25.5" customHeight="1">
      <c r="A283" s="88"/>
      <c r="B283" s="89"/>
      <c r="C283" s="88"/>
      <c r="D283" s="88"/>
      <c r="E283" s="88"/>
      <c r="F283" s="88"/>
      <c r="G283" s="88"/>
    </row>
    <row r="284" spans="1:7" ht="25.5" customHeight="1">
      <c r="A284" s="88"/>
      <c r="B284" s="89"/>
      <c r="C284" s="88"/>
      <c r="D284" s="88"/>
      <c r="E284" s="88"/>
      <c r="F284" s="88"/>
      <c r="G284" s="88"/>
    </row>
    <row r="285" spans="1:7" ht="25.5" customHeight="1">
      <c r="A285" s="88"/>
      <c r="B285" s="89"/>
      <c r="C285" s="88"/>
      <c r="D285" s="88"/>
      <c r="E285" s="88"/>
      <c r="F285" s="88"/>
      <c r="G285" s="88"/>
    </row>
    <row r="286" spans="1:7" ht="25.5" customHeight="1">
      <c r="A286" s="88"/>
      <c r="B286" s="89"/>
      <c r="C286" s="88"/>
      <c r="D286" s="88"/>
      <c r="E286" s="88"/>
      <c r="F286" s="88"/>
      <c r="G286" s="88"/>
    </row>
    <row r="287" spans="1:7" ht="25.5" customHeight="1">
      <c r="A287" s="88"/>
      <c r="B287" s="89"/>
      <c r="C287" s="88"/>
      <c r="D287" s="88"/>
      <c r="E287" s="88"/>
      <c r="F287" s="88"/>
      <c r="G287" s="88"/>
    </row>
    <row r="288" spans="1:7" ht="25.5" customHeight="1">
      <c r="A288" s="88"/>
      <c r="B288" s="89"/>
      <c r="C288" s="88"/>
      <c r="D288" s="88"/>
      <c r="E288" s="88"/>
      <c r="F288" s="88"/>
      <c r="G288" s="88"/>
    </row>
    <row r="289" spans="1:7" ht="25.5" customHeight="1">
      <c r="A289" s="88"/>
      <c r="B289" s="89"/>
      <c r="C289" s="88"/>
      <c r="D289" s="88"/>
      <c r="E289" s="88"/>
      <c r="F289" s="88"/>
      <c r="G289" s="88"/>
    </row>
    <row r="290" spans="1:7" ht="25.5" customHeight="1">
      <c r="A290" s="88"/>
      <c r="B290" s="89"/>
      <c r="C290" s="88"/>
      <c r="D290" s="88"/>
      <c r="E290" s="88"/>
      <c r="F290" s="88"/>
      <c r="G290" s="88"/>
    </row>
    <row r="291" spans="1:7" ht="25.5" customHeight="1">
      <c r="A291" s="88"/>
      <c r="B291" s="89"/>
      <c r="C291" s="88"/>
      <c r="D291" s="88"/>
      <c r="E291" s="88"/>
      <c r="F291" s="88"/>
      <c r="G291" s="88"/>
    </row>
    <row r="292" spans="1:7" ht="25.5" customHeight="1">
      <c r="A292" s="88"/>
      <c r="B292" s="89"/>
      <c r="C292" s="88"/>
      <c r="D292" s="88"/>
      <c r="E292" s="88"/>
      <c r="F292" s="88"/>
      <c r="G292" s="88"/>
    </row>
    <row r="293" spans="1:7" ht="25.5" customHeight="1">
      <c r="A293" s="88"/>
      <c r="B293" s="89"/>
      <c r="C293" s="88"/>
      <c r="D293" s="88"/>
      <c r="E293" s="88"/>
      <c r="F293" s="88"/>
      <c r="G293" s="88"/>
    </row>
    <row r="294" spans="1:7" ht="25.5" customHeight="1">
      <c r="A294" s="88"/>
      <c r="B294" s="89"/>
      <c r="C294" s="88"/>
      <c r="D294" s="88"/>
      <c r="E294" s="88"/>
      <c r="F294" s="88"/>
      <c r="G294" s="88"/>
    </row>
    <row r="295" spans="1:7" ht="25.5" customHeight="1">
      <c r="A295" s="88"/>
      <c r="B295" s="89"/>
      <c r="C295" s="88"/>
      <c r="D295" s="88"/>
      <c r="E295" s="88"/>
      <c r="F295" s="88"/>
      <c r="G295" s="88"/>
    </row>
    <row r="296" spans="1:7" ht="25.5" customHeight="1">
      <c r="A296" s="88"/>
      <c r="B296" s="89"/>
      <c r="C296" s="88"/>
      <c r="D296" s="88"/>
      <c r="E296" s="88"/>
      <c r="F296" s="88"/>
      <c r="G296" s="88"/>
    </row>
    <row r="297" spans="1:7" ht="25.5" customHeight="1">
      <c r="A297" s="88"/>
      <c r="B297" s="89"/>
      <c r="C297" s="88"/>
      <c r="D297" s="88"/>
      <c r="E297" s="88"/>
      <c r="F297" s="88"/>
      <c r="G297" s="88"/>
    </row>
    <row r="298" spans="1:7" ht="25.5" customHeight="1">
      <c r="A298" s="88"/>
      <c r="B298" s="89"/>
      <c r="C298" s="88"/>
      <c r="D298" s="88"/>
      <c r="E298" s="88"/>
      <c r="F298" s="88"/>
      <c r="G298" s="88"/>
    </row>
    <row r="299" spans="1:7" ht="25.5" customHeight="1">
      <c r="A299" s="88"/>
      <c r="B299" s="89"/>
      <c r="C299" s="88"/>
      <c r="D299" s="88"/>
      <c r="E299" s="88"/>
      <c r="F299" s="88"/>
      <c r="G299" s="88"/>
    </row>
    <row r="300" spans="1:7" ht="25.5" customHeight="1">
      <c r="A300" s="88"/>
      <c r="B300" s="89"/>
      <c r="C300" s="88"/>
      <c r="D300" s="88"/>
      <c r="E300" s="88"/>
      <c r="F300" s="88"/>
      <c r="G300" s="88"/>
    </row>
    <row r="301" spans="1:7" ht="25.5" customHeight="1">
      <c r="A301" s="88"/>
      <c r="B301" s="89"/>
      <c r="C301" s="88"/>
      <c r="D301" s="88"/>
      <c r="E301" s="88"/>
      <c r="F301" s="88"/>
      <c r="G301" s="88"/>
    </row>
    <row r="302" spans="1:7" ht="25.5" customHeight="1">
      <c r="A302" s="88"/>
      <c r="B302" s="89"/>
      <c r="C302" s="88"/>
      <c r="D302" s="88"/>
      <c r="E302" s="88"/>
      <c r="F302" s="88"/>
      <c r="G302" s="88"/>
    </row>
    <row r="303" spans="1:7" ht="25.5" customHeight="1">
      <c r="A303" s="88"/>
      <c r="B303" s="89"/>
      <c r="C303" s="88"/>
      <c r="D303" s="88"/>
      <c r="E303" s="88"/>
      <c r="F303" s="88"/>
      <c r="G303" s="88"/>
    </row>
    <row r="304" spans="1:7" ht="25.5" customHeight="1">
      <c r="A304" s="88"/>
      <c r="B304" s="89"/>
      <c r="C304" s="88"/>
      <c r="D304" s="88"/>
      <c r="E304" s="88"/>
      <c r="F304" s="88"/>
      <c r="G304" s="88"/>
    </row>
    <row r="305" spans="1:7" ht="25.5" customHeight="1">
      <c r="A305" s="88"/>
      <c r="B305" s="89"/>
      <c r="C305" s="88"/>
      <c r="D305" s="88"/>
      <c r="E305" s="88"/>
      <c r="F305" s="88"/>
      <c r="G305" s="88"/>
    </row>
    <row r="306" spans="1:7" ht="25.5" customHeight="1">
      <c r="A306" s="88"/>
      <c r="B306" s="89"/>
      <c r="C306" s="88"/>
      <c r="D306" s="88"/>
      <c r="E306" s="88"/>
      <c r="F306" s="88"/>
      <c r="G306" s="88"/>
    </row>
    <row r="307" spans="1:7" ht="25.5" customHeight="1">
      <c r="A307" s="88"/>
      <c r="B307" s="89"/>
      <c r="C307" s="88"/>
      <c r="D307" s="88"/>
      <c r="E307" s="88"/>
      <c r="F307" s="88"/>
      <c r="G307" s="88"/>
    </row>
    <row r="308" spans="1:7" ht="25.5" customHeight="1">
      <c r="A308" s="88"/>
      <c r="B308" s="89"/>
      <c r="C308" s="88"/>
      <c r="D308" s="88"/>
      <c r="E308" s="88"/>
      <c r="F308" s="88"/>
      <c r="G308" s="88"/>
    </row>
    <row r="309" spans="1:7" ht="25.5" customHeight="1">
      <c r="A309" s="88"/>
      <c r="B309" s="89"/>
      <c r="C309" s="88"/>
      <c r="D309" s="88"/>
      <c r="E309" s="88"/>
      <c r="F309" s="88"/>
      <c r="G309" s="88"/>
    </row>
    <row r="310" spans="1:7" ht="25.5" customHeight="1">
      <c r="A310" s="88"/>
      <c r="B310" s="89"/>
      <c r="C310" s="88"/>
      <c r="D310" s="88"/>
      <c r="E310" s="88"/>
      <c r="F310" s="88"/>
      <c r="G310" s="88"/>
    </row>
    <row r="311" spans="1:7" ht="25.5" customHeight="1">
      <c r="A311" s="88"/>
      <c r="B311" s="89"/>
      <c r="C311" s="88"/>
      <c r="D311" s="88"/>
      <c r="E311" s="88"/>
      <c r="F311" s="88"/>
      <c r="G311" s="88"/>
    </row>
    <row r="312" spans="1:7" ht="25.5" customHeight="1">
      <c r="A312" s="88"/>
      <c r="B312" s="89"/>
      <c r="C312" s="88"/>
      <c r="D312" s="88"/>
      <c r="E312" s="88"/>
      <c r="F312" s="88"/>
      <c r="G312" s="88"/>
    </row>
    <row r="313" spans="1:7" ht="25.5" customHeight="1">
      <c r="A313" s="88"/>
      <c r="B313" s="89"/>
      <c r="C313" s="88"/>
      <c r="D313" s="88"/>
      <c r="E313" s="88"/>
      <c r="F313" s="88"/>
      <c r="G313" s="88"/>
    </row>
    <row r="314" spans="1:7" ht="25.5" customHeight="1">
      <c r="A314" s="88"/>
      <c r="B314" s="89"/>
      <c r="C314" s="88"/>
      <c r="D314" s="88"/>
      <c r="E314" s="88"/>
      <c r="F314" s="88"/>
      <c r="G314" s="88"/>
    </row>
    <row r="315" spans="1:7" ht="25.5" customHeight="1">
      <c r="A315" s="88"/>
      <c r="B315" s="89"/>
      <c r="C315" s="88"/>
      <c r="D315" s="88"/>
      <c r="E315" s="88"/>
      <c r="F315" s="88"/>
      <c r="G315" s="88"/>
    </row>
    <row r="316" spans="1:7" ht="25.5" customHeight="1">
      <c r="A316" s="88"/>
      <c r="B316" s="89"/>
      <c r="C316" s="88"/>
      <c r="D316" s="88"/>
      <c r="E316" s="88"/>
      <c r="F316" s="88"/>
      <c r="G316" s="88"/>
    </row>
    <row r="317" spans="1:7" ht="25.5" customHeight="1">
      <c r="A317" s="88"/>
      <c r="B317" s="89"/>
      <c r="C317" s="88"/>
      <c r="D317" s="88"/>
      <c r="E317" s="88"/>
      <c r="F317" s="88"/>
      <c r="G317" s="88"/>
    </row>
    <row r="318" spans="1:7" ht="25.5" customHeight="1">
      <c r="A318" s="88"/>
      <c r="B318" s="89"/>
      <c r="C318" s="88"/>
      <c r="D318" s="88"/>
      <c r="E318" s="88"/>
      <c r="F318" s="88"/>
      <c r="G318" s="88"/>
    </row>
    <row r="319" spans="1:7" ht="25.5" customHeight="1">
      <c r="A319" s="88"/>
      <c r="B319" s="89"/>
      <c r="C319" s="88"/>
      <c r="D319" s="88"/>
      <c r="E319" s="88"/>
      <c r="F319" s="88"/>
      <c r="G319" s="88"/>
    </row>
    <row r="320" spans="1:7" ht="25.5" customHeight="1">
      <c r="A320" s="88"/>
      <c r="B320" s="89"/>
      <c r="C320" s="88"/>
      <c r="D320" s="88"/>
      <c r="E320" s="88"/>
      <c r="F320" s="88"/>
      <c r="G320" s="88"/>
    </row>
    <row r="321" spans="1:7" ht="25.5" customHeight="1">
      <c r="A321" s="88"/>
      <c r="B321" s="89"/>
      <c r="C321" s="88"/>
      <c r="D321" s="88"/>
      <c r="E321" s="88"/>
      <c r="F321" s="88"/>
      <c r="G321" s="88"/>
    </row>
    <row r="322" spans="1:7" ht="25.5" customHeight="1">
      <c r="A322" s="88"/>
      <c r="B322" s="89"/>
      <c r="C322" s="88"/>
      <c r="D322" s="88"/>
      <c r="E322" s="88"/>
      <c r="F322" s="88"/>
      <c r="G322" s="88"/>
    </row>
    <row r="323" spans="1:7" ht="25.5" customHeight="1">
      <c r="A323" s="88"/>
      <c r="B323" s="89"/>
      <c r="C323" s="88"/>
      <c r="D323" s="88"/>
      <c r="E323" s="88"/>
      <c r="F323" s="88"/>
      <c r="G323" s="88"/>
    </row>
    <row r="324" spans="1:7" ht="25.5" customHeight="1">
      <c r="A324" s="88"/>
      <c r="B324" s="89"/>
      <c r="C324" s="88"/>
      <c r="D324" s="88"/>
      <c r="E324" s="88"/>
      <c r="F324" s="88"/>
      <c r="G324" s="88"/>
    </row>
    <row r="325" spans="1:7" ht="25.5" customHeight="1">
      <c r="A325" s="88"/>
      <c r="B325" s="89"/>
      <c r="C325" s="88"/>
      <c r="D325" s="88"/>
      <c r="E325" s="88"/>
      <c r="F325" s="88"/>
      <c r="G325" s="88"/>
    </row>
    <row r="326" spans="1:7" ht="25.5" customHeight="1">
      <c r="A326" s="88"/>
      <c r="B326" s="89"/>
      <c r="C326" s="88"/>
      <c r="D326" s="88"/>
      <c r="E326" s="88"/>
      <c r="F326" s="88"/>
      <c r="G326" s="88"/>
    </row>
    <row r="327" spans="1:7" ht="25.5" customHeight="1">
      <c r="A327" s="88"/>
      <c r="B327" s="89"/>
      <c r="C327" s="88"/>
      <c r="D327" s="88"/>
      <c r="E327" s="88"/>
      <c r="F327" s="88"/>
      <c r="G327" s="88"/>
    </row>
    <row r="328" spans="1:7" ht="25.5" customHeight="1">
      <c r="A328" s="88"/>
      <c r="B328" s="89"/>
      <c r="C328" s="88"/>
      <c r="D328" s="88"/>
      <c r="E328" s="88"/>
      <c r="F328" s="88"/>
      <c r="G328" s="88"/>
    </row>
    <row r="329" spans="1:7" ht="25.5" customHeight="1">
      <c r="A329" s="88"/>
      <c r="B329" s="89"/>
      <c r="C329" s="88"/>
      <c r="D329" s="88"/>
      <c r="E329" s="88"/>
      <c r="F329" s="88"/>
      <c r="G329" s="88"/>
    </row>
    <row r="330" spans="1:7" ht="25.5" customHeight="1">
      <c r="A330" s="88"/>
      <c r="B330" s="89"/>
      <c r="C330" s="88"/>
      <c r="D330" s="88"/>
      <c r="E330" s="88"/>
      <c r="F330" s="88"/>
      <c r="G330" s="88"/>
    </row>
    <row r="331" spans="1:7" ht="25.5" customHeight="1">
      <c r="A331" s="88"/>
      <c r="B331" s="89"/>
      <c r="C331" s="88"/>
      <c r="D331" s="88"/>
      <c r="E331" s="88"/>
      <c r="F331" s="88"/>
      <c r="G331" s="88"/>
    </row>
    <row r="332" spans="1:7" ht="25.5" customHeight="1">
      <c r="A332" s="88"/>
      <c r="B332" s="89"/>
      <c r="C332" s="88"/>
      <c r="D332" s="88"/>
      <c r="E332" s="88"/>
      <c r="F332" s="88"/>
      <c r="G332" s="88"/>
    </row>
    <row r="333" spans="1:7" ht="25.5" customHeight="1">
      <c r="A333" s="88"/>
      <c r="B333" s="89"/>
      <c r="C333" s="88"/>
      <c r="D333" s="88"/>
      <c r="E333" s="88"/>
      <c r="F333" s="88"/>
      <c r="G333" s="88"/>
    </row>
    <row r="334" spans="1:7" ht="25.5" customHeight="1">
      <c r="A334" s="88"/>
      <c r="B334" s="89"/>
      <c r="C334" s="88"/>
      <c r="D334" s="88"/>
      <c r="E334" s="88"/>
      <c r="F334" s="88"/>
      <c r="G334" s="88"/>
    </row>
    <row r="335" spans="1:7" ht="25.5" customHeight="1">
      <c r="A335" s="88"/>
      <c r="B335" s="89"/>
      <c r="C335" s="88"/>
      <c r="D335" s="88"/>
      <c r="E335" s="88"/>
      <c r="F335" s="88"/>
      <c r="G335" s="88"/>
    </row>
    <row r="336" spans="1:7" ht="25.5" customHeight="1">
      <c r="A336" s="88"/>
      <c r="B336" s="89"/>
      <c r="C336" s="88"/>
      <c r="D336" s="88"/>
      <c r="E336" s="88"/>
      <c r="F336" s="88"/>
      <c r="G336" s="88"/>
    </row>
    <row r="337" spans="1:7" ht="25.5" customHeight="1">
      <c r="A337" s="88"/>
      <c r="B337" s="89"/>
      <c r="C337" s="88"/>
      <c r="D337" s="88"/>
      <c r="E337" s="88"/>
      <c r="F337" s="88"/>
      <c r="G337" s="88"/>
    </row>
    <row r="338" spans="1:7" ht="25.5" customHeight="1">
      <c r="A338" s="88"/>
      <c r="B338" s="89"/>
      <c r="C338" s="88"/>
      <c r="D338" s="88"/>
      <c r="E338" s="88"/>
      <c r="F338" s="88"/>
      <c r="G338" s="88"/>
    </row>
    <row r="339" spans="1:7" ht="25.5" customHeight="1">
      <c r="A339" s="88"/>
      <c r="B339" s="89"/>
      <c r="C339" s="88"/>
      <c r="D339" s="88"/>
      <c r="E339" s="88"/>
      <c r="F339" s="88"/>
      <c r="G339" s="88"/>
    </row>
    <row r="340" spans="1:7" ht="25.5" customHeight="1">
      <c r="A340" s="88"/>
      <c r="B340" s="89"/>
      <c r="C340" s="88"/>
      <c r="D340" s="88"/>
      <c r="E340" s="88"/>
      <c r="F340" s="88"/>
      <c r="G340" s="88"/>
    </row>
    <row r="341" spans="1:7" ht="25.5" customHeight="1">
      <c r="A341" s="88"/>
      <c r="B341" s="89"/>
      <c r="C341" s="88"/>
      <c r="D341" s="88"/>
      <c r="E341" s="88"/>
      <c r="F341" s="88"/>
      <c r="G341" s="88"/>
    </row>
    <row r="342" spans="1:7" ht="25.5" customHeight="1">
      <c r="A342" s="88"/>
      <c r="B342" s="89"/>
      <c r="C342" s="88"/>
      <c r="D342" s="88"/>
      <c r="E342" s="88"/>
      <c r="F342" s="88"/>
      <c r="G342" s="88"/>
    </row>
    <row r="343" spans="1:7" ht="25.5" customHeight="1">
      <c r="A343" s="88"/>
      <c r="B343" s="89"/>
      <c r="C343" s="88"/>
      <c r="D343" s="88"/>
      <c r="E343" s="88"/>
      <c r="F343" s="88"/>
      <c r="G343" s="88"/>
    </row>
    <row r="344" spans="1:7" ht="25.5" customHeight="1">
      <c r="A344" s="88"/>
      <c r="B344" s="89"/>
      <c r="C344" s="88"/>
      <c r="D344" s="88"/>
      <c r="E344" s="88"/>
      <c r="F344" s="88"/>
      <c r="G344" s="88"/>
    </row>
    <row r="345" spans="1:7" ht="25.5" customHeight="1">
      <c r="A345" s="88"/>
      <c r="B345" s="89"/>
      <c r="C345" s="88"/>
      <c r="D345" s="88"/>
      <c r="E345" s="88"/>
      <c r="F345" s="88"/>
      <c r="G345" s="88"/>
    </row>
    <row r="346" spans="1:7" ht="25.5" customHeight="1">
      <c r="A346" s="88"/>
      <c r="B346" s="89"/>
      <c r="C346" s="88"/>
      <c r="D346" s="88"/>
      <c r="E346" s="88"/>
      <c r="F346" s="88"/>
      <c r="G346" s="88"/>
    </row>
    <row r="347" spans="1:7" ht="25.5" customHeight="1">
      <c r="A347" s="88"/>
      <c r="B347" s="89"/>
      <c r="C347" s="88"/>
      <c r="D347" s="88"/>
      <c r="E347" s="88"/>
      <c r="F347" s="88"/>
      <c r="G347" s="88"/>
    </row>
    <row r="348" spans="1:7" ht="25.5" customHeight="1">
      <c r="A348" s="88"/>
      <c r="B348" s="89"/>
      <c r="C348" s="88"/>
      <c r="D348" s="88"/>
      <c r="E348" s="88"/>
      <c r="F348" s="88"/>
      <c r="G348" s="88"/>
    </row>
    <row r="349" spans="1:7" ht="25.5" customHeight="1">
      <c r="A349" s="88"/>
      <c r="B349" s="89"/>
      <c r="C349" s="88"/>
      <c r="D349" s="88"/>
      <c r="E349" s="88"/>
      <c r="F349" s="88"/>
      <c r="G349" s="88"/>
    </row>
    <row r="350" spans="1:7" ht="25.5" customHeight="1">
      <c r="A350" s="88"/>
      <c r="B350" s="89"/>
      <c r="C350" s="88"/>
      <c r="D350" s="88"/>
      <c r="E350" s="88"/>
      <c r="F350" s="88"/>
      <c r="G350" s="88"/>
    </row>
    <row r="351" spans="1:7" ht="25.5" customHeight="1">
      <c r="A351" s="88"/>
      <c r="B351" s="89"/>
      <c r="C351" s="88"/>
      <c r="D351" s="88"/>
      <c r="E351" s="88"/>
      <c r="F351" s="88"/>
      <c r="G351" s="88"/>
    </row>
    <row r="352" spans="1:7" ht="25.5" customHeight="1">
      <c r="A352" s="88"/>
      <c r="B352" s="89"/>
      <c r="C352" s="88"/>
      <c r="D352" s="88"/>
      <c r="E352" s="88"/>
      <c r="F352" s="88"/>
      <c r="G352" s="88"/>
    </row>
    <row r="353" spans="1:7" ht="25.5" customHeight="1">
      <c r="A353" s="88"/>
      <c r="B353" s="89"/>
      <c r="C353" s="88"/>
      <c r="D353" s="88"/>
      <c r="E353" s="88"/>
      <c r="F353" s="88"/>
      <c r="G353" s="88"/>
    </row>
    <row r="354" spans="1:7" ht="25.5" customHeight="1">
      <c r="A354" s="88"/>
      <c r="B354" s="89"/>
      <c r="C354" s="88"/>
      <c r="D354" s="88"/>
      <c r="E354" s="88"/>
      <c r="F354" s="88"/>
      <c r="G354" s="88"/>
    </row>
    <row r="355" spans="1:7" ht="25.5" customHeight="1">
      <c r="A355" s="88"/>
      <c r="B355" s="89"/>
      <c r="C355" s="88"/>
      <c r="D355" s="88"/>
      <c r="E355" s="88"/>
      <c r="F355" s="88"/>
      <c r="G355" s="88"/>
    </row>
    <row r="356" spans="1:7" ht="25.5" customHeight="1">
      <c r="A356" s="88"/>
      <c r="B356" s="89"/>
      <c r="C356" s="88"/>
      <c r="D356" s="88"/>
      <c r="E356" s="88"/>
      <c r="F356" s="88"/>
      <c r="G356" s="88"/>
    </row>
    <row r="357" spans="1:7" ht="25.5" customHeight="1">
      <c r="A357" s="88"/>
      <c r="B357" s="89"/>
      <c r="C357" s="88"/>
      <c r="D357" s="88"/>
      <c r="E357" s="88"/>
      <c r="F357" s="88"/>
      <c r="G357" s="88"/>
    </row>
    <row r="358" spans="1:7" ht="25.5" customHeight="1">
      <c r="A358" s="88"/>
      <c r="B358" s="89"/>
      <c r="C358" s="88"/>
      <c r="D358" s="88"/>
      <c r="E358" s="88"/>
      <c r="F358" s="88"/>
      <c r="G358" s="88"/>
    </row>
    <row r="359" spans="1:7" ht="25.5" customHeight="1">
      <c r="A359" s="88"/>
      <c r="B359" s="89"/>
      <c r="C359" s="88"/>
      <c r="D359" s="88"/>
      <c r="E359" s="88"/>
      <c r="F359" s="88"/>
      <c r="G359" s="88"/>
    </row>
    <row r="360" spans="1:7" ht="25.5" customHeight="1">
      <c r="A360" s="88"/>
      <c r="B360" s="89"/>
      <c r="C360" s="88"/>
      <c r="D360" s="88"/>
      <c r="E360" s="88"/>
      <c r="F360" s="88"/>
      <c r="G360" s="88"/>
    </row>
    <row r="361" spans="1:7" ht="25.5" customHeight="1">
      <c r="A361" s="88"/>
      <c r="B361" s="89"/>
      <c r="C361" s="88"/>
      <c r="D361" s="88"/>
      <c r="E361" s="88"/>
      <c r="F361" s="88"/>
      <c r="G361" s="88"/>
    </row>
    <row r="362" spans="1:7" ht="25.5" customHeight="1">
      <c r="A362" s="88"/>
      <c r="B362" s="89"/>
      <c r="C362" s="88"/>
      <c r="D362" s="88"/>
      <c r="E362" s="88"/>
      <c r="F362" s="88"/>
      <c r="G362" s="88"/>
    </row>
    <row r="363" spans="1:7" ht="25.5" customHeight="1">
      <c r="A363" s="88"/>
      <c r="B363" s="89"/>
      <c r="C363" s="88"/>
      <c r="D363" s="88"/>
      <c r="E363" s="88"/>
      <c r="F363" s="88"/>
      <c r="G363" s="88"/>
    </row>
    <row r="364" spans="1:7" ht="25.5" customHeight="1">
      <c r="A364" s="88"/>
      <c r="B364" s="89"/>
      <c r="C364" s="88"/>
      <c r="D364" s="88"/>
      <c r="E364" s="88"/>
      <c r="F364" s="88"/>
      <c r="G364" s="88"/>
    </row>
    <row r="365" spans="1:7" ht="25.5" customHeight="1">
      <c r="A365" s="88"/>
      <c r="B365" s="89"/>
      <c r="C365" s="88"/>
      <c r="D365" s="88"/>
      <c r="E365" s="88"/>
      <c r="F365" s="88"/>
      <c r="G365" s="88"/>
    </row>
    <row r="366" spans="1:7" ht="25.5" customHeight="1">
      <c r="A366" s="88"/>
      <c r="B366" s="89"/>
      <c r="C366" s="88"/>
      <c r="D366" s="88"/>
      <c r="E366" s="88"/>
      <c r="F366" s="88"/>
      <c r="G366" s="88"/>
    </row>
    <row r="367" spans="1:7" ht="25.5" customHeight="1">
      <c r="A367" s="88"/>
      <c r="B367" s="89"/>
      <c r="C367" s="88"/>
      <c r="D367" s="88"/>
      <c r="E367" s="88"/>
      <c r="F367" s="88"/>
      <c r="G367" s="88"/>
    </row>
    <row r="368" spans="1:7" ht="25.5" customHeight="1">
      <c r="A368" s="88"/>
      <c r="B368" s="89"/>
      <c r="C368" s="88"/>
      <c r="D368" s="88"/>
      <c r="E368" s="88"/>
      <c r="F368" s="88"/>
      <c r="G368" s="88"/>
    </row>
    <row r="369" spans="1:7" ht="25.5" customHeight="1">
      <c r="A369" s="88"/>
      <c r="B369" s="89"/>
      <c r="C369" s="88"/>
      <c r="D369" s="88"/>
      <c r="E369" s="88"/>
      <c r="F369" s="88"/>
      <c r="G369" s="88"/>
    </row>
    <row r="370" spans="1:7" ht="25.5" customHeight="1">
      <c r="A370" s="88"/>
      <c r="B370" s="89"/>
      <c r="C370" s="88"/>
      <c r="D370" s="88"/>
      <c r="E370" s="88"/>
      <c r="F370" s="88"/>
      <c r="G370" s="88"/>
    </row>
    <row r="371" spans="1:7" ht="25.5" customHeight="1">
      <c r="A371" s="88"/>
      <c r="B371" s="89"/>
      <c r="C371" s="88"/>
      <c r="D371" s="88"/>
      <c r="E371" s="88"/>
      <c r="F371" s="88"/>
      <c r="G371" s="88"/>
    </row>
    <row r="372" spans="1:7" ht="25.5" customHeight="1">
      <c r="A372" s="88"/>
      <c r="B372" s="89"/>
      <c r="C372" s="88"/>
      <c r="D372" s="88"/>
      <c r="E372" s="88"/>
      <c r="F372" s="88"/>
      <c r="G372" s="88"/>
    </row>
    <row r="373" spans="1:7" ht="25.5" customHeight="1">
      <c r="A373" s="88"/>
      <c r="B373" s="89"/>
      <c r="C373" s="88"/>
      <c r="D373" s="88"/>
      <c r="E373" s="88"/>
      <c r="F373" s="88"/>
      <c r="G373" s="88"/>
    </row>
    <row r="374" spans="1:7" ht="25.5" customHeight="1">
      <c r="A374" s="88"/>
      <c r="B374" s="89"/>
      <c r="C374" s="88"/>
      <c r="D374" s="88"/>
      <c r="E374" s="88"/>
      <c r="F374" s="88"/>
      <c r="G374" s="88"/>
    </row>
    <row r="375" spans="1:7" ht="25.5" customHeight="1">
      <c r="A375" s="88"/>
      <c r="B375" s="89"/>
      <c r="C375" s="88"/>
      <c r="D375" s="88"/>
      <c r="E375" s="88"/>
      <c r="F375" s="88"/>
      <c r="G375" s="88"/>
    </row>
    <row r="376" spans="1:7" ht="25.5" customHeight="1">
      <c r="A376" s="88"/>
      <c r="B376" s="89"/>
      <c r="C376" s="88"/>
      <c r="D376" s="88"/>
      <c r="E376" s="88"/>
      <c r="F376" s="88"/>
      <c r="G376" s="88"/>
    </row>
    <row r="377" spans="1:7" ht="25.5" customHeight="1">
      <c r="A377" s="88"/>
      <c r="B377" s="89"/>
      <c r="C377" s="88"/>
      <c r="D377" s="88"/>
      <c r="E377" s="88"/>
      <c r="F377" s="88"/>
      <c r="G377" s="88"/>
    </row>
    <row r="378" spans="1:7" ht="25.5" customHeight="1">
      <c r="A378" s="88"/>
      <c r="B378" s="89"/>
      <c r="C378" s="88"/>
      <c r="D378" s="88"/>
      <c r="E378" s="88"/>
      <c r="F378" s="88"/>
      <c r="G378" s="88"/>
    </row>
    <row r="379" spans="1:7" ht="25.5" customHeight="1">
      <c r="A379" s="88"/>
      <c r="B379" s="89"/>
      <c r="C379" s="88"/>
      <c r="D379" s="88"/>
      <c r="E379" s="88"/>
      <c r="F379" s="88"/>
      <c r="G379" s="88"/>
    </row>
    <row r="380" spans="1:7" ht="25.5" customHeight="1">
      <c r="A380" s="88"/>
      <c r="B380" s="89"/>
      <c r="C380" s="88"/>
      <c r="D380" s="88"/>
      <c r="E380" s="88"/>
      <c r="F380" s="88"/>
      <c r="G380" s="88"/>
    </row>
    <row r="381" spans="1:7" ht="25.5" customHeight="1">
      <c r="A381" s="88"/>
      <c r="B381" s="89"/>
      <c r="C381" s="88"/>
      <c r="D381" s="88"/>
      <c r="E381" s="88"/>
      <c r="F381" s="88"/>
      <c r="G381" s="88"/>
    </row>
    <row r="382" spans="1:7" ht="25.5" customHeight="1">
      <c r="A382" s="88"/>
      <c r="B382" s="89"/>
      <c r="C382" s="88"/>
      <c r="D382" s="88"/>
      <c r="E382" s="88"/>
      <c r="F382" s="88"/>
      <c r="G382" s="88"/>
    </row>
    <row r="383" spans="1:7" ht="25.5" customHeight="1">
      <c r="A383" s="88"/>
      <c r="B383" s="89"/>
      <c r="C383" s="88"/>
      <c r="D383" s="88"/>
      <c r="E383" s="88"/>
      <c r="F383" s="88"/>
      <c r="G383" s="88"/>
    </row>
    <row r="384" spans="1:7" ht="25.5" customHeight="1">
      <c r="A384" s="88"/>
      <c r="B384" s="89"/>
      <c r="C384" s="88"/>
      <c r="D384" s="88"/>
      <c r="E384" s="88"/>
      <c r="F384" s="88"/>
      <c r="G384" s="88"/>
    </row>
    <row r="385" spans="1:7" ht="25.5" customHeight="1">
      <c r="A385" s="88"/>
      <c r="B385" s="89"/>
      <c r="C385" s="88"/>
      <c r="D385" s="88"/>
      <c r="E385" s="88"/>
      <c r="F385" s="88"/>
      <c r="G385" s="88"/>
    </row>
    <row r="386" spans="1:7" ht="25.5" customHeight="1">
      <c r="A386" s="88"/>
      <c r="B386" s="89"/>
      <c r="C386" s="88"/>
      <c r="D386" s="88"/>
      <c r="E386" s="88"/>
      <c r="F386" s="88"/>
      <c r="G386" s="88"/>
    </row>
    <row r="387" spans="1:7" ht="25.5" customHeight="1">
      <c r="A387" s="88"/>
      <c r="B387" s="89"/>
      <c r="C387" s="88"/>
      <c r="D387" s="88"/>
      <c r="E387" s="88"/>
      <c r="F387" s="88"/>
      <c r="G387" s="88"/>
    </row>
    <row r="388" spans="1:7" ht="25.5" customHeight="1">
      <c r="A388" s="88"/>
      <c r="B388" s="89"/>
      <c r="C388" s="88"/>
      <c r="D388" s="88"/>
      <c r="E388" s="88"/>
      <c r="F388" s="88"/>
      <c r="G388" s="88"/>
    </row>
    <row r="389" spans="1:7" ht="25.5" customHeight="1">
      <c r="A389" s="88"/>
      <c r="B389" s="89"/>
      <c r="C389" s="88"/>
      <c r="D389" s="88"/>
      <c r="E389" s="88"/>
      <c r="F389" s="88"/>
      <c r="G389" s="88"/>
    </row>
    <row r="390" spans="1:7" ht="25.5" customHeight="1">
      <c r="A390" s="88"/>
      <c r="B390" s="89"/>
      <c r="C390" s="88"/>
      <c r="D390" s="88"/>
      <c r="E390" s="88"/>
      <c r="F390" s="88"/>
      <c r="G390" s="88"/>
    </row>
    <row r="391" spans="1:7" ht="25.5" customHeight="1">
      <c r="A391" s="88"/>
      <c r="B391" s="89"/>
      <c r="C391" s="88"/>
      <c r="D391" s="88"/>
      <c r="E391" s="88"/>
      <c r="F391" s="88"/>
      <c r="G391" s="88"/>
    </row>
    <row r="392" spans="1:7" ht="25.5" customHeight="1">
      <c r="A392" s="88"/>
      <c r="B392" s="89"/>
      <c r="C392" s="88"/>
      <c r="D392" s="88"/>
      <c r="E392" s="88"/>
      <c r="F392" s="88"/>
      <c r="G392" s="88"/>
    </row>
    <row r="393" spans="1:7" ht="25.5" customHeight="1">
      <c r="A393" s="88"/>
      <c r="B393" s="89"/>
      <c r="C393" s="88"/>
      <c r="D393" s="88"/>
      <c r="E393" s="88"/>
      <c r="F393" s="88"/>
      <c r="G393" s="88"/>
    </row>
    <row r="394" spans="1:7" ht="25.5" customHeight="1">
      <c r="A394" s="88"/>
      <c r="B394" s="89"/>
      <c r="C394" s="88"/>
      <c r="D394" s="88"/>
      <c r="E394" s="88"/>
      <c r="F394" s="88"/>
      <c r="G394" s="88"/>
    </row>
    <row r="395" spans="1:7" ht="25.5" customHeight="1">
      <c r="A395" s="88"/>
      <c r="B395" s="89"/>
      <c r="C395" s="88"/>
      <c r="D395" s="88"/>
      <c r="E395" s="88"/>
      <c r="F395" s="88"/>
      <c r="G395" s="88"/>
    </row>
    <row r="396" spans="1:7" ht="25.5" customHeight="1">
      <c r="A396" s="88"/>
      <c r="B396" s="89"/>
      <c r="C396" s="88"/>
      <c r="D396" s="88"/>
      <c r="E396" s="88"/>
      <c r="F396" s="88"/>
      <c r="G396" s="88"/>
    </row>
    <row r="397" spans="1:7" ht="25.5" customHeight="1">
      <c r="A397" s="88"/>
      <c r="B397" s="89"/>
      <c r="C397" s="88"/>
      <c r="D397" s="88"/>
      <c r="E397" s="88"/>
      <c r="F397" s="88"/>
      <c r="G397" s="88"/>
    </row>
    <row r="398" spans="1:7" ht="25.5" customHeight="1">
      <c r="A398" s="88"/>
      <c r="B398" s="89"/>
      <c r="C398" s="88"/>
      <c r="D398" s="88"/>
      <c r="E398" s="88"/>
      <c r="F398" s="88"/>
      <c r="G398" s="88"/>
    </row>
    <row r="399" spans="1:7" ht="25.5" customHeight="1">
      <c r="A399" s="88"/>
      <c r="B399" s="89"/>
      <c r="C399" s="88"/>
      <c r="D399" s="88"/>
      <c r="E399" s="88"/>
      <c r="F399" s="88"/>
      <c r="G399" s="88"/>
    </row>
    <row r="400" spans="1:7" ht="25.5" customHeight="1">
      <c r="A400" s="88"/>
      <c r="B400" s="89"/>
      <c r="C400" s="88"/>
      <c r="D400" s="88"/>
      <c r="E400" s="88"/>
      <c r="F400" s="88"/>
      <c r="G400" s="88"/>
    </row>
    <row r="401" spans="1:7" ht="25.5" customHeight="1">
      <c r="A401" s="88"/>
      <c r="B401" s="89"/>
      <c r="C401" s="88"/>
      <c r="D401" s="88"/>
      <c r="E401" s="88"/>
      <c r="F401" s="88"/>
      <c r="G401" s="88"/>
    </row>
    <row r="402" spans="1:7" ht="25.5" customHeight="1">
      <c r="A402" s="88"/>
      <c r="B402" s="89"/>
      <c r="C402" s="88"/>
      <c r="D402" s="88"/>
      <c r="E402" s="88"/>
      <c r="F402" s="88"/>
      <c r="G402" s="88"/>
    </row>
    <row r="403" spans="1:7" ht="25.5" customHeight="1">
      <c r="A403" s="88"/>
      <c r="B403" s="89"/>
      <c r="C403" s="88"/>
      <c r="D403" s="88"/>
      <c r="E403" s="88"/>
      <c r="F403" s="88"/>
      <c r="G403" s="88"/>
    </row>
    <row r="404" spans="1:7" ht="25.5" customHeight="1">
      <c r="A404" s="88"/>
      <c r="B404" s="89"/>
      <c r="C404" s="88"/>
      <c r="D404" s="88"/>
      <c r="E404" s="88"/>
      <c r="F404" s="88"/>
      <c r="G404" s="88"/>
    </row>
    <row r="405" spans="1:7" ht="25.5" customHeight="1">
      <c r="A405" s="88"/>
      <c r="B405" s="89"/>
      <c r="C405" s="88"/>
      <c r="D405" s="88"/>
      <c r="E405" s="88"/>
      <c r="F405" s="88"/>
      <c r="G405" s="88"/>
    </row>
    <row r="406" spans="1:7" ht="25.5" customHeight="1">
      <c r="A406" s="88"/>
      <c r="B406" s="89"/>
      <c r="C406" s="88"/>
      <c r="D406" s="88"/>
      <c r="E406" s="88"/>
      <c r="F406" s="88"/>
      <c r="G406" s="88"/>
    </row>
    <row r="407" spans="1:7" ht="25.5" customHeight="1">
      <c r="A407" s="88"/>
      <c r="B407" s="89"/>
      <c r="C407" s="88"/>
      <c r="D407" s="88"/>
      <c r="E407" s="88"/>
      <c r="F407" s="88"/>
      <c r="G407" s="88"/>
    </row>
    <row r="408" spans="1:7" ht="25.5" customHeight="1">
      <c r="A408" s="88"/>
      <c r="B408" s="89"/>
      <c r="C408" s="88"/>
      <c r="D408" s="88"/>
      <c r="E408" s="88"/>
      <c r="F408" s="88"/>
      <c r="G408" s="88"/>
    </row>
    <row r="409" spans="1:7" ht="25.5" customHeight="1">
      <c r="A409" s="88"/>
      <c r="B409" s="89"/>
      <c r="C409" s="88"/>
      <c r="D409" s="88"/>
      <c r="E409" s="88"/>
      <c r="F409" s="88"/>
      <c r="G409" s="88"/>
    </row>
    <row r="410" spans="1:7" ht="25.5" customHeight="1">
      <c r="A410" s="88"/>
      <c r="B410" s="89"/>
      <c r="C410" s="88"/>
      <c r="D410" s="88"/>
      <c r="E410" s="88"/>
      <c r="F410" s="88"/>
      <c r="G410" s="88"/>
    </row>
    <row r="411" spans="1:7" ht="25.5" customHeight="1">
      <c r="A411" s="88"/>
      <c r="B411" s="89"/>
      <c r="C411" s="88"/>
      <c r="D411" s="88"/>
      <c r="E411" s="88"/>
      <c r="F411" s="88"/>
      <c r="G411" s="88"/>
    </row>
    <row r="412" spans="1:7" ht="25.5" customHeight="1">
      <c r="A412" s="88"/>
      <c r="B412" s="89"/>
      <c r="C412" s="88"/>
      <c r="D412" s="88"/>
      <c r="E412" s="88"/>
      <c r="F412" s="88"/>
      <c r="G412" s="88"/>
    </row>
    <row r="413" spans="1:7" ht="25.5" customHeight="1">
      <c r="A413" s="88"/>
      <c r="B413" s="89"/>
      <c r="C413" s="88"/>
      <c r="D413" s="88"/>
      <c r="E413" s="88"/>
      <c r="F413" s="88"/>
      <c r="G413" s="88"/>
    </row>
    <row r="414" spans="1:7" ht="25.5" customHeight="1">
      <c r="A414" s="88"/>
      <c r="B414" s="89"/>
      <c r="C414" s="88"/>
      <c r="D414" s="88"/>
      <c r="E414" s="88"/>
      <c r="F414" s="88"/>
      <c r="G414" s="88"/>
    </row>
    <row r="415" spans="1:7" ht="25.5" customHeight="1">
      <c r="A415" s="88"/>
      <c r="B415" s="89"/>
      <c r="C415" s="88"/>
      <c r="D415" s="88"/>
      <c r="E415" s="88"/>
      <c r="F415" s="88"/>
      <c r="G415" s="88"/>
    </row>
    <row r="416" spans="1:7" ht="25.5" customHeight="1">
      <c r="A416" s="88"/>
      <c r="B416" s="89"/>
      <c r="C416" s="88"/>
      <c r="D416" s="88"/>
      <c r="E416" s="88"/>
      <c r="F416" s="88"/>
      <c r="G416" s="88"/>
    </row>
    <row r="417" spans="1:7" ht="25.5" customHeight="1">
      <c r="A417" s="88"/>
      <c r="B417" s="89"/>
      <c r="C417" s="88"/>
      <c r="D417" s="88"/>
      <c r="E417" s="88"/>
      <c r="F417" s="88"/>
      <c r="G417" s="88"/>
    </row>
    <row r="418" spans="1:7" ht="25.5" customHeight="1">
      <c r="A418" s="88"/>
      <c r="B418" s="89"/>
      <c r="C418" s="88"/>
      <c r="D418" s="88"/>
      <c r="E418" s="88"/>
      <c r="F418" s="88"/>
      <c r="G418" s="88"/>
    </row>
    <row r="419" spans="1:7" ht="25.5" customHeight="1">
      <c r="A419" s="88"/>
      <c r="B419" s="89"/>
      <c r="C419" s="88"/>
      <c r="D419" s="88"/>
      <c r="E419" s="88"/>
      <c r="F419" s="88"/>
      <c r="G419" s="88"/>
    </row>
    <row r="420" spans="1:7" ht="25.5" customHeight="1">
      <c r="A420" s="88"/>
      <c r="B420" s="89"/>
      <c r="C420" s="88"/>
      <c r="D420" s="88"/>
      <c r="E420" s="88"/>
      <c r="F420" s="88"/>
      <c r="G420" s="88"/>
    </row>
    <row r="421" spans="1:7" ht="25.5" customHeight="1">
      <c r="A421" s="88"/>
      <c r="B421" s="89"/>
      <c r="C421" s="88"/>
      <c r="D421" s="88"/>
      <c r="E421" s="88"/>
      <c r="F421" s="88"/>
      <c r="G421" s="88"/>
    </row>
    <row r="422" spans="1:7" ht="25.5" customHeight="1">
      <c r="A422" s="88"/>
      <c r="B422" s="89"/>
      <c r="C422" s="88"/>
      <c r="D422" s="88"/>
      <c r="E422" s="88"/>
      <c r="F422" s="88"/>
      <c r="G422" s="88"/>
    </row>
    <row r="423" spans="1:7" ht="25.5" customHeight="1">
      <c r="A423" s="88"/>
      <c r="B423" s="89"/>
      <c r="C423" s="88"/>
      <c r="D423" s="88"/>
      <c r="E423" s="88"/>
      <c r="F423" s="88"/>
      <c r="G423" s="88"/>
    </row>
    <row r="424" spans="1:7" ht="25.5" customHeight="1">
      <c r="A424" s="88"/>
      <c r="B424" s="89"/>
      <c r="C424" s="88"/>
      <c r="D424" s="88"/>
      <c r="E424" s="88"/>
      <c r="F424" s="88"/>
      <c r="G424" s="88"/>
    </row>
    <row r="425" spans="1:7" ht="25.5" customHeight="1">
      <c r="A425" s="88"/>
      <c r="B425" s="89"/>
      <c r="C425" s="88"/>
      <c r="D425" s="88"/>
      <c r="E425" s="88"/>
      <c r="F425" s="88"/>
      <c r="G425" s="88"/>
    </row>
    <row r="426" spans="1:7" ht="25.5" customHeight="1">
      <c r="A426" s="88"/>
      <c r="B426" s="89"/>
      <c r="C426" s="88"/>
      <c r="D426" s="88"/>
      <c r="E426" s="88"/>
      <c r="F426" s="88"/>
      <c r="G426" s="88"/>
    </row>
    <row r="427" spans="1:7" ht="25.5" customHeight="1">
      <c r="A427" s="88"/>
      <c r="B427" s="89"/>
      <c r="C427" s="88"/>
      <c r="D427" s="88"/>
      <c r="E427" s="88"/>
      <c r="F427" s="88"/>
      <c r="G427" s="88"/>
    </row>
    <row r="428" spans="1:7" ht="25.5" customHeight="1">
      <c r="A428" s="88"/>
      <c r="B428" s="89"/>
      <c r="C428" s="88"/>
      <c r="D428" s="88"/>
      <c r="E428" s="88"/>
      <c r="F428" s="88"/>
      <c r="G428" s="88"/>
    </row>
    <row r="429" spans="1:7" ht="25.5" customHeight="1">
      <c r="A429" s="88"/>
      <c r="B429" s="89"/>
      <c r="C429" s="88"/>
      <c r="D429" s="88"/>
      <c r="E429" s="88"/>
      <c r="F429" s="88"/>
      <c r="G429" s="88"/>
    </row>
    <row r="430" spans="1:7" ht="25.5" customHeight="1">
      <c r="A430" s="88"/>
      <c r="B430" s="89"/>
      <c r="C430" s="88"/>
      <c r="D430" s="88"/>
      <c r="E430" s="88"/>
      <c r="F430" s="88"/>
      <c r="G430" s="88"/>
    </row>
    <row r="431" spans="1:7" ht="25.5" customHeight="1">
      <c r="A431" s="88"/>
      <c r="B431" s="89"/>
      <c r="C431" s="88"/>
      <c r="D431" s="88"/>
      <c r="E431" s="88"/>
      <c r="F431" s="88"/>
      <c r="G431" s="88"/>
    </row>
    <row r="432" spans="1:7" ht="25.5" customHeight="1">
      <c r="A432" s="88"/>
      <c r="B432" s="89"/>
      <c r="C432" s="88"/>
      <c r="D432" s="88"/>
      <c r="E432" s="88"/>
      <c r="F432" s="88"/>
      <c r="G432" s="88"/>
    </row>
    <row r="433" spans="1:7" ht="25.5" customHeight="1">
      <c r="A433" s="88"/>
      <c r="B433" s="89"/>
      <c r="C433" s="88"/>
      <c r="D433" s="88"/>
      <c r="E433" s="88"/>
      <c r="F433" s="88"/>
      <c r="G433" s="88"/>
    </row>
    <row r="434" spans="1:7" ht="25.5" customHeight="1">
      <c r="A434" s="88"/>
      <c r="B434" s="89"/>
      <c r="C434" s="88"/>
      <c r="D434" s="88"/>
      <c r="E434" s="88"/>
      <c r="F434" s="88"/>
      <c r="G434" s="88"/>
    </row>
    <row r="435" spans="1:7" ht="25.5" customHeight="1">
      <c r="A435" s="88"/>
      <c r="B435" s="89"/>
      <c r="C435" s="88"/>
      <c r="D435" s="88"/>
      <c r="E435" s="88"/>
      <c r="F435" s="88"/>
      <c r="G435" s="88"/>
    </row>
    <row r="436" spans="1:7" ht="25.5" customHeight="1">
      <c r="A436" s="88"/>
      <c r="B436" s="89"/>
      <c r="C436" s="88"/>
      <c r="D436" s="88"/>
      <c r="E436" s="88"/>
      <c r="F436" s="88"/>
      <c r="G436" s="88"/>
    </row>
    <row r="437" spans="1:7" ht="25.5" customHeight="1">
      <c r="A437" s="88"/>
      <c r="B437" s="89"/>
      <c r="C437" s="88"/>
      <c r="D437" s="88"/>
      <c r="E437" s="88"/>
      <c r="F437" s="88"/>
      <c r="G437" s="88"/>
    </row>
    <row r="438" spans="1:7" ht="25.5" customHeight="1">
      <c r="A438" s="88"/>
      <c r="B438" s="89"/>
      <c r="C438" s="88"/>
      <c r="D438" s="88"/>
      <c r="E438" s="88"/>
      <c r="F438" s="88"/>
      <c r="G438" s="88"/>
    </row>
    <row r="439" spans="1:7" ht="25.5" customHeight="1">
      <c r="A439" s="88"/>
      <c r="B439" s="89"/>
      <c r="C439" s="88"/>
      <c r="D439" s="88"/>
      <c r="E439" s="88"/>
      <c r="F439" s="88"/>
      <c r="G439" s="88"/>
    </row>
    <row r="440" spans="1:7" ht="25.5" customHeight="1">
      <c r="A440" s="88"/>
      <c r="B440" s="89"/>
      <c r="C440" s="88"/>
      <c r="D440" s="88"/>
      <c r="E440" s="88"/>
      <c r="F440" s="88"/>
      <c r="G440" s="88"/>
    </row>
    <row r="441" spans="1:7" ht="25.5" customHeight="1">
      <c r="A441" s="88"/>
      <c r="B441" s="89"/>
      <c r="C441" s="88"/>
      <c r="D441" s="88"/>
      <c r="E441" s="88"/>
      <c r="F441" s="88"/>
      <c r="G441" s="88"/>
    </row>
    <row r="442" spans="1:7" ht="25.5" customHeight="1">
      <c r="A442" s="88"/>
      <c r="B442" s="89"/>
      <c r="C442" s="88"/>
      <c r="D442" s="88"/>
      <c r="E442" s="88"/>
      <c r="F442" s="88"/>
      <c r="G442" s="88"/>
    </row>
    <row r="443" spans="1:7" ht="25.5" customHeight="1">
      <c r="A443" s="88"/>
      <c r="B443" s="89"/>
      <c r="C443" s="88"/>
      <c r="D443" s="88"/>
      <c r="E443" s="88"/>
      <c r="F443" s="88"/>
      <c r="G443" s="88"/>
    </row>
    <row r="444" spans="1:7" ht="25.5" customHeight="1">
      <c r="A444" s="88"/>
      <c r="B444" s="89"/>
      <c r="C444" s="88"/>
      <c r="D444" s="88"/>
      <c r="E444" s="88"/>
      <c r="F444" s="88"/>
      <c r="G444" s="88"/>
    </row>
    <row r="445" spans="1:7" ht="25.5" customHeight="1">
      <c r="A445" s="88"/>
      <c r="B445" s="89"/>
      <c r="C445" s="88"/>
      <c r="D445" s="88"/>
      <c r="E445" s="88"/>
      <c r="F445" s="88"/>
      <c r="G445" s="88"/>
    </row>
    <row r="446" spans="1:7" ht="25.5" customHeight="1">
      <c r="A446" s="88"/>
      <c r="B446" s="89"/>
      <c r="C446" s="88"/>
      <c r="D446" s="88"/>
      <c r="E446" s="88"/>
      <c r="F446" s="88"/>
      <c r="G446" s="88"/>
    </row>
    <row r="447" spans="1:7" ht="25.5" customHeight="1">
      <c r="A447" s="88"/>
      <c r="B447" s="89"/>
      <c r="C447" s="88"/>
      <c r="D447" s="88"/>
      <c r="E447" s="88"/>
      <c r="F447" s="88"/>
      <c r="G447" s="88"/>
    </row>
    <row r="448" spans="1:7" ht="25.5" customHeight="1">
      <c r="A448" s="88"/>
      <c r="B448" s="89"/>
      <c r="C448" s="88"/>
      <c r="D448" s="88"/>
      <c r="E448" s="88"/>
      <c r="F448" s="88"/>
      <c r="G448" s="88"/>
    </row>
    <row r="449" spans="1:7" ht="25.5" customHeight="1">
      <c r="A449" s="88"/>
      <c r="B449" s="89"/>
      <c r="C449" s="88"/>
      <c r="D449" s="88"/>
      <c r="E449" s="88"/>
      <c r="F449" s="88"/>
      <c r="G449" s="88"/>
    </row>
    <row r="450" spans="1:7" ht="25.5" customHeight="1">
      <c r="A450" s="88"/>
      <c r="B450" s="89"/>
      <c r="C450" s="88"/>
      <c r="D450" s="88"/>
      <c r="E450" s="88"/>
      <c r="F450" s="88"/>
      <c r="G450" s="88"/>
    </row>
    <row r="451" spans="1:7" ht="25.5" customHeight="1">
      <c r="A451" s="88"/>
      <c r="B451" s="89"/>
      <c r="C451" s="88"/>
      <c r="D451" s="88"/>
      <c r="E451" s="88"/>
      <c r="F451" s="88"/>
      <c r="G451" s="88"/>
    </row>
    <row r="452" spans="1:7" ht="25.5" customHeight="1">
      <c r="A452" s="88"/>
      <c r="B452" s="89"/>
      <c r="C452" s="88"/>
      <c r="D452" s="88"/>
      <c r="E452" s="88"/>
      <c r="F452" s="88"/>
      <c r="G452" s="88"/>
    </row>
    <row r="453" spans="1:7" ht="25.5" customHeight="1">
      <c r="A453" s="88"/>
      <c r="B453" s="89"/>
      <c r="C453" s="88"/>
      <c r="D453" s="88"/>
      <c r="E453" s="88"/>
      <c r="F453" s="88"/>
      <c r="G453" s="88"/>
    </row>
    <row r="454" spans="1:7" ht="25.5" customHeight="1">
      <c r="A454" s="88"/>
      <c r="B454" s="89"/>
      <c r="C454" s="88"/>
      <c r="D454" s="88"/>
      <c r="E454" s="88"/>
      <c r="F454" s="88"/>
      <c r="G454" s="88"/>
    </row>
    <row r="455" spans="1:7" ht="25.5" customHeight="1">
      <c r="A455" s="88"/>
      <c r="B455" s="89"/>
      <c r="C455" s="88"/>
      <c r="D455" s="88"/>
      <c r="E455" s="88"/>
      <c r="F455" s="88"/>
      <c r="G455" s="88"/>
    </row>
    <row r="456" spans="1:7" ht="25.5" customHeight="1">
      <c r="A456" s="88"/>
      <c r="B456" s="89"/>
      <c r="C456" s="88"/>
      <c r="D456" s="88"/>
      <c r="E456" s="88"/>
      <c r="F456" s="88"/>
      <c r="G456" s="88"/>
    </row>
    <row r="457" spans="1:7" ht="25.5" customHeight="1">
      <c r="A457" s="88"/>
      <c r="B457" s="89"/>
      <c r="C457" s="88"/>
      <c r="D457" s="88"/>
      <c r="E457" s="88"/>
      <c r="F457" s="88"/>
      <c r="G457" s="88"/>
    </row>
    <row r="458" spans="1:7" ht="25.5" customHeight="1">
      <c r="A458" s="88"/>
      <c r="B458" s="89"/>
      <c r="C458" s="88"/>
      <c r="D458" s="88"/>
      <c r="E458" s="88"/>
      <c r="F458" s="88"/>
      <c r="G458" s="88"/>
    </row>
    <row r="459" spans="1:7" ht="25.5" customHeight="1">
      <c r="A459" s="88"/>
      <c r="B459" s="89"/>
      <c r="C459" s="88"/>
      <c r="D459" s="88"/>
      <c r="E459" s="88"/>
      <c r="F459" s="88"/>
      <c r="G459" s="88"/>
    </row>
    <row r="460" spans="1:7" ht="25.5" customHeight="1">
      <c r="A460" s="88"/>
      <c r="B460" s="89"/>
      <c r="C460" s="88"/>
      <c r="D460" s="88"/>
      <c r="E460" s="88"/>
      <c r="F460" s="88"/>
      <c r="G460" s="88"/>
    </row>
    <row r="461" spans="1:7" ht="25.5" customHeight="1">
      <c r="A461" s="88"/>
      <c r="B461" s="89"/>
      <c r="C461" s="88"/>
      <c r="D461" s="88"/>
      <c r="E461" s="88"/>
      <c r="F461" s="88"/>
      <c r="G461" s="88"/>
    </row>
    <row r="462" spans="1:7" ht="25.5" customHeight="1">
      <c r="A462" s="88"/>
      <c r="B462" s="89"/>
      <c r="C462" s="88"/>
      <c r="D462" s="88"/>
      <c r="E462" s="88"/>
      <c r="F462" s="88"/>
      <c r="G462" s="88"/>
    </row>
    <row r="463" spans="1:7" ht="25.5" customHeight="1">
      <c r="A463" s="88"/>
      <c r="B463" s="89"/>
      <c r="C463" s="88"/>
      <c r="D463" s="88"/>
      <c r="E463" s="88"/>
      <c r="F463" s="88"/>
      <c r="G463" s="88"/>
    </row>
    <row r="464" spans="1:7" ht="25.5" customHeight="1">
      <c r="A464" s="88"/>
      <c r="B464" s="89"/>
      <c r="C464" s="88"/>
      <c r="D464" s="88"/>
      <c r="E464" s="88"/>
      <c r="F464" s="88"/>
      <c r="G464" s="88"/>
    </row>
    <row r="465" spans="1:7" ht="25.5" customHeight="1">
      <c r="A465" s="88"/>
      <c r="B465" s="89"/>
      <c r="C465" s="88"/>
      <c r="D465" s="88"/>
      <c r="E465" s="88"/>
      <c r="F465" s="88"/>
      <c r="G465" s="88"/>
    </row>
    <row r="466" spans="1:7" ht="25.5" customHeight="1">
      <c r="A466" s="88"/>
      <c r="B466" s="89"/>
      <c r="C466" s="88"/>
      <c r="D466" s="88"/>
      <c r="E466" s="88"/>
      <c r="F466" s="88"/>
      <c r="G466" s="88"/>
    </row>
    <row r="467" spans="1:7" ht="25.5" customHeight="1">
      <c r="A467" s="88"/>
      <c r="B467" s="89"/>
      <c r="C467" s="88"/>
      <c r="D467" s="88"/>
      <c r="E467" s="88"/>
      <c r="F467" s="88"/>
      <c r="G467" s="88"/>
    </row>
    <row r="468" spans="1:7" ht="25.5" customHeight="1">
      <c r="A468" s="88"/>
      <c r="B468" s="89"/>
      <c r="C468" s="88"/>
      <c r="D468" s="88"/>
      <c r="E468" s="88"/>
      <c r="F468" s="88"/>
      <c r="G468" s="88"/>
    </row>
    <row r="469" spans="1:7" ht="25.5" customHeight="1">
      <c r="A469" s="88"/>
      <c r="B469" s="89"/>
      <c r="C469" s="88"/>
      <c r="D469" s="88"/>
      <c r="E469" s="88"/>
      <c r="F469" s="88"/>
      <c r="G469" s="88"/>
    </row>
    <row r="470" spans="1:7" ht="25.5" customHeight="1">
      <c r="A470" s="88"/>
      <c r="B470" s="89"/>
      <c r="C470" s="88"/>
      <c r="D470" s="88"/>
      <c r="E470" s="88"/>
      <c r="F470" s="88"/>
      <c r="G470" s="88"/>
    </row>
    <row r="471" spans="1:7" ht="25.5" customHeight="1">
      <c r="A471" s="88"/>
      <c r="B471" s="89"/>
      <c r="C471" s="88"/>
      <c r="D471" s="88"/>
      <c r="E471" s="88"/>
      <c r="F471" s="88"/>
      <c r="G471" s="88"/>
    </row>
    <row r="472" spans="1:7" ht="25.5" customHeight="1">
      <c r="A472" s="88"/>
      <c r="B472" s="89"/>
      <c r="C472" s="88"/>
      <c r="D472" s="88"/>
      <c r="E472" s="88"/>
      <c r="F472" s="88"/>
      <c r="G472" s="88"/>
    </row>
    <row r="473" spans="1:7" ht="25.5" customHeight="1">
      <c r="A473" s="88"/>
      <c r="B473" s="89"/>
      <c r="C473" s="88"/>
      <c r="D473" s="88"/>
      <c r="E473" s="88"/>
      <c r="F473" s="88"/>
      <c r="G473" s="88"/>
    </row>
    <row r="474" spans="1:7" ht="25.5" customHeight="1">
      <c r="A474" s="88"/>
      <c r="B474" s="89"/>
      <c r="C474" s="88"/>
      <c r="D474" s="88"/>
      <c r="E474" s="88"/>
      <c r="F474" s="88"/>
      <c r="G474" s="88"/>
    </row>
    <row r="475" spans="1:7" ht="25.5" customHeight="1">
      <c r="A475" s="88"/>
      <c r="B475" s="89"/>
      <c r="C475" s="88"/>
      <c r="D475" s="88"/>
      <c r="E475" s="88"/>
      <c r="F475" s="88"/>
      <c r="G475" s="88"/>
    </row>
    <row r="476" spans="1:7" ht="25.5" customHeight="1">
      <c r="A476" s="88"/>
      <c r="B476" s="89"/>
      <c r="C476" s="88"/>
      <c r="D476" s="88"/>
      <c r="E476" s="88"/>
      <c r="F476" s="88"/>
      <c r="G476" s="88"/>
    </row>
    <row r="477" spans="1:7" ht="25.5" customHeight="1">
      <c r="A477" s="88"/>
      <c r="B477" s="89"/>
      <c r="C477" s="88"/>
      <c r="D477" s="88"/>
      <c r="E477" s="88"/>
      <c r="F477" s="88"/>
      <c r="G477" s="88"/>
    </row>
    <row r="478" spans="1:7" ht="25.5" customHeight="1">
      <c r="A478" s="88"/>
      <c r="B478" s="89"/>
      <c r="C478" s="88"/>
      <c r="D478" s="88"/>
      <c r="E478" s="88"/>
      <c r="F478" s="88"/>
      <c r="G478" s="88"/>
    </row>
    <row r="479" spans="1:7" ht="25.5" customHeight="1">
      <c r="A479" s="88"/>
      <c r="B479" s="89"/>
      <c r="C479" s="88"/>
      <c r="D479" s="88"/>
      <c r="E479" s="88"/>
      <c r="F479" s="88"/>
      <c r="G479" s="88"/>
    </row>
    <row r="480" spans="1:7" ht="25.5" customHeight="1">
      <c r="A480" s="88"/>
      <c r="B480" s="89"/>
      <c r="C480" s="88"/>
      <c r="D480" s="88"/>
      <c r="E480" s="88"/>
      <c r="F480" s="88"/>
      <c r="G480" s="88"/>
    </row>
    <row r="481" spans="1:7" ht="25.5" customHeight="1">
      <c r="A481" s="88"/>
      <c r="B481" s="89"/>
      <c r="C481" s="88"/>
      <c r="D481" s="88"/>
      <c r="E481" s="88"/>
      <c r="F481" s="88"/>
      <c r="G481" s="88"/>
    </row>
    <row r="482" spans="1:7" ht="25.5" customHeight="1">
      <c r="A482" s="88"/>
      <c r="B482" s="89"/>
      <c r="C482" s="88"/>
      <c r="D482" s="88"/>
      <c r="E482" s="88"/>
      <c r="F482" s="88"/>
      <c r="G482" s="88"/>
    </row>
    <row r="483" spans="1:7" ht="25.5" customHeight="1">
      <c r="A483" s="88"/>
      <c r="B483" s="89"/>
      <c r="C483" s="88"/>
      <c r="D483" s="88"/>
      <c r="E483" s="88"/>
      <c r="F483" s="88"/>
      <c r="G483" s="88"/>
    </row>
    <row r="484" spans="1:7" ht="25.5" customHeight="1">
      <c r="A484" s="88"/>
      <c r="B484" s="89"/>
      <c r="C484" s="88"/>
      <c r="D484" s="88"/>
      <c r="E484" s="88"/>
      <c r="F484" s="88"/>
      <c r="G484" s="88"/>
    </row>
    <row r="485" spans="1:7" ht="25.5" customHeight="1">
      <c r="A485" s="88"/>
      <c r="B485" s="89"/>
      <c r="C485" s="88"/>
      <c r="D485" s="88"/>
      <c r="E485" s="88"/>
      <c r="F485" s="88"/>
      <c r="G485" s="88"/>
    </row>
    <row r="486" spans="1:7" ht="25.5" customHeight="1">
      <c r="A486" s="88"/>
      <c r="B486" s="89"/>
      <c r="C486" s="88"/>
      <c r="D486" s="88"/>
      <c r="E486" s="88"/>
      <c r="F486" s="88"/>
      <c r="G486" s="88"/>
    </row>
    <row r="487" spans="1:7" ht="25.5" customHeight="1">
      <c r="A487" s="88"/>
      <c r="B487" s="89"/>
      <c r="C487" s="88"/>
      <c r="D487" s="88"/>
      <c r="E487" s="88"/>
      <c r="F487" s="88"/>
      <c r="G487" s="88"/>
    </row>
    <row r="488" spans="1:7" ht="25.5" customHeight="1">
      <c r="A488" s="88"/>
      <c r="B488" s="89"/>
      <c r="C488" s="88"/>
      <c r="D488" s="88"/>
      <c r="E488" s="88"/>
      <c r="F488" s="88"/>
      <c r="G488" s="88"/>
    </row>
    <row r="489" spans="1:7" ht="25.5" customHeight="1">
      <c r="A489" s="88"/>
      <c r="B489" s="89"/>
      <c r="C489" s="88"/>
      <c r="D489" s="88"/>
      <c r="E489" s="88"/>
      <c r="F489" s="88"/>
      <c r="G489" s="88"/>
    </row>
    <row r="490" spans="1:7" ht="25.5" customHeight="1">
      <c r="A490" s="88"/>
      <c r="B490" s="89"/>
      <c r="C490" s="88"/>
      <c r="D490" s="88"/>
      <c r="E490" s="88"/>
      <c r="F490" s="88"/>
      <c r="G490" s="88"/>
    </row>
    <row r="491" spans="1:7" ht="25.5" customHeight="1">
      <c r="A491" s="88"/>
      <c r="B491" s="89"/>
      <c r="C491" s="88"/>
      <c r="D491" s="88"/>
      <c r="E491" s="88"/>
      <c r="F491" s="88"/>
      <c r="G491" s="88"/>
    </row>
    <row r="492" spans="1:7" ht="25.5" customHeight="1">
      <c r="A492" s="88"/>
      <c r="B492" s="89"/>
      <c r="C492" s="88"/>
      <c r="D492" s="88"/>
      <c r="E492" s="88"/>
      <c r="F492" s="88"/>
      <c r="G492" s="88"/>
    </row>
    <row r="493" spans="1:7" ht="25.5" customHeight="1">
      <c r="A493" s="88"/>
      <c r="B493" s="89"/>
      <c r="C493" s="88"/>
      <c r="D493" s="88"/>
      <c r="E493" s="88"/>
      <c r="F493" s="88"/>
      <c r="G493" s="88"/>
    </row>
    <row r="494" spans="1:7" ht="25.5" customHeight="1">
      <c r="A494" s="88"/>
      <c r="B494" s="89"/>
      <c r="C494" s="88"/>
      <c r="D494" s="88"/>
      <c r="E494" s="88"/>
      <c r="F494" s="88"/>
      <c r="G494" s="88"/>
    </row>
    <row r="495" spans="1:7" ht="25.5" customHeight="1">
      <c r="A495" s="88"/>
      <c r="B495" s="89"/>
      <c r="C495" s="88"/>
      <c r="D495" s="88"/>
      <c r="E495" s="88"/>
      <c r="F495" s="88"/>
      <c r="G495" s="88"/>
    </row>
    <row r="496" spans="1:7" ht="25.5" customHeight="1">
      <c r="A496" s="88"/>
      <c r="B496" s="89"/>
      <c r="C496" s="88"/>
      <c r="D496" s="88"/>
      <c r="E496" s="88"/>
      <c r="F496" s="88"/>
      <c r="G496" s="88"/>
    </row>
    <row r="497" spans="1:7" ht="25.5" customHeight="1">
      <c r="A497" s="88"/>
      <c r="B497" s="89"/>
      <c r="C497" s="88"/>
      <c r="D497" s="88"/>
      <c r="E497" s="88"/>
      <c r="F497" s="88"/>
      <c r="G497" s="88"/>
    </row>
    <row r="498" spans="1:7" ht="25.5" customHeight="1">
      <c r="A498" s="88"/>
      <c r="B498" s="89"/>
      <c r="C498" s="88"/>
      <c r="D498" s="88"/>
      <c r="E498" s="88"/>
      <c r="F498" s="88"/>
      <c r="G498" s="88"/>
    </row>
    <row r="499" spans="1:7" ht="25.5" customHeight="1">
      <c r="A499" s="88"/>
      <c r="B499" s="89"/>
      <c r="C499" s="88"/>
      <c r="D499" s="88"/>
      <c r="E499" s="88"/>
      <c r="F499" s="88"/>
      <c r="G499" s="88"/>
    </row>
    <row r="500" spans="1:7" ht="25.5" customHeight="1">
      <c r="A500" s="88"/>
      <c r="B500" s="89"/>
      <c r="C500" s="88"/>
      <c r="D500" s="88"/>
      <c r="E500" s="88"/>
      <c r="F500" s="88"/>
      <c r="G500" s="88"/>
    </row>
    <row r="501" spans="1:7" ht="25.5" customHeight="1">
      <c r="A501" s="88"/>
      <c r="B501" s="89"/>
      <c r="C501" s="88"/>
      <c r="D501" s="88"/>
      <c r="E501" s="88"/>
      <c r="F501" s="88"/>
      <c r="G501" s="88"/>
    </row>
    <row r="502" spans="1:7" ht="25.5" customHeight="1">
      <c r="A502" s="88"/>
      <c r="B502" s="89"/>
      <c r="C502" s="88"/>
      <c r="D502" s="88"/>
      <c r="E502" s="88"/>
      <c r="F502" s="88"/>
      <c r="G502" s="88"/>
    </row>
    <row r="503" spans="1:7" ht="25.5" customHeight="1">
      <c r="A503" s="88"/>
      <c r="B503" s="89"/>
      <c r="C503" s="88"/>
      <c r="D503" s="88"/>
      <c r="E503" s="88"/>
      <c r="F503" s="88"/>
      <c r="G503" s="88"/>
    </row>
    <row r="504" spans="1:7" ht="25.5" customHeight="1">
      <c r="A504" s="88"/>
      <c r="B504" s="89"/>
      <c r="C504" s="88"/>
      <c r="D504" s="88"/>
      <c r="E504" s="88"/>
      <c r="F504" s="88"/>
      <c r="G504" s="88"/>
    </row>
    <row r="505" spans="1:7" ht="25.5" customHeight="1">
      <c r="A505" s="88"/>
      <c r="B505" s="89"/>
      <c r="C505" s="88"/>
      <c r="D505" s="88"/>
      <c r="E505" s="88"/>
      <c r="F505" s="88"/>
      <c r="G505" s="88"/>
    </row>
    <row r="506" spans="1:7" ht="25.5" customHeight="1">
      <c r="A506" s="88"/>
      <c r="B506" s="89"/>
      <c r="C506" s="88"/>
      <c r="D506" s="88"/>
      <c r="E506" s="88"/>
      <c r="F506" s="88"/>
      <c r="G506" s="88"/>
    </row>
    <row r="507" spans="1:7" ht="25.5" customHeight="1">
      <c r="A507" s="88"/>
      <c r="B507" s="89"/>
      <c r="C507" s="88"/>
      <c r="D507" s="88"/>
      <c r="E507" s="88"/>
      <c r="F507" s="88"/>
      <c r="G507" s="88"/>
    </row>
    <row r="508" spans="1:7" ht="25.5" customHeight="1">
      <c r="A508" s="88"/>
      <c r="B508" s="89"/>
      <c r="C508" s="88"/>
      <c r="D508" s="88"/>
      <c r="E508" s="88"/>
      <c r="F508" s="88"/>
      <c r="G508" s="88"/>
    </row>
    <row r="509" spans="1:7" ht="25.5" customHeight="1">
      <c r="A509" s="88"/>
      <c r="B509" s="89"/>
      <c r="C509" s="88"/>
      <c r="D509" s="88"/>
      <c r="E509" s="88"/>
      <c r="F509" s="88"/>
      <c r="G509" s="88"/>
    </row>
    <row r="510" spans="1:7" ht="25.5" customHeight="1">
      <c r="A510" s="88"/>
      <c r="B510" s="89"/>
      <c r="C510" s="88"/>
      <c r="D510" s="88"/>
      <c r="E510" s="88"/>
      <c r="F510" s="88"/>
      <c r="G510" s="88"/>
    </row>
    <row r="511" spans="1:7" ht="25.5" customHeight="1">
      <c r="A511" s="88"/>
      <c r="B511" s="89"/>
      <c r="C511" s="88"/>
      <c r="D511" s="88"/>
      <c r="E511" s="88"/>
      <c r="F511" s="88"/>
      <c r="G511" s="88"/>
    </row>
    <row r="512" spans="1:7" ht="25.5" customHeight="1">
      <c r="A512" s="88"/>
      <c r="B512" s="89"/>
      <c r="C512" s="88"/>
      <c r="D512" s="88"/>
      <c r="E512" s="88"/>
      <c r="F512" s="88"/>
      <c r="G512" s="88"/>
    </row>
    <row r="513" spans="1:7" ht="25.5" customHeight="1">
      <c r="A513" s="88"/>
      <c r="B513" s="89"/>
      <c r="C513" s="88"/>
      <c r="D513" s="88"/>
      <c r="E513" s="88"/>
      <c r="F513" s="88"/>
      <c r="G513" s="88"/>
    </row>
    <row r="514" spans="1:7" ht="25.5" customHeight="1">
      <c r="A514" s="88"/>
      <c r="B514" s="89"/>
      <c r="C514" s="88"/>
      <c r="D514" s="88"/>
      <c r="E514" s="88"/>
      <c r="F514" s="88"/>
      <c r="G514" s="88"/>
    </row>
    <row r="515" spans="1:7" ht="25.5" customHeight="1">
      <c r="A515" s="88"/>
      <c r="B515" s="89"/>
      <c r="C515" s="88"/>
      <c r="D515" s="88"/>
      <c r="E515" s="88"/>
      <c r="F515" s="88"/>
      <c r="G515" s="88"/>
    </row>
    <row r="516" spans="1:7" ht="25.5" customHeight="1">
      <c r="A516" s="88"/>
      <c r="B516" s="89"/>
      <c r="C516" s="88"/>
      <c r="D516" s="88"/>
      <c r="E516" s="88"/>
      <c r="F516" s="88"/>
      <c r="G516" s="88"/>
    </row>
    <row r="517" spans="1:7" ht="25.5" customHeight="1">
      <c r="A517" s="88"/>
      <c r="B517" s="89"/>
      <c r="C517" s="88"/>
      <c r="D517" s="88"/>
      <c r="E517" s="88"/>
      <c r="F517" s="88"/>
      <c r="G517" s="88"/>
    </row>
    <row r="518" spans="1:7" ht="25.5" customHeight="1">
      <c r="A518" s="88"/>
      <c r="B518" s="89"/>
      <c r="C518" s="88"/>
      <c r="D518" s="88"/>
      <c r="E518" s="88"/>
      <c r="F518" s="88"/>
      <c r="G518" s="88"/>
    </row>
    <row r="519" spans="1:7" ht="25.5" customHeight="1">
      <c r="A519" s="88"/>
      <c r="B519" s="89"/>
      <c r="C519" s="88"/>
      <c r="D519" s="88"/>
      <c r="E519" s="88"/>
      <c r="F519" s="88"/>
      <c r="G519" s="88"/>
    </row>
    <row r="520" spans="1:7" ht="25.5" customHeight="1">
      <c r="A520" s="88"/>
      <c r="B520" s="89"/>
      <c r="C520" s="88"/>
      <c r="D520" s="88"/>
      <c r="E520" s="88"/>
      <c r="F520" s="88"/>
      <c r="G520" s="88"/>
    </row>
    <row r="521" spans="1:7" ht="25.5" customHeight="1">
      <c r="A521" s="88"/>
      <c r="B521" s="89"/>
      <c r="C521" s="88"/>
      <c r="D521" s="88"/>
      <c r="E521" s="88"/>
      <c r="F521" s="88"/>
      <c r="G521" s="88"/>
    </row>
    <row r="522" spans="1:7" ht="25.5" customHeight="1">
      <c r="A522" s="88"/>
      <c r="B522" s="89"/>
      <c r="C522" s="88"/>
      <c r="D522" s="88"/>
      <c r="E522" s="88"/>
      <c r="F522" s="88"/>
      <c r="G522" s="88"/>
    </row>
    <row r="523" spans="1:7" ht="25.5" customHeight="1">
      <c r="A523" s="88"/>
      <c r="B523" s="89"/>
      <c r="C523" s="88"/>
      <c r="D523" s="88"/>
      <c r="E523" s="88"/>
      <c r="F523" s="88"/>
      <c r="G523" s="88"/>
    </row>
    <row r="524" spans="1:7" ht="25.5" customHeight="1">
      <c r="A524" s="88"/>
      <c r="B524" s="89"/>
      <c r="C524" s="88"/>
      <c r="D524" s="88"/>
      <c r="E524" s="88"/>
      <c r="F524" s="88"/>
      <c r="G524" s="88"/>
    </row>
    <row r="525" spans="1:7" ht="25.5" customHeight="1">
      <c r="A525" s="88"/>
      <c r="B525" s="89"/>
      <c r="C525" s="88"/>
      <c r="D525" s="88"/>
      <c r="E525" s="88"/>
      <c r="F525" s="88"/>
      <c r="G525" s="88"/>
    </row>
    <row r="526" spans="1:7" ht="25.5" customHeight="1">
      <c r="A526" s="88"/>
      <c r="B526" s="89"/>
      <c r="C526" s="88"/>
      <c r="D526" s="88"/>
      <c r="E526" s="88"/>
      <c r="F526" s="88"/>
      <c r="G526" s="88"/>
    </row>
    <row r="527" spans="1:7" ht="25.5" customHeight="1">
      <c r="A527" s="88"/>
      <c r="B527" s="89"/>
      <c r="C527" s="88"/>
      <c r="D527" s="88"/>
      <c r="E527" s="88"/>
      <c r="F527" s="88"/>
      <c r="G527" s="88"/>
    </row>
    <row r="528" spans="1:7" ht="25.5" customHeight="1">
      <c r="A528" s="88"/>
      <c r="B528" s="89"/>
      <c r="C528" s="88"/>
      <c r="D528" s="88"/>
      <c r="E528" s="88"/>
      <c r="F528" s="88"/>
      <c r="G528" s="88"/>
    </row>
    <row r="529" spans="1:7" ht="25.5" customHeight="1">
      <c r="A529" s="88"/>
      <c r="B529" s="89"/>
      <c r="C529" s="88"/>
      <c r="D529" s="88"/>
      <c r="E529" s="88"/>
      <c r="F529" s="88"/>
      <c r="G529" s="88"/>
    </row>
    <row r="530" spans="1:7" ht="25.5" customHeight="1">
      <c r="A530" s="88"/>
      <c r="B530" s="89"/>
      <c r="C530" s="88"/>
      <c r="D530" s="88"/>
      <c r="E530" s="88"/>
      <c r="F530" s="88"/>
      <c r="G530" s="88"/>
    </row>
    <row r="531" spans="1:7" ht="25.5" customHeight="1">
      <c r="A531" s="88"/>
      <c r="B531" s="89"/>
      <c r="C531" s="88"/>
      <c r="D531" s="88"/>
      <c r="E531" s="88"/>
      <c r="F531" s="88"/>
      <c r="G531" s="88"/>
    </row>
    <row r="532" spans="1:7" ht="25.5" customHeight="1">
      <c r="A532" s="88"/>
      <c r="B532" s="89"/>
      <c r="C532" s="88"/>
      <c r="D532" s="88"/>
      <c r="E532" s="88"/>
      <c r="F532" s="88"/>
      <c r="G532" s="88"/>
    </row>
    <row r="533" spans="1:7" ht="25.5" customHeight="1">
      <c r="A533" s="88"/>
      <c r="B533" s="89"/>
      <c r="C533" s="88"/>
      <c r="D533" s="88"/>
      <c r="E533" s="88"/>
      <c r="F533" s="88"/>
      <c r="G533" s="88"/>
    </row>
    <row r="534" spans="1:7" ht="25.5" customHeight="1">
      <c r="A534" s="88"/>
      <c r="B534" s="89"/>
      <c r="C534" s="88"/>
      <c r="D534" s="88"/>
      <c r="E534" s="88"/>
      <c r="F534" s="88"/>
      <c r="G534" s="88"/>
    </row>
    <row r="535" spans="1:7" ht="25.5" customHeight="1">
      <c r="A535" s="88"/>
      <c r="B535" s="89"/>
      <c r="C535" s="88"/>
      <c r="D535" s="88"/>
      <c r="E535" s="88"/>
      <c r="F535" s="88"/>
      <c r="G535" s="88"/>
    </row>
    <row r="536" spans="1:7" ht="25.5" customHeight="1">
      <c r="A536" s="88"/>
      <c r="B536" s="89"/>
      <c r="C536" s="88"/>
      <c r="D536" s="88"/>
      <c r="E536" s="88"/>
      <c r="F536" s="88"/>
      <c r="G536" s="88"/>
    </row>
    <row r="537" spans="1:7" ht="25.5" customHeight="1">
      <c r="A537" s="88"/>
      <c r="B537" s="89"/>
      <c r="C537" s="88"/>
      <c r="D537" s="88"/>
      <c r="E537" s="88"/>
      <c r="F537" s="88"/>
      <c r="G537" s="88"/>
    </row>
    <row r="538" spans="1:7" ht="25.5" customHeight="1">
      <c r="A538" s="88"/>
      <c r="B538" s="89"/>
      <c r="C538" s="88"/>
      <c r="D538" s="88"/>
      <c r="E538" s="88"/>
      <c r="F538" s="88"/>
      <c r="G538" s="88"/>
    </row>
    <row r="539" spans="1:7" ht="25.5" customHeight="1">
      <c r="A539" s="88"/>
      <c r="B539" s="89"/>
      <c r="C539" s="88"/>
      <c r="D539" s="88"/>
      <c r="E539" s="88"/>
      <c r="F539" s="88"/>
      <c r="G539" s="88"/>
    </row>
    <row r="540" spans="1:7" ht="25.5" customHeight="1">
      <c r="A540" s="88"/>
      <c r="B540" s="89"/>
      <c r="C540" s="88"/>
      <c r="D540" s="88"/>
      <c r="E540" s="88"/>
      <c r="F540" s="88"/>
      <c r="G540" s="88"/>
    </row>
    <row r="541" spans="1:7" ht="25.5" customHeight="1">
      <c r="A541" s="88"/>
      <c r="B541" s="89"/>
      <c r="C541" s="88"/>
      <c r="D541" s="88"/>
      <c r="E541" s="88"/>
      <c r="F541" s="88"/>
      <c r="G541" s="88"/>
    </row>
    <row r="542" spans="1:7" ht="25.5" customHeight="1">
      <c r="A542" s="88"/>
      <c r="B542" s="89"/>
      <c r="C542" s="88"/>
      <c r="D542" s="88"/>
      <c r="E542" s="88"/>
      <c r="F542" s="88"/>
      <c r="G542" s="88"/>
    </row>
    <row r="543" spans="1:7" ht="25.5" customHeight="1">
      <c r="A543" s="88"/>
      <c r="B543" s="89"/>
      <c r="C543" s="88"/>
      <c r="D543" s="88"/>
      <c r="E543" s="88"/>
      <c r="F543" s="88"/>
      <c r="G543" s="88"/>
    </row>
    <row r="544" spans="1:7" ht="25.5" customHeight="1">
      <c r="A544" s="88"/>
      <c r="B544" s="89"/>
      <c r="C544" s="88"/>
      <c r="D544" s="88"/>
      <c r="E544" s="88"/>
      <c r="F544" s="88"/>
      <c r="G544" s="88"/>
    </row>
    <row r="545" spans="1:7" ht="25.5" customHeight="1">
      <c r="A545" s="88"/>
      <c r="B545" s="89"/>
      <c r="C545" s="88"/>
      <c r="D545" s="88"/>
      <c r="E545" s="88"/>
      <c r="F545" s="88"/>
      <c r="G545" s="88"/>
    </row>
    <row r="546" spans="1:7" ht="25.5" customHeight="1">
      <c r="A546" s="88"/>
      <c r="B546" s="89"/>
      <c r="C546" s="88"/>
      <c r="D546" s="88"/>
      <c r="E546" s="88"/>
      <c r="F546" s="88"/>
      <c r="G546" s="88"/>
    </row>
    <row r="547" spans="1:7" ht="25.5" customHeight="1">
      <c r="A547" s="88"/>
      <c r="B547" s="89"/>
      <c r="C547" s="88"/>
      <c r="D547" s="88"/>
      <c r="E547" s="88"/>
      <c r="F547" s="88"/>
      <c r="G547" s="88"/>
    </row>
    <row r="548" spans="1:7" ht="25.5" customHeight="1">
      <c r="A548" s="88"/>
      <c r="B548" s="89"/>
      <c r="C548" s="88"/>
      <c r="D548" s="88"/>
      <c r="E548" s="88"/>
      <c r="F548" s="88"/>
      <c r="G548" s="88"/>
    </row>
    <row r="549" spans="1:7" ht="25.5" customHeight="1">
      <c r="A549" s="88"/>
      <c r="B549" s="89"/>
      <c r="C549" s="88"/>
      <c r="D549" s="88"/>
      <c r="E549" s="88"/>
      <c r="F549" s="88"/>
      <c r="G549" s="88"/>
    </row>
    <row r="550" spans="1:7" ht="25.5" customHeight="1">
      <c r="A550" s="88"/>
      <c r="B550" s="89"/>
      <c r="C550" s="88"/>
      <c r="D550" s="88"/>
      <c r="E550" s="88"/>
      <c r="F550" s="88"/>
      <c r="G550" s="88"/>
    </row>
    <row r="551" spans="1:7" ht="25.5" customHeight="1">
      <c r="A551" s="88"/>
      <c r="B551" s="89"/>
      <c r="C551" s="88"/>
      <c r="D551" s="88"/>
      <c r="E551" s="88"/>
      <c r="F551" s="88"/>
      <c r="G551" s="88"/>
    </row>
    <row r="552" spans="1:7" ht="25.5" customHeight="1">
      <c r="A552" s="88"/>
      <c r="B552" s="89"/>
      <c r="C552" s="88"/>
      <c r="D552" s="88"/>
      <c r="E552" s="88"/>
      <c r="F552" s="88"/>
      <c r="G552" s="88"/>
    </row>
    <row r="553" spans="1:7" ht="25.5" customHeight="1">
      <c r="A553" s="88"/>
      <c r="B553" s="89"/>
      <c r="C553" s="88"/>
      <c r="D553" s="88"/>
      <c r="E553" s="88"/>
      <c r="F553" s="88"/>
      <c r="G553" s="88"/>
    </row>
    <row r="554" spans="1:7" ht="25.5" customHeight="1">
      <c r="A554" s="88"/>
      <c r="B554" s="89"/>
      <c r="C554" s="88"/>
      <c r="D554" s="88"/>
      <c r="E554" s="88"/>
      <c r="F554" s="88"/>
      <c r="G554" s="88"/>
    </row>
    <row r="555" spans="1:7" ht="25.5" customHeight="1">
      <c r="A555" s="88"/>
      <c r="B555" s="89"/>
      <c r="C555" s="88"/>
      <c r="D555" s="88"/>
      <c r="E555" s="88"/>
      <c r="F555" s="88"/>
      <c r="G555" s="88"/>
    </row>
    <row r="556" spans="1:7" ht="25.5" customHeight="1">
      <c r="A556" s="88"/>
      <c r="B556" s="89"/>
      <c r="C556" s="88"/>
      <c r="D556" s="88"/>
      <c r="E556" s="88"/>
      <c r="F556" s="88"/>
      <c r="G556" s="88"/>
    </row>
    <row r="557" spans="1:7" ht="25.5" customHeight="1">
      <c r="A557" s="88"/>
      <c r="B557" s="89"/>
      <c r="C557" s="88"/>
      <c r="D557" s="88"/>
      <c r="E557" s="88"/>
      <c r="F557" s="88"/>
      <c r="G557" s="88"/>
    </row>
    <row r="558" spans="1:7" ht="25.5" customHeight="1">
      <c r="A558" s="88"/>
      <c r="B558" s="89"/>
      <c r="C558" s="88"/>
      <c r="D558" s="88"/>
      <c r="E558" s="88"/>
      <c r="F558" s="88"/>
      <c r="G558" s="88"/>
    </row>
    <row r="559" spans="1:7" ht="25.5" customHeight="1">
      <c r="A559" s="88"/>
      <c r="B559" s="89"/>
      <c r="C559" s="88"/>
      <c r="D559" s="88"/>
      <c r="E559" s="88"/>
      <c r="F559" s="88"/>
      <c r="G559" s="88"/>
    </row>
    <row r="560" spans="1:7" ht="25.5" customHeight="1">
      <c r="A560" s="88"/>
      <c r="B560" s="89"/>
      <c r="C560" s="88"/>
      <c r="D560" s="88"/>
      <c r="E560" s="88"/>
      <c r="F560" s="88"/>
      <c r="G560" s="88"/>
    </row>
    <row r="561" spans="1:7" ht="25.5" customHeight="1">
      <c r="A561" s="88"/>
      <c r="B561" s="89"/>
      <c r="C561" s="88"/>
      <c r="D561" s="88"/>
      <c r="E561" s="88"/>
      <c r="F561" s="88"/>
      <c r="G561" s="88"/>
    </row>
    <row r="562" spans="1:7" ht="25.5" customHeight="1">
      <c r="A562" s="88"/>
      <c r="B562" s="89"/>
      <c r="C562" s="88"/>
      <c r="D562" s="88"/>
      <c r="E562" s="88"/>
      <c r="F562" s="88"/>
      <c r="G562" s="88"/>
    </row>
    <row r="563" spans="1:7" ht="25.5" customHeight="1">
      <c r="A563" s="88"/>
      <c r="B563" s="89"/>
      <c r="C563" s="88"/>
      <c r="D563" s="88"/>
      <c r="E563" s="88"/>
      <c r="F563" s="88"/>
      <c r="G563" s="88"/>
    </row>
    <row r="564" spans="1:7" ht="25.5" customHeight="1">
      <c r="A564" s="88"/>
      <c r="B564" s="89"/>
      <c r="C564" s="88"/>
      <c r="D564" s="88"/>
      <c r="E564" s="88"/>
      <c r="F564" s="88"/>
      <c r="G564" s="88"/>
    </row>
    <row r="565" spans="1:7" ht="25.5" customHeight="1">
      <c r="A565" s="88"/>
      <c r="B565" s="89"/>
      <c r="C565" s="88"/>
      <c r="D565" s="88"/>
      <c r="E565" s="88"/>
      <c r="F565" s="88"/>
      <c r="G565" s="88"/>
    </row>
    <row r="566" spans="1:7" ht="25.5" customHeight="1">
      <c r="A566" s="88"/>
      <c r="B566" s="89"/>
      <c r="C566" s="88"/>
      <c r="D566" s="88"/>
      <c r="E566" s="88"/>
      <c r="F566" s="88"/>
      <c r="G566" s="88"/>
    </row>
    <row r="567" spans="1:7" ht="25.5" customHeight="1">
      <c r="A567" s="88"/>
      <c r="B567" s="89"/>
      <c r="C567" s="88"/>
      <c r="D567" s="88"/>
      <c r="E567" s="88"/>
      <c r="F567" s="88"/>
      <c r="G567" s="88"/>
    </row>
    <row r="568" spans="1:7" ht="25.5" customHeight="1">
      <c r="A568" s="88"/>
      <c r="B568" s="89"/>
      <c r="C568" s="88"/>
      <c r="D568" s="88"/>
      <c r="E568" s="88"/>
      <c r="F568" s="88"/>
      <c r="G568" s="88"/>
    </row>
    <row r="569" spans="1:7" ht="25.5" customHeight="1">
      <c r="A569" s="88"/>
      <c r="B569" s="89"/>
      <c r="C569" s="88"/>
      <c r="D569" s="88"/>
      <c r="E569" s="88"/>
      <c r="F569" s="88"/>
      <c r="G569" s="88"/>
    </row>
    <row r="570" spans="1:7" ht="25.5" customHeight="1">
      <c r="A570" s="88"/>
      <c r="B570" s="89"/>
      <c r="C570" s="88"/>
      <c r="D570" s="88"/>
      <c r="E570" s="88"/>
      <c r="F570" s="88"/>
      <c r="G570" s="88"/>
    </row>
    <row r="571" spans="1:7" ht="25.5" customHeight="1">
      <c r="A571" s="88"/>
      <c r="B571" s="89"/>
      <c r="C571" s="88"/>
      <c r="D571" s="88"/>
      <c r="E571" s="88"/>
      <c r="F571" s="88"/>
      <c r="G571" s="88"/>
    </row>
    <row r="572" spans="1:7" ht="25.5" customHeight="1">
      <c r="A572" s="88"/>
      <c r="B572" s="89"/>
      <c r="C572" s="88"/>
      <c r="D572" s="88"/>
      <c r="E572" s="88"/>
      <c r="F572" s="88"/>
      <c r="G572" s="88"/>
    </row>
    <row r="573" spans="1:7" ht="25.5" customHeight="1">
      <c r="A573" s="88"/>
      <c r="B573" s="89"/>
      <c r="C573" s="88"/>
      <c r="D573" s="88"/>
      <c r="E573" s="88"/>
      <c r="F573" s="88"/>
      <c r="G573" s="88"/>
    </row>
    <row r="574" spans="1:7" ht="25.5" customHeight="1">
      <c r="A574" s="88"/>
      <c r="B574" s="89"/>
      <c r="C574" s="88"/>
      <c r="D574" s="88"/>
      <c r="E574" s="88"/>
      <c r="F574" s="88"/>
      <c r="G574" s="88"/>
    </row>
    <row r="575" spans="1:7" ht="25.5" customHeight="1">
      <c r="A575" s="88"/>
      <c r="B575" s="89"/>
      <c r="C575" s="88"/>
      <c r="D575" s="88"/>
      <c r="E575" s="88"/>
      <c r="F575" s="88"/>
      <c r="G575" s="88"/>
    </row>
    <row r="576" spans="1:7" ht="25.5" customHeight="1">
      <c r="A576" s="88"/>
      <c r="B576" s="89"/>
      <c r="C576" s="88"/>
      <c r="D576" s="88"/>
      <c r="E576" s="88"/>
      <c r="F576" s="88"/>
      <c r="G576" s="88"/>
    </row>
    <row r="577" spans="1:7" ht="25.5" customHeight="1">
      <c r="A577" s="88"/>
      <c r="B577" s="89"/>
      <c r="C577" s="88"/>
      <c r="D577" s="88"/>
      <c r="E577" s="88"/>
      <c r="F577" s="88"/>
      <c r="G577" s="88"/>
    </row>
    <row r="578" spans="1:7" ht="25.5" customHeight="1">
      <c r="A578" s="88"/>
      <c r="B578" s="89"/>
      <c r="C578" s="88"/>
      <c r="D578" s="88"/>
      <c r="E578" s="88"/>
      <c r="F578" s="88"/>
      <c r="G578" s="88"/>
    </row>
    <row r="579" spans="1:7" ht="25.5" customHeight="1">
      <c r="A579" s="88"/>
      <c r="B579" s="89"/>
      <c r="C579" s="88"/>
      <c r="D579" s="88"/>
      <c r="E579" s="88"/>
      <c r="F579" s="88"/>
      <c r="G579" s="88"/>
    </row>
    <row r="580" spans="1:7" ht="25.5" customHeight="1">
      <c r="A580" s="88"/>
      <c r="B580" s="89"/>
      <c r="C580" s="88"/>
      <c r="D580" s="88"/>
      <c r="E580" s="88"/>
      <c r="F580" s="88"/>
      <c r="G580" s="88"/>
    </row>
    <row r="581" spans="1:7" ht="25.5" customHeight="1">
      <c r="A581" s="88"/>
      <c r="B581" s="89"/>
      <c r="C581" s="88"/>
      <c r="D581" s="88"/>
      <c r="E581" s="88"/>
      <c r="F581" s="88"/>
      <c r="G581" s="88"/>
    </row>
    <row r="582" spans="1:7" ht="25.5" customHeight="1">
      <c r="A582" s="88"/>
      <c r="B582" s="89"/>
      <c r="C582" s="88"/>
      <c r="D582" s="88"/>
      <c r="E582" s="88"/>
      <c r="F582" s="88"/>
      <c r="G582" s="88"/>
    </row>
    <row r="583" spans="1:7" ht="25.5" customHeight="1">
      <c r="A583" s="88"/>
      <c r="B583" s="89"/>
      <c r="C583" s="88"/>
      <c r="D583" s="88"/>
      <c r="E583" s="88"/>
      <c r="F583" s="88"/>
      <c r="G583" s="88"/>
    </row>
    <row r="584" spans="1:7" ht="25.5" customHeight="1">
      <c r="A584" s="88"/>
      <c r="B584" s="89"/>
      <c r="C584" s="88"/>
      <c r="D584" s="88"/>
      <c r="E584" s="88"/>
      <c r="F584" s="88"/>
      <c r="G584" s="88"/>
    </row>
    <row r="585" spans="1:7" ht="25.5" customHeight="1">
      <c r="A585" s="88"/>
      <c r="B585" s="89"/>
      <c r="C585" s="88"/>
      <c r="D585" s="88"/>
      <c r="E585" s="88"/>
      <c r="F585" s="88"/>
      <c r="G585" s="88"/>
    </row>
    <row r="586" spans="1:7" ht="25.5" customHeight="1">
      <c r="A586" s="88"/>
      <c r="B586" s="89"/>
      <c r="C586" s="88"/>
      <c r="D586" s="88"/>
      <c r="E586" s="88"/>
      <c r="F586" s="88"/>
      <c r="G586" s="88"/>
    </row>
    <row r="587" spans="1:7" ht="25.5" customHeight="1">
      <c r="A587" s="88"/>
      <c r="B587" s="89"/>
      <c r="C587" s="88"/>
      <c r="D587" s="88"/>
      <c r="E587" s="88"/>
      <c r="F587" s="88"/>
      <c r="G587" s="88"/>
    </row>
    <row r="588" spans="1:7" ht="25.5" customHeight="1">
      <c r="A588" s="88"/>
      <c r="B588" s="89"/>
      <c r="C588" s="88"/>
      <c r="D588" s="88"/>
      <c r="E588" s="88"/>
      <c r="F588" s="88"/>
      <c r="G588" s="88"/>
    </row>
    <row r="589" spans="1:7" ht="25.5" customHeight="1">
      <c r="A589" s="88"/>
      <c r="B589" s="89"/>
      <c r="C589" s="88"/>
      <c r="D589" s="88"/>
      <c r="E589" s="88"/>
      <c r="F589" s="88"/>
      <c r="G589" s="88"/>
    </row>
    <row r="590" spans="1:7" ht="25.5" customHeight="1">
      <c r="A590" s="88"/>
      <c r="B590" s="89"/>
      <c r="C590" s="88"/>
      <c r="D590" s="88"/>
      <c r="E590" s="88"/>
      <c r="F590" s="88"/>
      <c r="G590" s="88"/>
    </row>
    <row r="591" spans="1:7" ht="25.5" customHeight="1">
      <c r="A591" s="88"/>
      <c r="B591" s="89"/>
      <c r="C591" s="88"/>
      <c r="D591" s="88"/>
      <c r="E591" s="88"/>
      <c r="F591" s="88"/>
      <c r="G591" s="88"/>
    </row>
    <row r="592" spans="1:7" ht="25.5" customHeight="1">
      <c r="A592" s="88"/>
      <c r="B592" s="89"/>
      <c r="C592" s="88"/>
      <c r="D592" s="88"/>
      <c r="E592" s="88"/>
      <c r="F592" s="88"/>
      <c r="G592" s="88"/>
    </row>
    <row r="593" spans="1:7" ht="25.5" customHeight="1">
      <c r="A593" s="88"/>
      <c r="B593" s="89"/>
      <c r="C593" s="88"/>
      <c r="D593" s="88"/>
      <c r="E593" s="88"/>
      <c r="F593" s="88"/>
      <c r="G593" s="88"/>
    </row>
    <row r="594" spans="1:7" ht="25.5" customHeight="1">
      <c r="A594" s="88"/>
      <c r="B594" s="89"/>
      <c r="C594" s="88"/>
      <c r="D594" s="88"/>
      <c r="E594" s="88"/>
      <c r="F594" s="88"/>
      <c r="G594" s="88"/>
    </row>
    <row r="595" spans="1:7" ht="25.5" customHeight="1">
      <c r="A595" s="88"/>
      <c r="B595" s="89"/>
      <c r="C595" s="88"/>
      <c r="D595" s="88"/>
      <c r="E595" s="88"/>
      <c r="F595" s="88"/>
      <c r="G595" s="88"/>
    </row>
    <row r="596" spans="1:7" ht="25.5" customHeight="1">
      <c r="A596" s="88"/>
      <c r="B596" s="89"/>
      <c r="C596" s="88"/>
      <c r="D596" s="88"/>
      <c r="E596" s="88"/>
      <c r="F596" s="88"/>
      <c r="G596" s="88"/>
    </row>
    <row r="597" spans="1:7" ht="25.5" customHeight="1">
      <c r="A597" s="88"/>
      <c r="B597" s="89"/>
      <c r="C597" s="88"/>
      <c r="D597" s="88"/>
      <c r="E597" s="88"/>
      <c r="F597" s="88"/>
      <c r="G597" s="88"/>
    </row>
    <row r="598" spans="1:7" ht="25.5" customHeight="1">
      <c r="A598" s="88"/>
      <c r="B598" s="89"/>
      <c r="C598" s="88"/>
      <c r="D598" s="88"/>
      <c r="E598" s="88"/>
      <c r="F598" s="88"/>
      <c r="G598" s="88"/>
    </row>
    <row r="599" spans="1:7" ht="25.5" customHeight="1">
      <c r="A599" s="88"/>
      <c r="B599" s="89"/>
      <c r="C599" s="88"/>
      <c r="D599" s="88"/>
      <c r="E599" s="88"/>
      <c r="F599" s="88"/>
      <c r="G599" s="88"/>
    </row>
    <row r="600" spans="1:7" ht="25.5" customHeight="1">
      <c r="A600" s="88"/>
      <c r="B600" s="89"/>
      <c r="C600" s="88"/>
      <c r="D600" s="88"/>
      <c r="E600" s="88"/>
      <c r="F600" s="88"/>
      <c r="G600" s="88"/>
    </row>
    <row r="601" spans="1:7" ht="25.5" customHeight="1">
      <c r="A601" s="88"/>
      <c r="B601" s="89"/>
      <c r="C601" s="88"/>
      <c r="D601" s="88"/>
      <c r="E601" s="88"/>
      <c r="F601" s="88"/>
      <c r="G601" s="88"/>
    </row>
    <row r="602" spans="1:7" ht="25.5" customHeight="1">
      <c r="A602" s="88"/>
      <c r="B602" s="89"/>
      <c r="C602" s="88"/>
      <c r="D602" s="88"/>
      <c r="E602" s="88"/>
      <c r="F602" s="88"/>
      <c r="G602" s="88"/>
    </row>
    <row r="603" spans="1:7" ht="25.5" customHeight="1">
      <c r="A603" s="88"/>
      <c r="B603" s="89"/>
      <c r="C603" s="88"/>
      <c r="D603" s="88"/>
      <c r="E603" s="88"/>
      <c r="F603" s="88"/>
      <c r="G603" s="88"/>
    </row>
    <row r="604" spans="1:7" ht="25.5" customHeight="1">
      <c r="A604" s="88"/>
      <c r="B604" s="89"/>
      <c r="C604" s="88"/>
      <c r="D604" s="88"/>
      <c r="E604" s="88"/>
      <c r="F604" s="88"/>
      <c r="G604" s="88"/>
    </row>
    <row r="605" spans="1:7" ht="25.5" customHeight="1">
      <c r="A605" s="88"/>
      <c r="B605" s="89"/>
      <c r="C605" s="88"/>
      <c r="D605" s="88"/>
      <c r="E605" s="88"/>
      <c r="F605" s="88"/>
      <c r="G605" s="88"/>
    </row>
    <row r="606" spans="1:7" ht="25.5" customHeight="1">
      <c r="A606" s="88"/>
      <c r="B606" s="89"/>
      <c r="C606" s="88"/>
      <c r="D606" s="88"/>
      <c r="E606" s="88"/>
      <c r="F606" s="88"/>
      <c r="G606" s="88"/>
    </row>
    <row r="607" spans="1:7" ht="25.5" customHeight="1">
      <c r="A607" s="88"/>
      <c r="B607" s="89"/>
      <c r="C607" s="88"/>
      <c r="D607" s="88"/>
      <c r="E607" s="88"/>
      <c r="F607" s="88"/>
      <c r="G607" s="88"/>
    </row>
    <row r="608" spans="1:7" ht="25.5" customHeight="1">
      <c r="A608" s="88"/>
      <c r="B608" s="89"/>
      <c r="C608" s="88"/>
      <c r="D608" s="88"/>
      <c r="E608" s="88"/>
      <c r="F608" s="88"/>
      <c r="G608" s="88"/>
    </row>
    <row r="609" spans="1:7" ht="25.5" customHeight="1">
      <c r="A609" s="88"/>
      <c r="B609" s="89"/>
      <c r="C609" s="88"/>
      <c r="D609" s="88"/>
      <c r="E609" s="88"/>
      <c r="F609" s="88"/>
      <c r="G609" s="88"/>
    </row>
    <row r="610" spans="1:7" ht="25.5" customHeight="1">
      <c r="A610" s="88"/>
      <c r="B610" s="89"/>
      <c r="C610" s="88"/>
      <c r="D610" s="88"/>
      <c r="E610" s="88"/>
      <c r="F610" s="88"/>
      <c r="G610" s="88"/>
    </row>
    <row r="611" spans="1:7" ht="25.5" customHeight="1">
      <c r="A611" s="88"/>
      <c r="B611" s="89"/>
      <c r="C611" s="88"/>
      <c r="D611" s="88"/>
      <c r="E611" s="88"/>
      <c r="F611" s="88"/>
      <c r="G611" s="88"/>
    </row>
    <row r="612" spans="1:7" ht="25.5" customHeight="1">
      <c r="A612" s="88"/>
      <c r="B612" s="89"/>
      <c r="C612" s="88"/>
      <c r="D612" s="88"/>
      <c r="E612" s="88"/>
      <c r="F612" s="88"/>
      <c r="G612" s="88"/>
    </row>
    <row r="613" spans="1:7" ht="25.5" customHeight="1">
      <c r="A613" s="88"/>
      <c r="B613" s="89"/>
      <c r="C613" s="88"/>
      <c r="D613" s="88"/>
      <c r="E613" s="88"/>
      <c r="F613" s="88"/>
      <c r="G613" s="88"/>
    </row>
    <row r="614" spans="1:7" ht="25.5" customHeight="1">
      <c r="A614" s="88"/>
      <c r="B614" s="89"/>
      <c r="C614" s="88"/>
      <c r="D614" s="88"/>
      <c r="E614" s="88"/>
      <c r="F614" s="88"/>
      <c r="G614" s="88"/>
    </row>
    <row r="615" spans="1:7" ht="25.5" customHeight="1">
      <c r="A615" s="88"/>
      <c r="B615" s="89"/>
      <c r="C615" s="88"/>
      <c r="D615" s="88"/>
      <c r="E615" s="88"/>
      <c r="F615" s="88"/>
      <c r="G615" s="88"/>
    </row>
    <row r="616" spans="1:7" ht="25.5" customHeight="1">
      <c r="A616" s="88"/>
      <c r="B616" s="89"/>
      <c r="C616" s="88"/>
      <c r="D616" s="88"/>
      <c r="E616" s="88"/>
      <c r="F616" s="88"/>
      <c r="G616" s="88"/>
    </row>
    <row r="617" spans="1:7" ht="25.5" customHeight="1">
      <c r="A617" s="88"/>
      <c r="B617" s="89"/>
      <c r="C617" s="88"/>
      <c r="D617" s="88"/>
      <c r="E617" s="88"/>
      <c r="F617" s="88"/>
      <c r="G617" s="88"/>
    </row>
    <row r="618" spans="1:7" ht="25.5" customHeight="1">
      <c r="A618" s="88"/>
      <c r="B618" s="89"/>
      <c r="C618" s="88"/>
      <c r="D618" s="88"/>
      <c r="E618" s="88"/>
      <c r="F618" s="88"/>
      <c r="G618" s="88"/>
    </row>
    <row r="619" spans="1:7" ht="25.5" customHeight="1">
      <c r="A619" s="88"/>
      <c r="B619" s="89"/>
      <c r="C619" s="88"/>
      <c r="D619" s="88"/>
      <c r="E619" s="88"/>
      <c r="F619" s="88"/>
      <c r="G619" s="88"/>
    </row>
    <row r="620" spans="1:7" ht="25.5" customHeight="1">
      <c r="A620" s="88"/>
      <c r="B620" s="89"/>
      <c r="C620" s="88"/>
      <c r="D620" s="88"/>
      <c r="E620" s="88"/>
      <c r="F620" s="88"/>
      <c r="G620" s="88"/>
    </row>
    <row r="621" spans="1:7" ht="25.5" customHeight="1">
      <c r="A621" s="88"/>
      <c r="B621" s="89"/>
      <c r="C621" s="88"/>
      <c r="D621" s="88"/>
      <c r="E621" s="88"/>
      <c r="F621" s="88"/>
      <c r="G621" s="88"/>
    </row>
    <row r="622" spans="1:7" ht="25.5" customHeight="1">
      <c r="A622" s="88"/>
      <c r="B622" s="89"/>
      <c r="C622" s="88"/>
      <c r="D622" s="88"/>
      <c r="E622" s="88"/>
      <c r="F622" s="88"/>
      <c r="G622" s="88"/>
    </row>
    <row r="623" spans="1:7" ht="25.5" customHeight="1">
      <c r="A623" s="88"/>
      <c r="B623" s="89"/>
      <c r="C623" s="88"/>
      <c r="D623" s="88"/>
      <c r="E623" s="88"/>
      <c r="F623" s="88"/>
      <c r="G623" s="88"/>
    </row>
    <row r="624" spans="1:7" ht="25.5" customHeight="1">
      <c r="A624" s="88"/>
      <c r="B624" s="89"/>
      <c r="C624" s="88"/>
      <c r="D624" s="88"/>
      <c r="E624" s="88"/>
      <c r="F624" s="88"/>
      <c r="G624" s="88"/>
    </row>
    <row r="625" spans="1:7" ht="25.5" customHeight="1">
      <c r="A625" s="88"/>
      <c r="B625" s="89"/>
      <c r="C625" s="88"/>
      <c r="D625" s="88"/>
      <c r="E625" s="88"/>
      <c r="F625" s="88"/>
      <c r="G625" s="88"/>
    </row>
    <row r="626" spans="1:7" ht="25.5" customHeight="1">
      <c r="A626" s="88"/>
      <c r="B626" s="89"/>
      <c r="C626" s="88"/>
      <c r="D626" s="88"/>
      <c r="E626" s="88"/>
      <c r="F626" s="88"/>
      <c r="G626" s="88"/>
    </row>
    <row r="627" spans="1:7" ht="25.5" customHeight="1">
      <c r="A627" s="88"/>
      <c r="B627" s="89"/>
      <c r="C627" s="88"/>
      <c r="D627" s="88"/>
      <c r="E627" s="88"/>
      <c r="F627" s="88"/>
      <c r="G627" s="88"/>
    </row>
    <row r="628" spans="1:7" ht="25.5" customHeight="1">
      <c r="A628" s="88"/>
      <c r="B628" s="89"/>
      <c r="C628" s="88"/>
      <c r="D628" s="88"/>
      <c r="E628" s="88"/>
      <c r="F628" s="88"/>
      <c r="G628" s="88"/>
    </row>
    <row r="629" spans="1:7" ht="25.5" customHeight="1">
      <c r="A629" s="88"/>
      <c r="B629" s="89"/>
      <c r="C629" s="88"/>
      <c r="D629" s="88"/>
      <c r="E629" s="88"/>
      <c r="F629" s="88"/>
      <c r="G629" s="88"/>
    </row>
    <row r="630" spans="1:7" ht="25.5" customHeight="1">
      <c r="A630" s="88"/>
      <c r="B630" s="89"/>
      <c r="C630" s="88"/>
      <c r="D630" s="88"/>
      <c r="E630" s="88"/>
      <c r="F630" s="88"/>
      <c r="G630" s="88"/>
    </row>
    <row r="631" spans="1:7" ht="25.5" customHeight="1">
      <c r="A631" s="88"/>
      <c r="B631" s="89"/>
      <c r="C631" s="88"/>
      <c r="D631" s="88"/>
      <c r="E631" s="88"/>
      <c r="F631" s="88"/>
      <c r="G631" s="88"/>
    </row>
    <row r="632" spans="1:7" ht="25.5" customHeight="1">
      <c r="A632" s="88"/>
      <c r="B632" s="89"/>
      <c r="C632" s="88"/>
      <c r="D632" s="88"/>
      <c r="E632" s="88"/>
      <c r="F632" s="88"/>
      <c r="G632" s="88"/>
    </row>
    <row r="633" spans="1:7" ht="25.5" customHeight="1">
      <c r="A633" s="88"/>
      <c r="B633" s="89"/>
      <c r="C633" s="88"/>
      <c r="D633" s="88"/>
      <c r="E633" s="88"/>
      <c r="F633" s="88"/>
      <c r="G633" s="88"/>
    </row>
    <row r="634" spans="1:7" ht="25.5" customHeight="1">
      <c r="A634" s="88"/>
      <c r="B634" s="89"/>
      <c r="C634" s="88"/>
      <c r="D634" s="88"/>
      <c r="E634" s="88"/>
      <c r="F634" s="88"/>
      <c r="G634" s="88"/>
    </row>
    <row r="635" spans="1:7" ht="25.5" customHeight="1">
      <c r="A635" s="88"/>
      <c r="B635" s="89"/>
      <c r="C635" s="88"/>
      <c r="D635" s="88"/>
      <c r="E635" s="88"/>
      <c r="F635" s="88"/>
      <c r="G635" s="88"/>
    </row>
    <row r="636" spans="1:7" ht="25.5" customHeight="1">
      <c r="A636" s="88"/>
      <c r="B636" s="89"/>
      <c r="C636" s="88"/>
      <c r="D636" s="88"/>
      <c r="E636" s="88"/>
      <c r="F636" s="88"/>
      <c r="G636" s="88"/>
    </row>
    <row r="637" spans="1:7" ht="25.5" customHeight="1">
      <c r="A637" s="88"/>
      <c r="B637" s="89"/>
      <c r="C637" s="88"/>
      <c r="D637" s="88"/>
      <c r="E637" s="88"/>
      <c r="F637" s="88"/>
      <c r="G637" s="88"/>
    </row>
    <row r="638" spans="1:7" ht="25.5" customHeight="1">
      <c r="A638" s="88"/>
      <c r="B638" s="89"/>
      <c r="C638" s="88"/>
      <c r="D638" s="88"/>
      <c r="E638" s="88"/>
      <c r="F638" s="88"/>
      <c r="G638" s="88"/>
    </row>
    <row r="639" spans="1:7" ht="25.5" customHeight="1">
      <c r="A639" s="88"/>
      <c r="B639" s="89"/>
      <c r="C639" s="88"/>
      <c r="D639" s="88"/>
      <c r="E639" s="88"/>
      <c r="F639" s="88"/>
      <c r="G639" s="88"/>
    </row>
    <row r="640" spans="1:7" ht="25.5" customHeight="1">
      <c r="A640" s="88"/>
      <c r="B640" s="89"/>
      <c r="C640" s="88"/>
      <c r="D640" s="88"/>
      <c r="E640" s="88"/>
      <c r="F640" s="88"/>
      <c r="G640" s="88"/>
    </row>
    <row r="641" spans="1:7" ht="25.5" customHeight="1">
      <c r="A641" s="88"/>
      <c r="B641" s="89"/>
      <c r="C641" s="88"/>
      <c r="D641" s="88"/>
      <c r="E641" s="88"/>
      <c r="F641" s="88"/>
      <c r="G641" s="88"/>
    </row>
    <row r="642" spans="1:7" ht="25.5" customHeight="1">
      <c r="A642" s="88"/>
      <c r="B642" s="89"/>
      <c r="C642" s="88"/>
      <c r="D642" s="88"/>
      <c r="E642" s="88"/>
      <c r="F642" s="88"/>
      <c r="G642" s="88"/>
    </row>
    <row r="643" spans="1:7" ht="25.5" customHeight="1">
      <c r="A643" s="88"/>
      <c r="B643" s="89"/>
      <c r="C643" s="88"/>
      <c r="D643" s="88"/>
      <c r="E643" s="88"/>
      <c r="F643" s="88"/>
      <c r="G643" s="88"/>
    </row>
    <row r="644" spans="1:7" ht="25.5" customHeight="1">
      <c r="A644" s="88"/>
      <c r="B644" s="89"/>
      <c r="C644" s="88"/>
      <c r="D644" s="88"/>
      <c r="E644" s="88"/>
      <c r="F644" s="88"/>
      <c r="G644" s="88"/>
    </row>
    <row r="645" spans="1:7" ht="25.5" customHeight="1">
      <c r="A645" s="88"/>
      <c r="B645" s="89"/>
      <c r="C645" s="88"/>
      <c r="D645" s="88"/>
      <c r="E645" s="88"/>
      <c r="F645" s="88"/>
      <c r="G645" s="88"/>
    </row>
    <row r="646" spans="1:7" ht="25.5" customHeight="1">
      <c r="A646" s="88"/>
      <c r="B646" s="89"/>
      <c r="C646" s="88"/>
      <c r="D646" s="88"/>
      <c r="E646" s="88"/>
      <c r="F646" s="88"/>
      <c r="G646" s="88"/>
    </row>
    <row r="647" spans="1:7" ht="25.5" customHeight="1">
      <c r="A647" s="88"/>
      <c r="B647" s="89"/>
      <c r="C647" s="88"/>
      <c r="D647" s="88"/>
      <c r="E647" s="88"/>
      <c r="F647" s="88"/>
      <c r="G647" s="88"/>
    </row>
    <row r="648" spans="1:7" ht="25.5" customHeight="1">
      <c r="A648" s="88"/>
      <c r="B648" s="89"/>
      <c r="C648" s="88"/>
      <c r="D648" s="88"/>
      <c r="E648" s="88"/>
      <c r="F648" s="88"/>
      <c r="G648" s="88"/>
    </row>
    <row r="649" spans="1:7" ht="25.5" customHeight="1">
      <c r="A649" s="88"/>
      <c r="B649" s="89"/>
      <c r="C649" s="88"/>
      <c r="D649" s="88"/>
      <c r="E649" s="88"/>
      <c r="F649" s="88"/>
      <c r="G649" s="88"/>
    </row>
    <row r="650" spans="1:7" ht="25.5" customHeight="1">
      <c r="A650" s="88"/>
      <c r="B650" s="89"/>
      <c r="C650" s="88"/>
      <c r="D650" s="88"/>
      <c r="E650" s="88"/>
      <c r="F650" s="88"/>
      <c r="G650" s="88"/>
    </row>
    <row r="651" spans="1:7" ht="25.5" customHeight="1">
      <c r="A651" s="88"/>
      <c r="B651" s="89"/>
      <c r="C651" s="88"/>
      <c r="D651" s="88"/>
      <c r="E651" s="88"/>
      <c r="F651" s="88"/>
      <c r="G651" s="88"/>
    </row>
    <row r="652" spans="1:7" ht="25.5" customHeight="1">
      <c r="A652" s="88"/>
      <c r="B652" s="89"/>
      <c r="C652" s="88"/>
      <c r="D652" s="88"/>
      <c r="E652" s="88"/>
      <c r="F652" s="88"/>
      <c r="G652" s="88"/>
    </row>
    <row r="653" spans="1:7" ht="25.5" customHeight="1">
      <c r="A653" s="88"/>
      <c r="B653" s="89"/>
      <c r="C653" s="88"/>
      <c r="D653" s="88"/>
      <c r="E653" s="88"/>
      <c r="F653" s="88"/>
      <c r="G653" s="88"/>
    </row>
    <row r="654" spans="1:7" ht="25.5" customHeight="1">
      <c r="A654" s="88"/>
      <c r="B654" s="89"/>
      <c r="C654" s="88"/>
      <c r="D654" s="88"/>
      <c r="E654" s="88"/>
      <c r="F654" s="88"/>
      <c r="G654" s="88"/>
    </row>
    <row r="655" spans="1:7" ht="25.5" customHeight="1">
      <c r="A655" s="88"/>
      <c r="B655" s="89"/>
      <c r="C655" s="88"/>
      <c r="D655" s="88"/>
      <c r="E655" s="88"/>
      <c r="F655" s="88"/>
      <c r="G655" s="88"/>
    </row>
    <row r="656" spans="1:7" ht="25.5" customHeight="1">
      <c r="A656" s="88"/>
      <c r="B656" s="89"/>
      <c r="C656" s="88"/>
      <c r="D656" s="88"/>
      <c r="E656" s="88"/>
      <c r="F656" s="88"/>
      <c r="G656" s="88"/>
    </row>
    <row r="657" spans="1:7" ht="25.5" customHeight="1">
      <c r="A657" s="88"/>
      <c r="B657" s="89"/>
      <c r="C657" s="88"/>
      <c r="D657" s="88"/>
      <c r="E657" s="88"/>
      <c r="F657" s="88"/>
      <c r="G657" s="88"/>
    </row>
    <row r="658" spans="1:7" ht="25.5" customHeight="1">
      <c r="A658" s="88"/>
      <c r="B658" s="89"/>
      <c r="C658" s="88"/>
      <c r="D658" s="88"/>
      <c r="E658" s="88"/>
      <c r="F658" s="88"/>
      <c r="G658" s="88"/>
    </row>
    <row r="659" spans="1:7" ht="25.5" customHeight="1">
      <c r="A659" s="88"/>
      <c r="B659" s="89"/>
      <c r="C659" s="88"/>
      <c r="D659" s="88"/>
      <c r="E659" s="88"/>
      <c r="F659" s="88"/>
      <c r="G659" s="88"/>
    </row>
    <row r="660" spans="1:7" ht="25.5" customHeight="1">
      <c r="A660" s="88"/>
      <c r="B660" s="89"/>
      <c r="C660" s="88"/>
      <c r="D660" s="88"/>
      <c r="E660" s="88"/>
      <c r="F660" s="88"/>
      <c r="G660" s="88"/>
    </row>
    <row r="661" spans="1:7" ht="25.5" customHeight="1">
      <c r="A661" s="88"/>
      <c r="B661" s="89"/>
      <c r="C661" s="88"/>
      <c r="D661" s="88"/>
      <c r="E661" s="88"/>
      <c r="F661" s="88"/>
      <c r="G661" s="88"/>
    </row>
    <row r="662" spans="1:7" ht="25.5" customHeight="1">
      <c r="A662" s="88"/>
      <c r="B662" s="89"/>
      <c r="C662" s="88"/>
      <c r="D662" s="88"/>
      <c r="E662" s="88"/>
      <c r="F662" s="88"/>
      <c r="G662" s="88"/>
    </row>
    <row r="663" spans="1:7" ht="25.5" customHeight="1">
      <c r="A663" s="88"/>
      <c r="B663" s="89"/>
      <c r="C663" s="88"/>
      <c r="D663" s="88"/>
      <c r="E663" s="88"/>
      <c r="F663" s="88"/>
      <c r="G663" s="88"/>
    </row>
    <row r="664" spans="1:7" ht="25.5" customHeight="1">
      <c r="A664" s="88"/>
      <c r="B664" s="89"/>
      <c r="C664" s="88"/>
      <c r="D664" s="88"/>
      <c r="E664" s="88"/>
      <c r="F664" s="88"/>
      <c r="G664" s="88"/>
    </row>
    <row r="665" spans="1:7" ht="25.5" customHeight="1">
      <c r="A665" s="88"/>
      <c r="B665" s="89"/>
      <c r="C665" s="88"/>
      <c r="D665" s="88"/>
      <c r="E665" s="88"/>
      <c r="F665" s="88"/>
      <c r="G665" s="88"/>
    </row>
    <row r="666" spans="1:7" ht="25.5" customHeight="1">
      <c r="A666" s="88"/>
      <c r="B666" s="89"/>
      <c r="C666" s="88"/>
      <c r="D666" s="88"/>
      <c r="E666" s="88"/>
      <c r="F666" s="88"/>
      <c r="G666" s="88"/>
    </row>
    <row r="667" spans="1:7" ht="25.5" customHeight="1">
      <c r="A667" s="88"/>
      <c r="B667" s="89"/>
      <c r="C667" s="88"/>
      <c r="D667" s="88"/>
      <c r="E667" s="88"/>
      <c r="F667" s="88"/>
      <c r="G667" s="88"/>
    </row>
    <row r="668" spans="1:7" ht="25.5" customHeight="1">
      <c r="A668" s="88"/>
      <c r="B668" s="89"/>
      <c r="C668" s="88"/>
      <c r="D668" s="88"/>
      <c r="E668" s="88"/>
      <c r="F668" s="88"/>
      <c r="G668" s="88"/>
    </row>
    <row r="669" spans="1:7" ht="25.5" customHeight="1">
      <c r="A669" s="88"/>
      <c r="B669" s="89"/>
      <c r="C669" s="88"/>
      <c r="D669" s="88"/>
      <c r="E669" s="88"/>
      <c r="F669" s="88"/>
      <c r="G669" s="88"/>
    </row>
    <row r="670" spans="1:7" ht="25.5" customHeight="1">
      <c r="A670" s="88"/>
      <c r="B670" s="89"/>
      <c r="C670" s="88"/>
      <c r="D670" s="88"/>
      <c r="E670" s="88"/>
      <c r="F670" s="88"/>
      <c r="G670" s="88"/>
    </row>
    <row r="671" spans="1:7" ht="25.5" customHeight="1">
      <c r="A671" s="88"/>
      <c r="B671" s="89"/>
      <c r="C671" s="88"/>
      <c r="D671" s="88"/>
      <c r="E671" s="88"/>
      <c r="F671" s="88"/>
      <c r="G671" s="88"/>
    </row>
    <row r="672" spans="1:7" ht="25.5" customHeight="1">
      <c r="A672" s="88"/>
      <c r="B672" s="89"/>
      <c r="C672" s="88"/>
      <c r="D672" s="88"/>
      <c r="E672" s="88"/>
      <c r="F672" s="88"/>
      <c r="G672" s="88"/>
    </row>
    <row r="673" spans="1:7" ht="25.5" customHeight="1">
      <c r="A673" s="88"/>
      <c r="B673" s="89"/>
      <c r="C673" s="88"/>
      <c r="D673" s="88"/>
      <c r="E673" s="88"/>
      <c r="F673" s="88"/>
      <c r="G673" s="88"/>
    </row>
    <row r="674" spans="1:7" ht="25.5" customHeight="1">
      <c r="A674" s="88"/>
      <c r="B674" s="89"/>
      <c r="C674" s="88"/>
      <c r="D674" s="88"/>
      <c r="E674" s="88"/>
      <c r="F674" s="88"/>
      <c r="G674" s="88"/>
    </row>
    <row r="675" spans="1:7" ht="25.5" customHeight="1">
      <c r="A675" s="88"/>
      <c r="B675" s="89"/>
      <c r="C675" s="88"/>
      <c r="D675" s="88"/>
      <c r="E675" s="88"/>
      <c r="F675" s="88"/>
      <c r="G675" s="88"/>
    </row>
    <row r="676" spans="1:7" ht="25.5" customHeight="1">
      <c r="A676" s="88"/>
      <c r="B676" s="89"/>
      <c r="C676" s="88"/>
      <c r="D676" s="88"/>
      <c r="E676" s="88"/>
      <c r="F676" s="88"/>
      <c r="G676" s="88"/>
    </row>
    <row r="677" spans="1:7" ht="25.5" customHeight="1">
      <c r="A677" s="88"/>
      <c r="B677" s="89"/>
      <c r="C677" s="88"/>
      <c r="D677" s="88"/>
      <c r="E677" s="88"/>
      <c r="F677" s="88"/>
      <c r="G677" s="88"/>
    </row>
    <row r="678" spans="1:7" ht="25.5" customHeight="1">
      <c r="A678" s="88"/>
      <c r="B678" s="89"/>
      <c r="C678" s="88"/>
      <c r="D678" s="88"/>
      <c r="E678" s="88"/>
      <c r="F678" s="88"/>
      <c r="G678" s="88"/>
    </row>
    <row r="679" spans="1:7" ht="25.5" customHeight="1">
      <c r="A679" s="88"/>
      <c r="B679" s="89"/>
      <c r="C679" s="88"/>
      <c r="D679" s="88"/>
      <c r="E679" s="88"/>
      <c r="F679" s="88"/>
      <c r="G679" s="88"/>
    </row>
    <row r="680" spans="1:7" ht="25.5" customHeight="1">
      <c r="A680" s="88"/>
      <c r="B680" s="89"/>
      <c r="C680" s="88"/>
      <c r="D680" s="88"/>
      <c r="E680" s="88"/>
      <c r="F680" s="88"/>
      <c r="G680" s="88"/>
    </row>
    <row r="681" spans="1:7" ht="25.5" customHeight="1">
      <c r="A681" s="88"/>
      <c r="B681" s="89"/>
      <c r="C681" s="88"/>
      <c r="D681" s="88"/>
      <c r="E681" s="88"/>
      <c r="F681" s="88"/>
      <c r="G681" s="88"/>
    </row>
    <row r="682" spans="1:7" ht="25.5" customHeight="1">
      <c r="A682" s="88"/>
      <c r="B682" s="89"/>
      <c r="C682" s="88"/>
      <c r="D682" s="88"/>
      <c r="E682" s="88"/>
      <c r="F682" s="88"/>
      <c r="G682" s="88"/>
    </row>
    <row r="683" spans="1:7" ht="25.5" customHeight="1">
      <c r="A683" s="88"/>
      <c r="B683" s="89"/>
      <c r="C683" s="88"/>
      <c r="D683" s="88"/>
      <c r="E683" s="88"/>
      <c r="F683" s="88"/>
      <c r="G683" s="88"/>
    </row>
    <row r="684" spans="1:7" ht="25.5" customHeight="1">
      <c r="A684" s="88"/>
      <c r="B684" s="89"/>
      <c r="C684" s="88"/>
      <c r="D684" s="88"/>
      <c r="E684" s="88"/>
      <c r="F684" s="88"/>
      <c r="G684" s="88"/>
    </row>
    <row r="685" spans="1:7" ht="25.5" customHeight="1">
      <c r="A685" s="88"/>
      <c r="B685" s="89"/>
      <c r="C685" s="88"/>
      <c r="D685" s="88"/>
      <c r="E685" s="88"/>
      <c r="F685" s="88"/>
      <c r="G685" s="88"/>
    </row>
    <row r="686" spans="1:7" ht="25.5" customHeight="1">
      <c r="A686" s="88"/>
      <c r="B686" s="89"/>
      <c r="C686" s="88"/>
      <c r="D686" s="88"/>
      <c r="E686" s="88"/>
      <c r="F686" s="88"/>
      <c r="G686" s="88"/>
    </row>
    <row r="687" spans="1:7" ht="25.5" customHeight="1">
      <c r="A687" s="88"/>
      <c r="B687" s="89"/>
      <c r="C687" s="88"/>
      <c r="D687" s="88"/>
      <c r="E687" s="88"/>
      <c r="F687" s="88"/>
      <c r="G687" s="88"/>
    </row>
    <row r="688" spans="1:7" ht="25.5" customHeight="1">
      <c r="A688" s="88"/>
      <c r="B688" s="89"/>
      <c r="C688" s="88"/>
      <c r="D688" s="88"/>
      <c r="E688" s="88"/>
      <c r="F688" s="88"/>
      <c r="G688" s="88"/>
    </row>
    <row r="689" spans="1:7" ht="25.5" customHeight="1">
      <c r="A689" s="88"/>
      <c r="B689" s="89"/>
      <c r="C689" s="88"/>
      <c r="D689" s="88"/>
      <c r="E689" s="88"/>
      <c r="F689" s="88"/>
      <c r="G689" s="88"/>
    </row>
    <row r="690" spans="1:7" ht="25.5" customHeight="1">
      <c r="A690" s="88"/>
      <c r="B690" s="89"/>
      <c r="C690" s="88"/>
      <c r="D690" s="88"/>
      <c r="E690" s="88"/>
      <c r="F690" s="88"/>
      <c r="G690" s="88"/>
    </row>
    <row r="691" spans="1:7" ht="25.5" customHeight="1">
      <c r="A691" s="88"/>
      <c r="B691" s="89"/>
      <c r="C691" s="88"/>
      <c r="D691" s="88"/>
      <c r="E691" s="88"/>
      <c r="F691" s="88"/>
      <c r="G691" s="88"/>
    </row>
    <row r="692" spans="1:7" ht="25.5" customHeight="1">
      <c r="A692" s="88"/>
      <c r="B692" s="89"/>
      <c r="C692" s="88"/>
      <c r="D692" s="88"/>
      <c r="E692" s="88"/>
      <c r="F692" s="88"/>
      <c r="G692" s="88"/>
    </row>
    <row r="693" spans="1:7" ht="25.5" customHeight="1">
      <c r="A693" s="88"/>
      <c r="B693" s="89"/>
      <c r="C693" s="88"/>
      <c r="D693" s="88"/>
      <c r="E693" s="88"/>
      <c r="F693" s="88"/>
      <c r="G693" s="88"/>
    </row>
    <row r="694" spans="1:7" ht="25.5" customHeight="1">
      <c r="A694" s="88"/>
      <c r="B694" s="89"/>
      <c r="C694" s="88"/>
      <c r="D694" s="88"/>
      <c r="E694" s="88"/>
      <c r="F694" s="88"/>
      <c r="G694" s="88"/>
    </row>
    <row r="695" spans="1:7" ht="25.5" customHeight="1">
      <c r="A695" s="88"/>
      <c r="B695" s="89"/>
      <c r="C695" s="88"/>
      <c r="D695" s="88"/>
      <c r="E695" s="88"/>
      <c r="F695" s="88"/>
      <c r="G695" s="88"/>
    </row>
    <row r="696" spans="1:7" ht="25.5" customHeight="1">
      <c r="A696" s="88"/>
      <c r="B696" s="89"/>
      <c r="C696" s="88"/>
      <c r="D696" s="88"/>
      <c r="E696" s="88"/>
      <c r="F696" s="88"/>
      <c r="G696" s="88"/>
    </row>
    <row r="697" spans="1:7" ht="25.5" customHeight="1">
      <c r="A697" s="88"/>
      <c r="B697" s="89"/>
      <c r="C697" s="88"/>
      <c r="D697" s="88"/>
      <c r="E697" s="88"/>
      <c r="F697" s="88"/>
      <c r="G697" s="88"/>
    </row>
    <row r="698" spans="1:7" ht="25.5" customHeight="1">
      <c r="A698" s="88"/>
      <c r="B698" s="89"/>
      <c r="C698" s="88"/>
      <c r="D698" s="88"/>
      <c r="E698" s="88"/>
      <c r="F698" s="88"/>
      <c r="G698" s="88"/>
    </row>
    <row r="699" spans="1:7" ht="25.5" customHeight="1">
      <c r="A699" s="88"/>
      <c r="B699" s="89"/>
      <c r="C699" s="88"/>
      <c r="D699" s="88"/>
      <c r="E699" s="88"/>
      <c r="F699" s="88"/>
      <c r="G699" s="88"/>
    </row>
    <row r="700" spans="1:7" ht="25.5" customHeight="1">
      <c r="A700" s="88"/>
      <c r="B700" s="89"/>
      <c r="C700" s="88"/>
      <c r="D700" s="88"/>
      <c r="E700" s="88"/>
      <c r="F700" s="88"/>
      <c r="G700" s="88"/>
    </row>
    <row r="701" spans="1:7" ht="25.5" customHeight="1">
      <c r="A701" s="88"/>
      <c r="B701" s="89"/>
      <c r="C701" s="88"/>
      <c r="D701" s="88"/>
      <c r="E701" s="88"/>
      <c r="F701" s="88"/>
      <c r="G701" s="88"/>
    </row>
    <row r="702" spans="1:7" ht="25.5" customHeight="1">
      <c r="A702" s="88"/>
      <c r="B702" s="89"/>
      <c r="C702" s="88"/>
      <c r="D702" s="88"/>
      <c r="E702" s="88"/>
      <c r="F702" s="88"/>
      <c r="G702" s="88"/>
    </row>
    <row r="703" spans="1:7" ht="25.5" customHeight="1">
      <c r="A703" s="88"/>
      <c r="B703" s="89"/>
      <c r="C703" s="88"/>
      <c r="D703" s="88"/>
      <c r="E703" s="88"/>
      <c r="F703" s="88"/>
      <c r="G703" s="88"/>
    </row>
    <row r="704" spans="1:7" ht="25.5" customHeight="1">
      <c r="A704" s="88"/>
      <c r="B704" s="89"/>
      <c r="C704" s="88"/>
      <c r="D704" s="88"/>
      <c r="E704" s="88"/>
      <c r="F704" s="88"/>
      <c r="G704" s="88"/>
    </row>
    <row r="705" spans="1:7" ht="25.5" customHeight="1">
      <c r="A705" s="88"/>
      <c r="B705" s="89"/>
      <c r="C705" s="88"/>
      <c r="D705" s="88"/>
      <c r="E705" s="88"/>
      <c r="F705" s="88"/>
      <c r="G705" s="88"/>
    </row>
    <row r="706" spans="1:7" ht="25.5" customHeight="1">
      <c r="A706" s="88"/>
      <c r="B706" s="89"/>
      <c r="C706" s="88"/>
      <c r="D706" s="88"/>
      <c r="E706" s="88"/>
      <c r="F706" s="88"/>
      <c r="G706" s="88"/>
    </row>
    <row r="707" spans="1:7" ht="25.5" customHeight="1">
      <c r="A707" s="88"/>
      <c r="B707" s="89"/>
      <c r="C707" s="88"/>
      <c r="D707" s="88"/>
      <c r="E707" s="88"/>
      <c r="F707" s="88"/>
      <c r="G707" s="88"/>
    </row>
    <row r="708" spans="1:7" ht="25.5" customHeight="1">
      <c r="A708" s="88"/>
      <c r="B708" s="89"/>
      <c r="C708" s="88"/>
      <c r="D708" s="88"/>
      <c r="E708" s="88"/>
      <c r="F708" s="88"/>
      <c r="G708" s="88"/>
    </row>
    <row r="709" spans="1:7" ht="25.5" customHeight="1">
      <c r="A709" s="88"/>
      <c r="B709" s="89"/>
      <c r="C709" s="88"/>
      <c r="D709" s="88"/>
      <c r="E709" s="88"/>
      <c r="F709" s="88"/>
      <c r="G709" s="88"/>
    </row>
    <row r="710" spans="1:7" ht="25.5" customHeight="1">
      <c r="A710" s="88"/>
      <c r="B710" s="89"/>
      <c r="C710" s="88"/>
      <c r="D710" s="88"/>
      <c r="E710" s="88"/>
      <c r="F710" s="88"/>
      <c r="G710" s="88"/>
    </row>
    <row r="711" spans="1:7" ht="25.5" customHeight="1">
      <c r="A711" s="88"/>
      <c r="B711" s="89"/>
      <c r="C711" s="88"/>
      <c r="D711" s="88"/>
      <c r="E711" s="88"/>
      <c r="F711" s="88"/>
      <c r="G711" s="88"/>
    </row>
    <row r="712" spans="1:7" ht="25.5" customHeight="1">
      <c r="A712" s="88"/>
      <c r="B712" s="89"/>
      <c r="C712" s="88"/>
      <c r="D712" s="88"/>
      <c r="E712" s="88"/>
      <c r="F712" s="88"/>
      <c r="G712" s="88"/>
    </row>
    <row r="713" spans="1:7" ht="25.5" customHeight="1">
      <c r="A713" s="88"/>
      <c r="B713" s="89"/>
      <c r="C713" s="88"/>
      <c r="D713" s="88"/>
      <c r="E713" s="88"/>
      <c r="F713" s="88"/>
      <c r="G713" s="88"/>
    </row>
    <row r="714" spans="1:7" ht="25.5" customHeight="1">
      <c r="A714" s="88"/>
      <c r="B714" s="89"/>
      <c r="C714" s="88"/>
      <c r="D714" s="88"/>
      <c r="E714" s="88"/>
      <c r="F714" s="88"/>
      <c r="G714" s="88"/>
    </row>
    <row r="715" spans="1:7" ht="25.5" customHeight="1">
      <c r="A715" s="88"/>
      <c r="B715" s="89"/>
      <c r="C715" s="88"/>
      <c r="D715" s="88"/>
      <c r="E715" s="88"/>
      <c r="F715" s="88"/>
      <c r="G715" s="88"/>
    </row>
    <row r="716" spans="1:7" ht="25.5" customHeight="1">
      <c r="A716" s="88"/>
      <c r="B716" s="89"/>
      <c r="C716" s="88"/>
      <c r="D716" s="88"/>
      <c r="E716" s="88"/>
      <c r="F716" s="88"/>
      <c r="G716" s="88"/>
    </row>
    <row r="717" spans="1:7" ht="25.5" customHeight="1">
      <c r="A717" s="88"/>
      <c r="B717" s="89"/>
      <c r="C717" s="88"/>
      <c r="D717" s="88"/>
      <c r="E717" s="88"/>
      <c r="F717" s="88"/>
      <c r="G717" s="88"/>
    </row>
    <row r="718" spans="1:7" ht="25.5" customHeight="1">
      <c r="A718" s="88"/>
      <c r="B718" s="89"/>
      <c r="C718" s="88"/>
      <c r="D718" s="88"/>
      <c r="E718" s="88"/>
      <c r="F718" s="88"/>
      <c r="G718" s="88"/>
    </row>
    <row r="719" spans="1:7" ht="25.5" customHeight="1">
      <c r="A719" s="88"/>
      <c r="B719" s="89"/>
      <c r="C719" s="88"/>
      <c r="D719" s="88"/>
      <c r="E719" s="88"/>
      <c r="F719" s="88"/>
      <c r="G719" s="88"/>
    </row>
    <row r="720" spans="1:7" ht="25.5" customHeight="1">
      <c r="A720" s="88"/>
      <c r="B720" s="89"/>
      <c r="C720" s="88"/>
      <c r="D720" s="88"/>
      <c r="E720" s="88"/>
      <c r="F720" s="88"/>
      <c r="G720" s="88"/>
    </row>
    <row r="721" spans="1:7" ht="25.5" customHeight="1">
      <c r="A721" s="88"/>
      <c r="B721" s="89"/>
      <c r="C721" s="88"/>
      <c r="D721" s="88"/>
      <c r="E721" s="88"/>
      <c r="F721" s="88"/>
      <c r="G721" s="88"/>
    </row>
    <row r="722" spans="1:7" ht="25.5" customHeight="1">
      <c r="A722" s="88"/>
      <c r="B722" s="89"/>
      <c r="C722" s="88"/>
      <c r="D722" s="88"/>
      <c r="E722" s="88"/>
      <c r="F722" s="88"/>
      <c r="G722" s="88"/>
    </row>
    <row r="723" spans="1:7" ht="25.5" customHeight="1">
      <c r="A723" s="88"/>
      <c r="B723" s="89"/>
      <c r="C723" s="88"/>
      <c r="D723" s="88"/>
      <c r="E723" s="88"/>
      <c r="F723" s="88"/>
      <c r="G723" s="88"/>
    </row>
    <row r="724" spans="1:7" ht="25.5" customHeight="1">
      <c r="A724" s="88"/>
      <c r="B724" s="89"/>
      <c r="C724" s="88"/>
      <c r="D724" s="88"/>
      <c r="E724" s="88"/>
      <c r="F724" s="88"/>
      <c r="G724" s="88"/>
    </row>
    <row r="725" spans="1:7" ht="25.5" customHeight="1">
      <c r="A725" s="88"/>
      <c r="B725" s="89"/>
      <c r="C725" s="88"/>
      <c r="D725" s="88"/>
      <c r="E725" s="88"/>
      <c r="F725" s="88"/>
      <c r="G725" s="88"/>
    </row>
    <row r="726" spans="1:7" ht="25.5" customHeight="1">
      <c r="A726" s="88"/>
      <c r="B726" s="89"/>
      <c r="C726" s="88"/>
      <c r="D726" s="88"/>
      <c r="E726" s="88"/>
      <c r="F726" s="88"/>
      <c r="G726" s="88"/>
    </row>
    <row r="727" spans="1:7" ht="25.5" customHeight="1">
      <c r="A727" s="88"/>
      <c r="B727" s="89"/>
      <c r="C727" s="88"/>
      <c r="D727" s="88"/>
      <c r="E727" s="88"/>
      <c r="F727" s="88"/>
      <c r="G727" s="88"/>
    </row>
    <row r="728" spans="1:7" ht="25.5" customHeight="1">
      <c r="A728" s="88"/>
      <c r="B728" s="89"/>
      <c r="C728" s="88"/>
      <c r="D728" s="88"/>
      <c r="E728" s="88"/>
      <c r="F728" s="88"/>
      <c r="G728" s="88"/>
    </row>
    <row r="729" spans="1:7" ht="25.5" customHeight="1">
      <c r="A729" s="88"/>
      <c r="B729" s="89"/>
      <c r="C729" s="88"/>
      <c r="D729" s="88"/>
      <c r="E729" s="88"/>
      <c r="F729" s="88"/>
      <c r="G729" s="88"/>
    </row>
    <row r="730" spans="1:7" ht="25.5" customHeight="1">
      <c r="A730" s="88"/>
      <c r="B730" s="89"/>
      <c r="C730" s="88"/>
      <c r="D730" s="88"/>
      <c r="E730" s="88"/>
      <c r="F730" s="88"/>
      <c r="G730" s="88"/>
    </row>
    <row r="731" spans="1:7" ht="25.5" customHeight="1">
      <c r="A731" s="88"/>
      <c r="B731" s="89"/>
      <c r="C731" s="88"/>
      <c r="D731" s="88"/>
      <c r="E731" s="88"/>
      <c r="F731" s="88"/>
      <c r="G731" s="88"/>
    </row>
    <row r="732" spans="1:7" ht="25.5" customHeight="1">
      <c r="A732" s="88"/>
      <c r="B732" s="89"/>
      <c r="C732" s="88"/>
      <c r="D732" s="88"/>
      <c r="E732" s="88"/>
      <c r="F732" s="88"/>
      <c r="G732" s="88"/>
    </row>
    <row r="733" spans="1:7" ht="25.5" customHeight="1">
      <c r="A733" s="88"/>
      <c r="B733" s="89"/>
      <c r="C733" s="88"/>
      <c r="D733" s="88"/>
      <c r="E733" s="88"/>
      <c r="F733" s="88"/>
      <c r="G733" s="88"/>
    </row>
    <row r="734" spans="1:7" ht="25.5" customHeight="1">
      <c r="A734" s="88"/>
      <c r="B734" s="89"/>
      <c r="C734" s="88"/>
      <c r="D734" s="88"/>
      <c r="E734" s="88"/>
      <c r="F734" s="88"/>
      <c r="G734" s="88"/>
    </row>
    <row r="735" spans="1:7" ht="25.5" customHeight="1">
      <c r="A735" s="88"/>
      <c r="B735" s="89"/>
      <c r="C735" s="88"/>
      <c r="D735" s="88"/>
      <c r="E735" s="88"/>
      <c r="F735" s="88"/>
      <c r="G735" s="88"/>
    </row>
    <row r="736" spans="1:7" ht="25.5" customHeight="1">
      <c r="A736" s="88"/>
      <c r="B736" s="89"/>
      <c r="C736" s="88"/>
      <c r="D736" s="88"/>
      <c r="E736" s="88"/>
      <c r="F736" s="88"/>
      <c r="G736" s="88"/>
    </row>
    <row r="737" spans="1:7" ht="25.5" customHeight="1">
      <c r="A737" s="88"/>
      <c r="B737" s="89"/>
      <c r="C737" s="88"/>
      <c r="D737" s="88"/>
      <c r="E737" s="88"/>
      <c r="F737" s="88"/>
      <c r="G737" s="88"/>
    </row>
    <row r="738" spans="1:7" ht="25.5" customHeight="1">
      <c r="A738" s="88"/>
      <c r="B738" s="89"/>
      <c r="C738" s="88"/>
      <c r="D738" s="88"/>
      <c r="E738" s="88"/>
      <c r="F738" s="88"/>
      <c r="G738" s="88"/>
    </row>
    <row r="739" spans="1:7" ht="25.5" customHeight="1">
      <c r="A739" s="88"/>
      <c r="B739" s="89"/>
      <c r="C739" s="88"/>
      <c r="D739" s="88"/>
      <c r="E739" s="88"/>
      <c r="F739" s="88"/>
      <c r="G739" s="88"/>
    </row>
    <row r="740" spans="1:7" ht="25.5" customHeight="1">
      <c r="A740" s="88"/>
      <c r="B740" s="89"/>
      <c r="C740" s="88"/>
      <c r="D740" s="88"/>
      <c r="E740" s="88"/>
      <c r="F740" s="88"/>
      <c r="G740" s="88"/>
    </row>
    <row r="741" spans="1:7" ht="25.5" customHeight="1">
      <c r="A741" s="88"/>
      <c r="B741" s="89"/>
      <c r="C741" s="88"/>
      <c r="D741" s="88"/>
      <c r="E741" s="88"/>
      <c r="F741" s="88"/>
      <c r="G741" s="88"/>
    </row>
    <row r="742" spans="1:7" ht="25.5" customHeight="1">
      <c r="A742" s="88"/>
      <c r="B742" s="89"/>
      <c r="C742" s="88"/>
      <c r="D742" s="88"/>
      <c r="E742" s="88"/>
      <c r="F742" s="88"/>
      <c r="G742" s="88"/>
    </row>
    <row r="743" spans="1:7" ht="25.5" customHeight="1">
      <c r="A743" s="88"/>
      <c r="B743" s="89"/>
      <c r="C743" s="88"/>
      <c r="D743" s="88"/>
      <c r="E743" s="88"/>
      <c r="F743" s="88"/>
      <c r="G743" s="88"/>
    </row>
    <row r="744" spans="1:7" ht="25.5" customHeight="1">
      <c r="A744" s="88"/>
      <c r="B744" s="89"/>
      <c r="C744" s="88"/>
      <c r="D744" s="88"/>
      <c r="E744" s="88"/>
      <c r="F744" s="88"/>
      <c r="G744" s="88"/>
    </row>
    <row r="745" spans="1:7" ht="25.5" customHeight="1">
      <c r="A745" s="88"/>
      <c r="B745" s="89"/>
      <c r="C745" s="88"/>
      <c r="D745" s="88"/>
      <c r="E745" s="88"/>
      <c r="F745" s="88"/>
      <c r="G745" s="88"/>
    </row>
    <row r="746" spans="1:7" ht="25.5" customHeight="1">
      <c r="A746" s="88"/>
      <c r="B746" s="89"/>
      <c r="C746" s="88"/>
      <c r="D746" s="88"/>
      <c r="E746" s="88"/>
      <c r="F746" s="88"/>
      <c r="G746" s="88"/>
    </row>
    <row r="747" spans="1:7" ht="25.5" customHeight="1">
      <c r="A747" s="88"/>
      <c r="B747" s="89"/>
      <c r="C747" s="88"/>
      <c r="D747" s="88"/>
      <c r="E747" s="88"/>
      <c r="F747" s="88"/>
      <c r="G747" s="88"/>
    </row>
    <row r="748" spans="1:7" ht="25.5" customHeight="1">
      <c r="A748" s="88"/>
      <c r="B748" s="89"/>
      <c r="C748" s="88"/>
      <c r="D748" s="88"/>
      <c r="E748" s="88"/>
      <c r="F748" s="88"/>
      <c r="G748" s="88"/>
    </row>
    <row r="749" spans="1:7" ht="25.5" customHeight="1">
      <c r="A749" s="88"/>
      <c r="B749" s="89"/>
      <c r="C749" s="88"/>
      <c r="D749" s="88"/>
      <c r="E749" s="88"/>
      <c r="F749" s="88"/>
      <c r="G749" s="88"/>
    </row>
    <row r="750" spans="1:7" ht="25.5" customHeight="1">
      <c r="A750" s="88"/>
      <c r="B750" s="89"/>
      <c r="C750" s="88"/>
      <c r="D750" s="88"/>
      <c r="E750" s="88"/>
      <c r="F750" s="88"/>
      <c r="G750" s="88"/>
    </row>
    <row r="751" spans="1:7" ht="25.5" customHeight="1">
      <c r="A751" s="88"/>
      <c r="B751" s="89"/>
      <c r="C751" s="88"/>
      <c r="D751" s="88"/>
      <c r="E751" s="88"/>
      <c r="F751" s="88"/>
      <c r="G751" s="88"/>
    </row>
    <row r="752" spans="1:7" ht="25.5" customHeight="1">
      <c r="A752" s="88"/>
      <c r="B752" s="89"/>
      <c r="C752" s="88"/>
      <c r="D752" s="88"/>
      <c r="E752" s="88"/>
      <c r="F752" s="88"/>
      <c r="G752" s="88"/>
    </row>
    <row r="753" spans="1:7" ht="25.5" customHeight="1">
      <c r="A753" s="88"/>
      <c r="B753" s="89"/>
      <c r="C753" s="88"/>
      <c r="D753" s="88"/>
      <c r="E753" s="88"/>
      <c r="F753" s="88"/>
      <c r="G753" s="88"/>
    </row>
    <row r="754" spans="1:7" ht="25.5" customHeight="1">
      <c r="A754" s="88"/>
      <c r="B754" s="89"/>
      <c r="C754" s="88"/>
      <c r="D754" s="88"/>
      <c r="E754" s="88"/>
      <c r="F754" s="88"/>
      <c r="G754" s="88"/>
    </row>
    <row r="755" spans="1:7" ht="25.5" customHeight="1">
      <c r="A755" s="88"/>
      <c r="B755" s="89"/>
      <c r="C755" s="88"/>
      <c r="D755" s="88"/>
      <c r="E755" s="88"/>
      <c r="F755" s="88"/>
      <c r="G755" s="88"/>
    </row>
    <row r="756" spans="1:7" ht="25.5" customHeight="1">
      <c r="A756" s="88"/>
      <c r="B756" s="89"/>
      <c r="C756" s="88"/>
      <c r="D756" s="88"/>
      <c r="E756" s="88"/>
      <c r="F756" s="88"/>
      <c r="G756" s="88"/>
    </row>
    <row r="757" spans="1:7" ht="25.5" customHeight="1">
      <c r="A757" s="88"/>
      <c r="B757" s="89"/>
      <c r="C757" s="88"/>
      <c r="D757" s="88"/>
      <c r="E757" s="88"/>
      <c r="F757" s="88"/>
      <c r="G757" s="88"/>
    </row>
    <row r="758" spans="1:7" ht="25.5" customHeight="1">
      <c r="A758" s="88"/>
      <c r="B758" s="89"/>
      <c r="C758" s="88"/>
      <c r="D758" s="88"/>
      <c r="E758" s="88"/>
      <c r="F758" s="88"/>
      <c r="G758" s="88"/>
    </row>
    <row r="759" spans="1:7" ht="25.5" customHeight="1">
      <c r="A759" s="88"/>
      <c r="B759" s="89"/>
      <c r="C759" s="88"/>
      <c r="D759" s="88"/>
      <c r="E759" s="88"/>
      <c r="F759" s="88"/>
      <c r="G759" s="88"/>
    </row>
    <row r="760" spans="1:7" ht="25.5" customHeight="1">
      <c r="A760" s="88"/>
      <c r="B760" s="89"/>
      <c r="C760" s="88"/>
      <c r="D760" s="88"/>
      <c r="E760" s="88"/>
      <c r="F760" s="88"/>
      <c r="G760" s="88"/>
    </row>
    <row r="761" spans="1:7" ht="25.5" customHeight="1">
      <c r="A761" s="88"/>
      <c r="B761" s="89"/>
      <c r="C761" s="88"/>
      <c r="D761" s="88"/>
      <c r="E761" s="88"/>
      <c r="F761" s="88"/>
      <c r="G761" s="88"/>
    </row>
    <row r="762" spans="1:7" ht="25.5" customHeight="1">
      <c r="A762" s="88"/>
      <c r="B762" s="89"/>
      <c r="C762" s="88"/>
      <c r="D762" s="88"/>
      <c r="E762" s="88"/>
      <c r="F762" s="88"/>
      <c r="G762" s="88"/>
    </row>
    <row r="763" spans="1:7" ht="25.5" customHeight="1">
      <c r="A763" s="88"/>
      <c r="B763" s="89"/>
      <c r="C763" s="88"/>
      <c r="D763" s="88"/>
      <c r="E763" s="88"/>
      <c r="F763" s="88"/>
      <c r="G763" s="88"/>
    </row>
    <row r="764" spans="1:7" ht="25.5" customHeight="1">
      <c r="A764" s="88"/>
      <c r="B764" s="89"/>
      <c r="C764" s="88"/>
      <c r="D764" s="88"/>
      <c r="E764" s="88"/>
      <c r="F764" s="88"/>
      <c r="G764" s="88"/>
    </row>
    <row r="765" spans="1:7" ht="25.5" customHeight="1">
      <c r="A765" s="88"/>
      <c r="B765" s="89"/>
      <c r="C765" s="88"/>
      <c r="D765" s="88"/>
      <c r="E765" s="88"/>
      <c r="F765" s="88"/>
      <c r="G765" s="88"/>
    </row>
    <row r="766" spans="1:7" ht="25.5" customHeight="1">
      <c r="A766" s="88"/>
      <c r="B766" s="89"/>
      <c r="C766" s="88"/>
      <c r="D766" s="88"/>
      <c r="E766" s="88"/>
      <c r="F766" s="88"/>
      <c r="G766" s="88"/>
    </row>
    <row r="767" spans="1:7" ht="25.5" customHeight="1">
      <c r="A767" s="88"/>
      <c r="B767" s="89"/>
      <c r="C767" s="88"/>
      <c r="D767" s="88"/>
      <c r="E767" s="88"/>
      <c r="F767" s="88"/>
      <c r="G767" s="88"/>
    </row>
    <row r="768" spans="1:7" ht="25.5" customHeight="1">
      <c r="A768" s="88"/>
      <c r="B768" s="89"/>
      <c r="C768" s="88"/>
      <c r="D768" s="88"/>
      <c r="E768" s="88"/>
      <c r="F768" s="88"/>
      <c r="G768" s="88"/>
    </row>
    <row r="769" spans="1:7" ht="25.5" customHeight="1">
      <c r="A769" s="88"/>
      <c r="B769" s="89"/>
      <c r="C769" s="88"/>
      <c r="D769" s="88"/>
      <c r="E769" s="88"/>
      <c r="F769" s="88"/>
      <c r="G769" s="88"/>
    </row>
    <row r="770" spans="1:7" ht="25.5" customHeight="1">
      <c r="A770" s="88"/>
      <c r="B770" s="89"/>
      <c r="C770" s="88"/>
      <c r="D770" s="88"/>
      <c r="E770" s="88"/>
      <c r="F770" s="88"/>
      <c r="G770" s="88"/>
    </row>
    <row r="771" spans="1:7" ht="25.5" customHeight="1">
      <c r="A771" s="88"/>
      <c r="B771" s="89"/>
      <c r="C771" s="88"/>
      <c r="D771" s="88"/>
      <c r="E771" s="88"/>
      <c r="F771" s="88"/>
      <c r="G771" s="88"/>
    </row>
    <row r="772" spans="1:7" ht="25.5" customHeight="1">
      <c r="A772" s="88"/>
      <c r="B772" s="89"/>
      <c r="C772" s="88"/>
      <c r="D772" s="88"/>
      <c r="E772" s="88"/>
      <c r="F772" s="88"/>
      <c r="G772" s="88"/>
    </row>
    <row r="773" spans="1:7" ht="25.5" customHeight="1">
      <c r="A773" s="88"/>
      <c r="B773" s="89"/>
      <c r="C773" s="88"/>
      <c r="D773" s="88"/>
      <c r="E773" s="88"/>
      <c r="F773" s="88"/>
      <c r="G773" s="88"/>
    </row>
    <row r="774" spans="1:7" ht="25.5" customHeight="1">
      <c r="A774" s="88"/>
      <c r="B774" s="89"/>
      <c r="C774" s="88"/>
      <c r="D774" s="88"/>
      <c r="E774" s="88"/>
      <c r="F774" s="88"/>
      <c r="G774" s="88"/>
    </row>
    <row r="775" spans="1:7" ht="25.5" customHeight="1">
      <c r="A775" s="88"/>
      <c r="B775" s="89"/>
      <c r="C775" s="88"/>
      <c r="D775" s="88"/>
      <c r="E775" s="88"/>
      <c r="F775" s="88"/>
      <c r="G775" s="88"/>
    </row>
    <row r="776" spans="1:7" ht="25.5" customHeight="1">
      <c r="A776" s="88"/>
      <c r="B776" s="89"/>
      <c r="C776" s="88"/>
      <c r="D776" s="88"/>
      <c r="E776" s="88"/>
      <c r="F776" s="88"/>
      <c r="G776" s="88"/>
    </row>
    <row r="777" spans="1:7" ht="25.5" customHeight="1">
      <c r="A777" s="88"/>
      <c r="B777" s="89"/>
      <c r="C777" s="88"/>
      <c r="D777" s="88"/>
      <c r="E777" s="88"/>
      <c r="F777" s="88"/>
      <c r="G777" s="88"/>
    </row>
    <row r="778" spans="1:7" ht="25.5" customHeight="1">
      <c r="A778" s="88"/>
      <c r="B778" s="89"/>
      <c r="C778" s="88"/>
      <c r="D778" s="88"/>
      <c r="E778" s="88"/>
      <c r="F778" s="88"/>
      <c r="G778" s="88"/>
    </row>
    <row r="779" spans="1:7" ht="25.5" customHeight="1">
      <c r="A779" s="88"/>
      <c r="B779" s="89"/>
      <c r="C779" s="88"/>
      <c r="D779" s="88"/>
      <c r="E779" s="88"/>
      <c r="F779" s="88"/>
      <c r="G779" s="88"/>
    </row>
    <row r="780" spans="1:7" ht="25.5" customHeight="1">
      <c r="A780" s="88"/>
      <c r="B780" s="89"/>
      <c r="C780" s="88"/>
      <c r="D780" s="88"/>
      <c r="E780" s="88"/>
      <c r="F780" s="88"/>
      <c r="G780" s="88"/>
    </row>
    <row r="781" spans="1:7" ht="25.5" customHeight="1">
      <c r="A781" s="88"/>
      <c r="B781" s="89"/>
      <c r="C781" s="88"/>
      <c r="D781" s="88"/>
      <c r="E781" s="88"/>
      <c r="F781" s="88"/>
      <c r="G781" s="88"/>
    </row>
    <row r="782" spans="1:7" ht="25.5" customHeight="1">
      <c r="A782" s="88"/>
      <c r="B782" s="89"/>
      <c r="C782" s="88"/>
      <c r="D782" s="88"/>
      <c r="E782" s="88"/>
      <c r="F782" s="88"/>
      <c r="G782" s="88"/>
    </row>
    <row r="783" spans="1:7" ht="25.5" customHeight="1">
      <c r="A783" s="88"/>
      <c r="B783" s="89"/>
      <c r="C783" s="88"/>
      <c r="D783" s="88"/>
      <c r="E783" s="88"/>
      <c r="F783" s="88"/>
      <c r="G783" s="88"/>
    </row>
    <row r="784" spans="1:7" ht="25.5" customHeight="1">
      <c r="A784" s="88"/>
      <c r="B784" s="89"/>
      <c r="C784" s="88"/>
      <c r="D784" s="88"/>
      <c r="E784" s="88"/>
      <c r="F784" s="88"/>
      <c r="G784" s="88"/>
    </row>
    <row r="785" spans="1:7" ht="25.5" customHeight="1">
      <c r="A785" s="88"/>
      <c r="B785" s="89"/>
      <c r="C785" s="88"/>
      <c r="D785" s="88"/>
      <c r="E785" s="88"/>
      <c r="F785" s="88"/>
      <c r="G785" s="88"/>
    </row>
    <row r="786" spans="1:7" ht="25.5" customHeight="1">
      <c r="A786" s="88"/>
      <c r="B786" s="89"/>
      <c r="C786" s="88"/>
      <c r="D786" s="88"/>
      <c r="E786" s="88"/>
      <c r="F786" s="88"/>
      <c r="G786" s="88"/>
    </row>
    <row r="787" spans="1:7" ht="25.5" customHeight="1">
      <c r="A787" s="88"/>
      <c r="B787" s="89"/>
      <c r="C787" s="88"/>
      <c r="D787" s="88"/>
      <c r="E787" s="88"/>
      <c r="F787" s="88"/>
      <c r="G787" s="88"/>
    </row>
    <row r="788" spans="1:7" ht="25.5" customHeight="1">
      <c r="A788" s="88"/>
      <c r="B788" s="89"/>
      <c r="C788" s="88"/>
      <c r="D788" s="88"/>
      <c r="E788" s="88"/>
      <c r="F788" s="88"/>
      <c r="G788" s="88"/>
    </row>
    <row r="789" spans="1:7" ht="25.5" customHeight="1">
      <c r="A789" s="88"/>
      <c r="B789" s="89"/>
      <c r="C789" s="88"/>
      <c r="D789" s="88"/>
      <c r="E789" s="88"/>
      <c r="F789" s="88"/>
      <c r="G789" s="88"/>
    </row>
    <row r="790" spans="1:7" ht="25.5" customHeight="1">
      <c r="A790" s="88"/>
      <c r="B790" s="89"/>
      <c r="C790" s="88"/>
      <c r="D790" s="88"/>
      <c r="E790" s="88"/>
      <c r="F790" s="88"/>
      <c r="G790" s="88"/>
    </row>
    <row r="791" spans="1:7" ht="25.5" customHeight="1">
      <c r="A791" s="88"/>
      <c r="B791" s="89"/>
      <c r="C791" s="88"/>
      <c r="D791" s="88"/>
      <c r="E791" s="88"/>
      <c r="F791" s="88"/>
      <c r="G791" s="88"/>
    </row>
    <row r="792" spans="1:7" ht="25.5" customHeight="1">
      <c r="A792" s="88"/>
      <c r="B792" s="89"/>
      <c r="C792" s="88"/>
      <c r="D792" s="88"/>
      <c r="E792" s="88"/>
      <c r="F792" s="88"/>
      <c r="G792" s="88"/>
    </row>
    <row r="793" spans="1:7" ht="25.5" customHeight="1">
      <c r="A793" s="88"/>
      <c r="B793" s="89"/>
      <c r="C793" s="88"/>
      <c r="D793" s="88"/>
      <c r="E793" s="88"/>
      <c r="F793" s="88"/>
      <c r="G793" s="88"/>
    </row>
    <row r="794" spans="1:7" ht="25.5" customHeight="1">
      <c r="A794" s="88"/>
      <c r="B794" s="89"/>
      <c r="C794" s="88"/>
      <c r="D794" s="88"/>
      <c r="E794" s="88"/>
      <c r="F794" s="88"/>
      <c r="G794" s="88"/>
    </row>
    <row r="795" spans="1:7" ht="25.5" customHeight="1">
      <c r="A795" s="88"/>
      <c r="B795" s="89"/>
      <c r="C795" s="88"/>
      <c r="D795" s="88"/>
      <c r="E795" s="88"/>
      <c r="F795" s="88"/>
      <c r="G795" s="88"/>
    </row>
    <row r="796" spans="1:7" ht="25.5" customHeight="1">
      <c r="A796" s="88"/>
      <c r="B796" s="89"/>
      <c r="C796" s="88"/>
      <c r="D796" s="88"/>
      <c r="E796" s="88"/>
      <c r="F796" s="88"/>
      <c r="G796" s="88"/>
    </row>
    <row r="797" spans="1:7" ht="25.5" customHeight="1">
      <c r="A797" s="88"/>
      <c r="B797" s="89"/>
      <c r="C797" s="88"/>
      <c r="D797" s="88"/>
      <c r="E797" s="88"/>
      <c r="F797" s="88"/>
      <c r="G797" s="88"/>
    </row>
    <row r="798" spans="1:7" ht="25.5" customHeight="1">
      <c r="A798" s="88"/>
      <c r="B798" s="89"/>
      <c r="C798" s="88"/>
      <c r="D798" s="88"/>
      <c r="E798" s="88"/>
      <c r="F798" s="88"/>
      <c r="G798" s="88"/>
    </row>
    <row r="799" spans="1:7" ht="25.5" customHeight="1">
      <c r="A799" s="88"/>
      <c r="B799" s="89"/>
      <c r="C799" s="88"/>
      <c r="D799" s="88"/>
      <c r="E799" s="88"/>
      <c r="F799" s="88"/>
      <c r="G799" s="88"/>
    </row>
    <row r="800" spans="1:7" ht="25.5" customHeight="1">
      <c r="A800" s="88"/>
      <c r="B800" s="89"/>
      <c r="C800" s="88"/>
      <c r="D800" s="88"/>
      <c r="E800" s="88"/>
      <c r="F800" s="88"/>
      <c r="G800" s="88"/>
    </row>
    <row r="801" spans="1:7" ht="25.5" customHeight="1">
      <c r="A801" s="88"/>
      <c r="B801" s="89"/>
      <c r="C801" s="88"/>
      <c r="D801" s="88"/>
      <c r="E801" s="88"/>
      <c r="F801" s="88"/>
      <c r="G801" s="88"/>
    </row>
    <row r="802" spans="1:7" ht="25.5" customHeight="1">
      <c r="A802" s="88"/>
      <c r="B802" s="89"/>
      <c r="C802" s="88"/>
      <c r="D802" s="88"/>
      <c r="E802" s="88"/>
      <c r="F802" s="88"/>
      <c r="G802" s="88"/>
    </row>
    <row r="803" spans="1:7" ht="25.5" customHeight="1">
      <c r="A803" s="88"/>
      <c r="B803" s="89"/>
      <c r="C803" s="88"/>
      <c r="D803" s="88"/>
      <c r="E803" s="88"/>
      <c r="F803" s="88"/>
      <c r="G803" s="88"/>
    </row>
    <row r="804" spans="1:7" ht="25.5" customHeight="1">
      <c r="A804" s="88"/>
      <c r="B804" s="89"/>
      <c r="C804" s="88"/>
      <c r="D804" s="88"/>
      <c r="E804" s="88"/>
      <c r="F804" s="88"/>
      <c r="G804" s="88"/>
    </row>
    <row r="805" spans="1:7" ht="25.5" customHeight="1">
      <c r="A805" s="88"/>
      <c r="B805" s="89"/>
      <c r="C805" s="88"/>
      <c r="D805" s="88"/>
      <c r="E805" s="88"/>
      <c r="F805" s="88"/>
      <c r="G805" s="88"/>
    </row>
    <row r="806" spans="1:7" ht="25.5" customHeight="1">
      <c r="A806" s="88"/>
      <c r="B806" s="89"/>
      <c r="C806" s="88"/>
      <c r="D806" s="88"/>
      <c r="E806" s="88"/>
      <c r="F806" s="88"/>
      <c r="G806" s="88"/>
    </row>
    <row r="807" spans="1:7" ht="25.5" customHeight="1">
      <c r="A807" s="88"/>
      <c r="B807" s="89"/>
      <c r="C807" s="88"/>
      <c r="D807" s="88"/>
      <c r="E807" s="88"/>
      <c r="F807" s="88"/>
      <c r="G807" s="88"/>
    </row>
    <row r="808" spans="1:7" ht="25.5" customHeight="1">
      <c r="A808" s="88"/>
      <c r="B808" s="89"/>
      <c r="C808" s="88"/>
      <c r="D808" s="88"/>
      <c r="E808" s="88"/>
      <c r="F808" s="88"/>
      <c r="G808" s="88"/>
    </row>
    <row r="809" spans="1:7" ht="25.5" customHeight="1">
      <c r="A809" s="88"/>
      <c r="B809" s="89"/>
      <c r="C809" s="88"/>
      <c r="D809" s="88"/>
      <c r="E809" s="88"/>
      <c r="F809" s="88"/>
      <c r="G809" s="88"/>
    </row>
    <row r="810" spans="1:7" ht="25.5" customHeight="1">
      <c r="A810" s="88"/>
      <c r="B810" s="89"/>
      <c r="C810" s="88"/>
      <c r="D810" s="88"/>
      <c r="E810" s="88"/>
      <c r="F810" s="88"/>
      <c r="G810" s="88"/>
    </row>
    <row r="811" spans="1:7" ht="25.5" customHeight="1">
      <c r="A811" s="88"/>
      <c r="B811" s="89"/>
      <c r="C811" s="88"/>
      <c r="D811" s="88"/>
      <c r="E811" s="88"/>
      <c r="F811" s="88"/>
      <c r="G811" s="88"/>
    </row>
    <row r="812" spans="1:7" ht="25.5" customHeight="1">
      <c r="A812" s="88"/>
      <c r="B812" s="89"/>
      <c r="C812" s="88"/>
      <c r="D812" s="88"/>
      <c r="E812" s="88"/>
      <c r="F812" s="88"/>
      <c r="G812" s="88"/>
    </row>
    <row r="813" spans="1:7" ht="25.5" customHeight="1">
      <c r="A813" s="88"/>
      <c r="B813" s="89"/>
      <c r="C813" s="88"/>
      <c r="D813" s="88"/>
      <c r="E813" s="88"/>
      <c r="F813" s="88"/>
      <c r="G813" s="88"/>
    </row>
    <row r="814" spans="1:7" ht="25.5" customHeight="1">
      <c r="A814" s="88"/>
      <c r="B814" s="89"/>
      <c r="C814" s="88"/>
      <c r="D814" s="88"/>
      <c r="E814" s="88"/>
      <c r="F814" s="88"/>
      <c r="G814" s="88"/>
    </row>
    <row r="815" spans="1:7" ht="25.5" customHeight="1">
      <c r="A815" s="88"/>
      <c r="B815" s="89"/>
      <c r="C815" s="88"/>
      <c r="D815" s="88"/>
      <c r="E815" s="88"/>
      <c r="F815" s="88"/>
      <c r="G815" s="88"/>
    </row>
    <row r="816" spans="1:7" ht="25.5" customHeight="1">
      <c r="A816" s="88"/>
      <c r="B816" s="89"/>
      <c r="C816" s="88"/>
      <c r="D816" s="88"/>
      <c r="E816" s="88"/>
      <c r="F816" s="88"/>
      <c r="G816" s="88"/>
    </row>
    <row r="817" spans="1:7" ht="25.5" customHeight="1">
      <c r="A817" s="88"/>
      <c r="B817" s="89"/>
      <c r="C817" s="88"/>
      <c r="D817" s="88"/>
      <c r="E817" s="88"/>
      <c r="F817" s="88"/>
      <c r="G817" s="88"/>
    </row>
    <row r="818" spans="1:7" ht="25.5" customHeight="1">
      <c r="A818" s="88"/>
      <c r="B818" s="89"/>
      <c r="C818" s="88"/>
      <c r="D818" s="88"/>
      <c r="E818" s="88"/>
      <c r="F818" s="88"/>
      <c r="G818" s="88"/>
    </row>
    <row r="819" spans="1:7" ht="25.5" customHeight="1">
      <c r="A819" s="88"/>
      <c r="B819" s="89"/>
      <c r="C819" s="88"/>
      <c r="D819" s="88"/>
      <c r="E819" s="88"/>
      <c r="F819" s="88"/>
      <c r="G819" s="88"/>
    </row>
    <row r="820" spans="1:7" ht="25.5" customHeight="1">
      <c r="A820" s="88"/>
      <c r="B820" s="89"/>
      <c r="C820" s="88"/>
      <c r="D820" s="88"/>
      <c r="E820" s="88"/>
      <c r="F820" s="88"/>
      <c r="G820" s="88"/>
    </row>
    <row r="821" spans="1:7" ht="25.5" customHeight="1">
      <c r="A821" s="88"/>
      <c r="B821" s="89"/>
      <c r="C821" s="88"/>
      <c r="D821" s="88"/>
      <c r="E821" s="88"/>
      <c r="F821" s="88"/>
      <c r="G821" s="88"/>
    </row>
    <row r="822" spans="1:7" ht="25.5" customHeight="1">
      <c r="A822" s="88"/>
      <c r="B822" s="89"/>
      <c r="C822" s="88"/>
      <c r="D822" s="88"/>
      <c r="E822" s="88"/>
      <c r="F822" s="88"/>
      <c r="G822" s="88"/>
    </row>
    <row r="823" spans="1:7" ht="25.5" customHeight="1">
      <c r="A823" s="88"/>
      <c r="B823" s="89"/>
      <c r="C823" s="88"/>
      <c r="D823" s="88"/>
      <c r="E823" s="88"/>
      <c r="F823" s="88"/>
      <c r="G823" s="88"/>
    </row>
    <row r="824" spans="1:7" ht="25.5" customHeight="1">
      <c r="A824" s="88"/>
      <c r="B824" s="89"/>
      <c r="C824" s="88"/>
      <c r="D824" s="88"/>
      <c r="E824" s="88"/>
      <c r="F824" s="88"/>
      <c r="G824" s="88"/>
    </row>
    <row r="825" spans="1:7" ht="25.5" customHeight="1">
      <c r="A825" s="88"/>
      <c r="B825" s="89"/>
      <c r="C825" s="88"/>
      <c r="D825" s="88"/>
      <c r="E825" s="88"/>
      <c r="F825" s="88"/>
      <c r="G825" s="88"/>
    </row>
    <row r="826" spans="1:7" ht="25.5" customHeight="1">
      <c r="A826" s="88"/>
      <c r="B826" s="89"/>
      <c r="C826" s="88"/>
      <c r="D826" s="88"/>
      <c r="E826" s="88"/>
      <c r="F826" s="88"/>
      <c r="G826" s="88"/>
    </row>
    <row r="827" spans="1:7" ht="25.5" customHeight="1">
      <c r="A827" s="88"/>
      <c r="B827" s="89"/>
      <c r="C827" s="88"/>
      <c r="D827" s="88"/>
      <c r="E827" s="88"/>
      <c r="F827" s="88"/>
      <c r="G827" s="88"/>
    </row>
    <row r="828" spans="1:7" ht="25.5" customHeight="1">
      <c r="A828" s="88"/>
      <c r="B828" s="89"/>
      <c r="C828" s="88"/>
      <c r="D828" s="88"/>
      <c r="E828" s="88"/>
      <c r="F828" s="88"/>
      <c r="G828" s="88"/>
    </row>
    <row r="829" spans="1:7" ht="25.5" customHeight="1">
      <c r="A829" s="88"/>
      <c r="B829" s="89"/>
      <c r="C829" s="88"/>
      <c r="D829" s="88"/>
      <c r="E829" s="88"/>
      <c r="F829" s="88"/>
      <c r="G829" s="88"/>
    </row>
    <row r="830" spans="1:7" ht="25.5" customHeight="1">
      <c r="A830" s="88"/>
      <c r="B830" s="89"/>
      <c r="C830" s="88"/>
      <c r="D830" s="88"/>
      <c r="E830" s="88"/>
      <c r="F830" s="88"/>
      <c r="G830" s="88"/>
    </row>
    <row r="831" spans="1:7" ht="25.5" customHeight="1">
      <c r="A831" s="88"/>
      <c r="B831" s="89"/>
      <c r="C831" s="88"/>
      <c r="D831" s="88"/>
      <c r="E831" s="88"/>
      <c r="F831" s="88"/>
      <c r="G831" s="88"/>
    </row>
    <row r="832" spans="1:7" ht="25.5" customHeight="1">
      <c r="A832" s="88"/>
      <c r="B832" s="89"/>
      <c r="C832" s="88"/>
      <c r="D832" s="88"/>
      <c r="E832" s="88"/>
      <c r="F832" s="88"/>
      <c r="G832" s="88"/>
    </row>
    <row r="833" spans="1:7" ht="25.5" customHeight="1">
      <c r="A833" s="88"/>
      <c r="B833" s="89"/>
      <c r="C833" s="88"/>
      <c r="D833" s="88"/>
      <c r="E833" s="88"/>
      <c r="F833" s="88"/>
      <c r="G833" s="88"/>
    </row>
    <row r="834" spans="1:7" ht="25.5" customHeight="1">
      <c r="A834" s="88"/>
      <c r="B834" s="89"/>
      <c r="C834" s="88"/>
      <c r="D834" s="88"/>
      <c r="E834" s="88"/>
      <c r="F834" s="88"/>
      <c r="G834" s="88"/>
    </row>
    <row r="835" spans="1:7" ht="25.5" customHeight="1">
      <c r="A835" s="88"/>
      <c r="B835" s="89"/>
      <c r="C835" s="88"/>
      <c r="D835" s="88"/>
      <c r="E835" s="88"/>
      <c r="F835" s="88"/>
      <c r="G835" s="88"/>
    </row>
    <row r="836" spans="1:7" ht="25.5" customHeight="1">
      <c r="A836" s="88"/>
      <c r="B836" s="89"/>
      <c r="C836" s="88"/>
      <c r="D836" s="88"/>
      <c r="E836" s="88"/>
      <c r="F836" s="88"/>
      <c r="G836" s="88"/>
    </row>
    <row r="837" spans="1:7" ht="25.5" customHeight="1">
      <c r="A837" s="88"/>
      <c r="B837" s="89"/>
      <c r="C837" s="88"/>
      <c r="D837" s="88"/>
      <c r="E837" s="88"/>
      <c r="F837" s="88"/>
      <c r="G837" s="88"/>
    </row>
    <row r="838" spans="1:7" ht="25.5" customHeight="1">
      <c r="A838" s="88"/>
      <c r="B838" s="89"/>
      <c r="C838" s="88"/>
      <c r="D838" s="88"/>
      <c r="E838" s="88"/>
      <c r="F838" s="88"/>
      <c r="G838" s="88"/>
    </row>
    <row r="839" spans="1:7" ht="25.5" customHeight="1">
      <c r="A839" s="88"/>
      <c r="B839" s="89"/>
      <c r="C839" s="88"/>
      <c r="D839" s="88"/>
      <c r="E839" s="88"/>
      <c r="F839" s="88"/>
      <c r="G839" s="88"/>
    </row>
    <row r="840" spans="1:7" ht="25.5" customHeight="1">
      <c r="A840" s="88"/>
      <c r="B840" s="89"/>
      <c r="C840" s="88"/>
      <c r="D840" s="88"/>
      <c r="E840" s="88"/>
      <c r="F840" s="88"/>
      <c r="G840" s="88"/>
    </row>
    <row r="841" spans="1:7" ht="25.5" customHeight="1">
      <c r="A841" s="88"/>
      <c r="B841" s="89"/>
      <c r="C841" s="88"/>
      <c r="D841" s="88"/>
      <c r="E841" s="88"/>
      <c r="F841" s="88"/>
      <c r="G841" s="88"/>
    </row>
    <row r="842" spans="1:7" ht="25.5" customHeight="1">
      <c r="A842" s="88"/>
      <c r="B842" s="89"/>
      <c r="C842" s="88"/>
      <c r="D842" s="88"/>
      <c r="E842" s="88"/>
      <c r="F842" s="88"/>
      <c r="G842" s="88"/>
    </row>
    <row r="843" spans="1:7" ht="25.5" customHeight="1">
      <c r="A843" s="88"/>
      <c r="B843" s="89"/>
      <c r="C843" s="88"/>
      <c r="D843" s="88"/>
      <c r="E843" s="88"/>
      <c r="F843" s="88"/>
      <c r="G843" s="88"/>
    </row>
    <row r="844" spans="1:7" ht="25.5" customHeight="1">
      <c r="A844" s="88"/>
      <c r="B844" s="89"/>
      <c r="C844" s="88"/>
      <c r="D844" s="88"/>
      <c r="E844" s="88"/>
      <c r="F844" s="88"/>
      <c r="G844" s="88"/>
    </row>
    <row r="845" spans="1:7" ht="25.5" customHeight="1">
      <c r="A845" s="88"/>
      <c r="B845" s="89"/>
      <c r="C845" s="88"/>
      <c r="D845" s="88"/>
      <c r="E845" s="88"/>
      <c r="F845" s="88"/>
      <c r="G845" s="88"/>
    </row>
    <row r="846" spans="1:7" ht="25.5" customHeight="1">
      <c r="A846" s="88"/>
      <c r="B846" s="89"/>
      <c r="C846" s="88"/>
      <c r="D846" s="88"/>
      <c r="E846" s="88"/>
      <c r="F846" s="88"/>
      <c r="G846" s="88"/>
    </row>
    <row r="847" spans="1:7" ht="25.5" customHeight="1">
      <c r="A847" s="88"/>
      <c r="B847" s="89"/>
      <c r="C847" s="88"/>
      <c r="D847" s="88"/>
      <c r="E847" s="88"/>
      <c r="F847" s="88"/>
      <c r="G847" s="88"/>
    </row>
    <row r="848" spans="1:7" ht="25.5" customHeight="1">
      <c r="A848" s="88"/>
      <c r="B848" s="89"/>
      <c r="C848" s="88"/>
      <c r="D848" s="88"/>
      <c r="E848" s="88"/>
      <c r="F848" s="88"/>
      <c r="G848" s="88"/>
    </row>
    <row r="849" spans="1:7" ht="25.5" customHeight="1">
      <c r="A849" s="88"/>
      <c r="B849" s="89"/>
      <c r="C849" s="88"/>
      <c r="D849" s="88"/>
      <c r="E849" s="88"/>
      <c r="F849" s="88"/>
      <c r="G849" s="88"/>
    </row>
    <row r="850" spans="1:7" ht="25.5" customHeight="1">
      <c r="A850" s="88"/>
      <c r="B850" s="89"/>
      <c r="C850" s="88"/>
      <c r="D850" s="88"/>
      <c r="E850" s="88"/>
      <c r="F850" s="88"/>
      <c r="G850" s="88"/>
    </row>
    <row r="851" spans="1:7" ht="25.5" customHeight="1">
      <c r="A851" s="88"/>
      <c r="B851" s="89"/>
      <c r="C851" s="88"/>
      <c r="D851" s="88"/>
      <c r="E851" s="88"/>
      <c r="F851" s="88"/>
      <c r="G851" s="88"/>
    </row>
    <row r="852" spans="1:7" ht="25.5" customHeight="1">
      <c r="A852" s="88"/>
      <c r="B852" s="89"/>
      <c r="C852" s="88"/>
      <c r="D852" s="88"/>
      <c r="E852" s="88"/>
      <c r="F852" s="88"/>
      <c r="G852" s="88"/>
    </row>
    <row r="853" spans="1:7" ht="25.5" customHeight="1">
      <c r="A853" s="88"/>
      <c r="B853" s="89"/>
      <c r="C853" s="88"/>
      <c r="D853" s="88"/>
      <c r="E853" s="88"/>
      <c r="F853" s="88"/>
      <c r="G853" s="88"/>
    </row>
    <row r="854" spans="1:7" ht="25.5" customHeight="1">
      <c r="A854" s="88"/>
      <c r="B854" s="89"/>
      <c r="C854" s="88"/>
      <c r="D854" s="88"/>
      <c r="E854" s="88"/>
      <c r="F854" s="88"/>
      <c r="G854" s="88"/>
    </row>
    <row r="855" spans="1:7" ht="25.5" customHeight="1">
      <c r="A855" s="88"/>
      <c r="B855" s="89"/>
      <c r="C855" s="88"/>
      <c r="D855" s="88"/>
      <c r="E855" s="88"/>
      <c r="F855" s="88"/>
      <c r="G855" s="88"/>
    </row>
    <row r="856" spans="1:7" ht="25.5" customHeight="1">
      <c r="A856" s="88"/>
      <c r="B856" s="89"/>
      <c r="C856" s="88"/>
      <c r="D856" s="88"/>
      <c r="E856" s="88"/>
      <c r="F856" s="88"/>
      <c r="G856" s="88"/>
    </row>
    <row r="857" spans="1:7" ht="25.5" customHeight="1">
      <c r="A857" s="88"/>
      <c r="B857" s="89"/>
      <c r="C857" s="88"/>
      <c r="D857" s="88"/>
      <c r="E857" s="88"/>
      <c r="F857" s="88"/>
      <c r="G857" s="88"/>
    </row>
    <row r="858" spans="1:7" ht="25.5" customHeight="1">
      <c r="A858" s="88"/>
      <c r="B858" s="89"/>
      <c r="C858" s="88"/>
      <c r="D858" s="88"/>
      <c r="E858" s="88"/>
      <c r="F858" s="88"/>
      <c r="G858" s="88"/>
    </row>
    <row r="859" spans="1:7" ht="25.5" customHeight="1">
      <c r="A859" s="88"/>
      <c r="B859" s="89"/>
      <c r="C859" s="88"/>
      <c r="D859" s="88"/>
      <c r="E859" s="88"/>
      <c r="F859" s="88"/>
      <c r="G859" s="88"/>
    </row>
    <row r="860" spans="1:7" ht="25.5" customHeight="1">
      <c r="A860" s="88"/>
      <c r="B860" s="89"/>
      <c r="C860" s="88"/>
      <c r="D860" s="88"/>
      <c r="E860" s="88"/>
      <c r="F860" s="88"/>
      <c r="G860" s="88"/>
    </row>
    <row r="861" spans="1:7" ht="25.5" customHeight="1">
      <c r="A861" s="88"/>
      <c r="B861" s="89"/>
      <c r="C861" s="88"/>
      <c r="D861" s="88"/>
      <c r="E861" s="88"/>
      <c r="F861" s="88"/>
      <c r="G861" s="88"/>
    </row>
    <row r="862" spans="1:7" ht="25.5" customHeight="1">
      <c r="A862" s="88"/>
      <c r="B862" s="89"/>
      <c r="C862" s="88"/>
      <c r="D862" s="88"/>
      <c r="E862" s="88"/>
      <c r="F862" s="88"/>
      <c r="G862" s="88"/>
    </row>
    <row r="863" spans="1:7" ht="25.5" customHeight="1">
      <c r="A863" s="88"/>
      <c r="B863" s="89"/>
      <c r="C863" s="88"/>
      <c r="D863" s="88"/>
      <c r="E863" s="88"/>
      <c r="F863" s="88"/>
      <c r="G863" s="88"/>
    </row>
    <row r="864" spans="1:7" ht="25.5" customHeight="1">
      <c r="A864" s="88"/>
      <c r="B864" s="89"/>
      <c r="C864" s="88"/>
      <c r="D864" s="88"/>
      <c r="E864" s="88"/>
      <c r="F864" s="88"/>
      <c r="G864" s="88"/>
    </row>
    <row r="865" spans="1:7" ht="25.5" customHeight="1">
      <c r="A865" s="88"/>
      <c r="B865" s="89"/>
      <c r="C865" s="88"/>
      <c r="D865" s="88"/>
      <c r="E865" s="88"/>
      <c r="F865" s="88"/>
      <c r="G865" s="88"/>
    </row>
    <row r="866" spans="1:7" ht="25.5" customHeight="1">
      <c r="A866" s="88"/>
      <c r="B866" s="89"/>
      <c r="C866" s="88"/>
      <c r="D866" s="88"/>
      <c r="E866" s="88"/>
      <c r="F866" s="88"/>
      <c r="G866" s="88"/>
    </row>
    <row r="867" spans="1:7" ht="25.5" customHeight="1">
      <c r="A867" s="88"/>
      <c r="B867" s="89"/>
      <c r="C867" s="88"/>
      <c r="D867" s="88"/>
      <c r="E867" s="88"/>
      <c r="F867" s="88"/>
      <c r="G867" s="88"/>
    </row>
    <row r="868" spans="1:7" ht="25.5" customHeight="1">
      <c r="A868" s="88"/>
      <c r="B868" s="89"/>
      <c r="C868" s="88"/>
      <c r="D868" s="88"/>
      <c r="E868" s="88"/>
      <c r="F868" s="88"/>
      <c r="G868" s="88"/>
    </row>
    <row r="869" spans="1:7" ht="25.5" customHeight="1">
      <c r="A869" s="88"/>
      <c r="B869" s="89"/>
      <c r="C869" s="88"/>
      <c r="D869" s="88"/>
      <c r="E869" s="88"/>
      <c r="F869" s="88"/>
      <c r="G869" s="88"/>
    </row>
    <row r="870" spans="1:7" ht="25.5" customHeight="1">
      <c r="A870" s="88"/>
      <c r="B870" s="89"/>
      <c r="C870" s="88"/>
      <c r="D870" s="88"/>
      <c r="E870" s="88"/>
      <c r="F870" s="88"/>
      <c r="G870" s="88"/>
    </row>
    <row r="871" spans="1:7" ht="25.5" customHeight="1">
      <c r="A871" s="88"/>
      <c r="B871" s="89"/>
      <c r="C871" s="88"/>
      <c r="D871" s="88"/>
      <c r="E871" s="88"/>
      <c r="F871" s="88"/>
      <c r="G871" s="88"/>
    </row>
    <row r="872" spans="1:7" ht="25.5" customHeight="1">
      <c r="A872" s="88"/>
      <c r="B872" s="89"/>
      <c r="C872" s="88"/>
      <c r="D872" s="88"/>
      <c r="E872" s="88"/>
      <c r="F872" s="88"/>
      <c r="G872" s="88"/>
    </row>
    <row r="873" spans="1:7" ht="25.5" customHeight="1">
      <c r="A873" s="88"/>
      <c r="B873" s="89"/>
      <c r="C873" s="88"/>
      <c r="D873" s="88"/>
      <c r="E873" s="88"/>
      <c r="F873" s="88"/>
      <c r="G873" s="88"/>
    </row>
    <row r="874" spans="1:7" ht="25.5" customHeight="1">
      <c r="A874" s="88"/>
      <c r="B874" s="89"/>
      <c r="C874" s="88"/>
      <c r="D874" s="88"/>
      <c r="E874" s="88"/>
      <c r="F874" s="88"/>
      <c r="G874" s="88"/>
    </row>
    <row r="875" spans="1:7" ht="25.5" customHeight="1">
      <c r="A875" s="88"/>
      <c r="B875" s="89"/>
      <c r="C875" s="88"/>
      <c r="D875" s="88"/>
      <c r="E875" s="88"/>
      <c r="F875" s="88"/>
      <c r="G875" s="88"/>
    </row>
    <row r="876" spans="1:7" ht="25.5" customHeight="1">
      <c r="A876" s="88"/>
      <c r="B876" s="89"/>
      <c r="C876" s="88"/>
      <c r="D876" s="88"/>
      <c r="E876" s="88"/>
      <c r="F876" s="88"/>
      <c r="G876" s="88"/>
    </row>
    <row r="877" spans="1:7" ht="25.5" customHeight="1">
      <c r="A877" s="88"/>
      <c r="B877" s="89"/>
      <c r="C877" s="88"/>
      <c r="D877" s="88"/>
      <c r="E877" s="88"/>
      <c r="F877" s="88"/>
      <c r="G877" s="88"/>
    </row>
    <row r="878" spans="1:7" ht="25.5" customHeight="1">
      <c r="A878" s="88"/>
      <c r="B878" s="89"/>
      <c r="C878" s="88"/>
      <c r="D878" s="88"/>
      <c r="E878" s="88"/>
      <c r="F878" s="88"/>
      <c r="G878" s="88"/>
    </row>
    <row r="879" spans="1:7" ht="25.5" customHeight="1">
      <c r="A879" s="88"/>
      <c r="B879" s="89"/>
      <c r="C879" s="88"/>
      <c r="D879" s="88"/>
      <c r="E879" s="88"/>
      <c r="F879" s="88"/>
      <c r="G879" s="88"/>
    </row>
    <row r="880" spans="1:7" ht="25.5" customHeight="1">
      <c r="A880" s="88"/>
      <c r="B880" s="89"/>
      <c r="C880" s="88"/>
      <c r="D880" s="88"/>
      <c r="E880" s="88"/>
      <c r="F880" s="88"/>
      <c r="G880" s="88"/>
    </row>
    <row r="881" spans="1:7" ht="25.5" customHeight="1">
      <c r="A881" s="88"/>
      <c r="B881" s="89"/>
      <c r="C881" s="88"/>
      <c r="D881" s="88"/>
      <c r="E881" s="88"/>
      <c r="F881" s="88"/>
      <c r="G881" s="88"/>
    </row>
    <row r="882" spans="1:7" ht="25.5" customHeight="1">
      <c r="A882" s="88"/>
      <c r="B882" s="89"/>
      <c r="C882" s="88"/>
      <c r="D882" s="88"/>
      <c r="E882" s="88"/>
      <c r="F882" s="88"/>
      <c r="G882" s="88"/>
    </row>
    <row r="883" spans="1:7" ht="25.5" customHeight="1">
      <c r="A883" s="88"/>
      <c r="B883" s="89"/>
      <c r="C883" s="88"/>
      <c r="D883" s="88"/>
      <c r="E883" s="88"/>
      <c r="F883" s="88"/>
      <c r="G883" s="88"/>
    </row>
    <row r="884" spans="1:7" ht="25.5" customHeight="1">
      <c r="A884" s="88"/>
      <c r="B884" s="89"/>
      <c r="C884" s="88"/>
      <c r="D884" s="88"/>
      <c r="E884" s="88"/>
      <c r="F884" s="88"/>
      <c r="G884" s="88"/>
    </row>
    <row r="885" spans="1:7" ht="25.5" customHeight="1">
      <c r="A885" s="88"/>
      <c r="B885" s="89"/>
      <c r="C885" s="88"/>
      <c r="D885" s="88"/>
      <c r="E885" s="88"/>
      <c r="F885" s="88"/>
      <c r="G885" s="88"/>
    </row>
    <row r="886" spans="1:7" ht="25.5" customHeight="1">
      <c r="A886" s="88"/>
      <c r="B886" s="89"/>
      <c r="C886" s="88"/>
      <c r="D886" s="88"/>
      <c r="E886" s="88"/>
      <c r="F886" s="88"/>
      <c r="G886" s="88"/>
    </row>
    <row r="887" spans="1:7" ht="25.5" customHeight="1">
      <c r="A887" s="88"/>
      <c r="B887" s="89"/>
      <c r="C887" s="88"/>
      <c r="D887" s="88"/>
      <c r="E887" s="88"/>
      <c r="F887" s="88"/>
      <c r="G887" s="88"/>
    </row>
    <row r="888" spans="1:7" ht="25.5" customHeight="1">
      <c r="A888" s="88"/>
      <c r="B888" s="89"/>
      <c r="C888" s="88"/>
      <c r="D888" s="88"/>
      <c r="E888" s="88"/>
      <c r="F888" s="88"/>
      <c r="G888" s="88"/>
    </row>
    <row r="889" spans="1:7" ht="25.5" customHeight="1">
      <c r="A889" s="88"/>
      <c r="B889" s="89"/>
      <c r="C889" s="88"/>
      <c r="D889" s="88"/>
      <c r="E889" s="88"/>
      <c r="F889" s="88"/>
      <c r="G889" s="88"/>
    </row>
    <row r="890" spans="1:7" ht="25.5" customHeight="1">
      <c r="A890" s="88"/>
      <c r="B890" s="89"/>
      <c r="C890" s="88"/>
      <c r="D890" s="88"/>
      <c r="E890" s="88"/>
      <c r="F890" s="88"/>
      <c r="G890" s="88"/>
    </row>
    <row r="891" spans="1:7" ht="25.5" customHeight="1">
      <c r="A891" s="88"/>
      <c r="B891" s="89"/>
      <c r="C891" s="88"/>
      <c r="D891" s="88"/>
      <c r="E891" s="88"/>
      <c r="F891" s="88"/>
      <c r="G891" s="88"/>
    </row>
    <row r="892" spans="1:7" ht="25.5" customHeight="1">
      <c r="A892" s="88"/>
      <c r="B892" s="89"/>
      <c r="C892" s="88"/>
      <c r="D892" s="88"/>
      <c r="E892" s="88"/>
      <c r="F892" s="88"/>
      <c r="G892" s="88"/>
    </row>
    <row r="893" spans="1:7" ht="25.5" customHeight="1">
      <c r="A893" s="88"/>
      <c r="B893" s="89"/>
      <c r="C893" s="88"/>
      <c r="D893" s="88"/>
      <c r="E893" s="88"/>
      <c r="F893" s="88"/>
      <c r="G893" s="88"/>
    </row>
    <row r="894" spans="1:7" ht="25.5" customHeight="1">
      <c r="A894" s="88"/>
      <c r="B894" s="89"/>
      <c r="C894" s="88"/>
      <c r="D894" s="88"/>
      <c r="E894" s="88"/>
      <c r="F894" s="88"/>
      <c r="G894" s="88"/>
    </row>
    <row r="895" spans="1:7" ht="25.5" customHeight="1">
      <c r="A895" s="88"/>
      <c r="B895" s="89"/>
      <c r="C895" s="88"/>
      <c r="D895" s="88"/>
      <c r="E895" s="88"/>
      <c r="F895" s="88"/>
      <c r="G895" s="88"/>
    </row>
    <row r="896" spans="1:7" ht="25.5" customHeight="1">
      <c r="A896" s="88"/>
      <c r="B896" s="89"/>
      <c r="C896" s="88"/>
      <c r="D896" s="88"/>
      <c r="E896" s="88"/>
      <c r="F896" s="88"/>
      <c r="G896" s="88"/>
    </row>
    <row r="897" spans="1:7" ht="25.5" customHeight="1">
      <c r="A897" s="88"/>
      <c r="B897" s="89"/>
      <c r="C897" s="88"/>
      <c r="D897" s="88"/>
      <c r="E897" s="88"/>
      <c r="F897" s="88"/>
      <c r="G897" s="88"/>
    </row>
    <row r="898" spans="1:7" ht="25.5" customHeight="1">
      <c r="A898" s="88"/>
      <c r="B898" s="89"/>
      <c r="C898" s="88"/>
      <c r="D898" s="88"/>
      <c r="E898" s="88"/>
      <c r="F898" s="88"/>
      <c r="G898" s="88"/>
    </row>
    <row r="899" spans="1:7" ht="25.5" customHeight="1">
      <c r="A899" s="88"/>
      <c r="B899" s="89"/>
      <c r="C899" s="88"/>
      <c r="D899" s="88"/>
      <c r="E899" s="88"/>
      <c r="F899" s="88"/>
      <c r="G899" s="88"/>
    </row>
    <row r="900" spans="1:7" ht="25.5" customHeight="1">
      <c r="A900" s="88"/>
      <c r="B900" s="89"/>
      <c r="C900" s="88"/>
      <c r="D900" s="88"/>
      <c r="E900" s="88"/>
      <c r="F900" s="88"/>
      <c r="G900" s="88"/>
    </row>
    <row r="901" spans="1:7" ht="25.5" customHeight="1">
      <c r="A901" s="88"/>
      <c r="B901" s="89"/>
      <c r="C901" s="88"/>
      <c r="D901" s="88"/>
      <c r="E901" s="88"/>
      <c r="F901" s="88"/>
      <c r="G901" s="88"/>
    </row>
    <row r="902" spans="1:7" ht="25.5" customHeight="1">
      <c r="A902" s="88"/>
      <c r="B902" s="89"/>
      <c r="C902" s="88"/>
      <c r="D902" s="88"/>
      <c r="E902" s="88"/>
      <c r="F902" s="88"/>
      <c r="G902" s="88"/>
    </row>
    <row r="903" spans="1:7" ht="25.5" customHeight="1">
      <c r="A903" s="88"/>
      <c r="B903" s="89"/>
      <c r="C903" s="88"/>
      <c r="D903" s="88"/>
      <c r="E903" s="88"/>
      <c r="F903" s="88"/>
      <c r="G903" s="88"/>
    </row>
    <row r="904" spans="1:7" ht="25.5" customHeight="1">
      <c r="A904" s="88"/>
      <c r="B904" s="89"/>
      <c r="C904" s="88"/>
      <c r="D904" s="88"/>
      <c r="E904" s="88"/>
      <c r="F904" s="88"/>
      <c r="G904" s="88"/>
    </row>
    <row r="905" spans="1:7" ht="25.5" customHeight="1">
      <c r="A905" s="88"/>
      <c r="B905" s="89"/>
      <c r="C905" s="88"/>
      <c r="D905" s="88"/>
      <c r="E905" s="88"/>
      <c r="F905" s="88"/>
      <c r="G905" s="88"/>
    </row>
    <row r="906" spans="1:7" ht="25.5" customHeight="1">
      <c r="A906" s="88"/>
      <c r="B906" s="89"/>
      <c r="C906" s="88"/>
      <c r="D906" s="88"/>
      <c r="E906" s="88"/>
      <c r="F906" s="88"/>
      <c r="G906" s="88"/>
    </row>
    <row r="907" spans="1:7" ht="25.5" customHeight="1">
      <c r="A907" s="88"/>
      <c r="B907" s="89"/>
      <c r="C907" s="88"/>
      <c r="D907" s="88"/>
      <c r="E907" s="88"/>
      <c r="F907" s="88"/>
      <c r="G907" s="88"/>
    </row>
    <row r="908" spans="1:7" ht="25.5" customHeight="1">
      <c r="A908" s="88"/>
      <c r="B908" s="89"/>
      <c r="C908" s="88"/>
      <c r="D908" s="88"/>
      <c r="E908" s="88"/>
      <c r="F908" s="88"/>
      <c r="G908" s="88"/>
    </row>
    <row r="909" spans="1:7" ht="25.5" customHeight="1">
      <c r="A909" s="88"/>
      <c r="B909" s="89"/>
      <c r="C909" s="88"/>
      <c r="D909" s="88"/>
      <c r="E909" s="88"/>
      <c r="F909" s="88"/>
      <c r="G909" s="88"/>
    </row>
    <row r="910" spans="1:7" ht="25.5" customHeight="1">
      <c r="A910" s="88"/>
      <c r="B910" s="89"/>
      <c r="C910" s="88"/>
      <c r="D910" s="88"/>
      <c r="E910" s="88"/>
      <c r="F910" s="88"/>
      <c r="G910" s="88"/>
    </row>
    <row r="911" spans="1:7" ht="25.5" customHeight="1">
      <c r="A911" s="88"/>
      <c r="B911" s="89"/>
      <c r="C911" s="88"/>
      <c r="D911" s="88"/>
      <c r="E911" s="88"/>
      <c r="F911" s="88"/>
      <c r="G911" s="88"/>
    </row>
    <row r="912" spans="1:7" ht="25.5" customHeight="1">
      <c r="A912" s="88"/>
      <c r="B912" s="89"/>
      <c r="C912" s="88"/>
      <c r="D912" s="88"/>
      <c r="E912" s="88"/>
      <c r="F912" s="88"/>
      <c r="G912" s="88"/>
    </row>
    <row r="913" spans="1:7" ht="25.5" customHeight="1">
      <c r="A913" s="88"/>
      <c r="B913" s="89"/>
      <c r="C913" s="88"/>
      <c r="D913" s="88"/>
      <c r="E913" s="88"/>
      <c r="F913" s="88"/>
      <c r="G913" s="88"/>
    </row>
    <row r="914" spans="1:7" ht="25.5" customHeight="1">
      <c r="A914" s="88"/>
      <c r="B914" s="89"/>
      <c r="C914" s="88"/>
      <c r="D914" s="88"/>
      <c r="E914" s="88"/>
      <c r="F914" s="88"/>
      <c r="G914" s="88"/>
    </row>
    <row r="915" spans="1:7" ht="25.5" customHeight="1">
      <c r="A915" s="88"/>
      <c r="B915" s="89"/>
      <c r="C915" s="88"/>
      <c r="D915" s="88"/>
      <c r="E915" s="88"/>
      <c r="F915" s="88"/>
      <c r="G915" s="88"/>
    </row>
    <row r="916" spans="1:7" ht="25.5" customHeight="1">
      <c r="A916" s="88"/>
      <c r="B916" s="89"/>
      <c r="C916" s="88"/>
      <c r="D916" s="88"/>
      <c r="E916" s="88"/>
      <c r="F916" s="88"/>
      <c r="G916" s="88"/>
    </row>
    <row r="917" spans="1:7" ht="25.5" customHeight="1">
      <c r="A917" s="88"/>
      <c r="B917" s="89"/>
      <c r="C917" s="88"/>
      <c r="D917" s="88"/>
      <c r="E917" s="88"/>
      <c r="F917" s="88"/>
      <c r="G917" s="88"/>
    </row>
    <row r="918" spans="1:7" ht="25.5" customHeight="1">
      <c r="A918" s="88"/>
      <c r="B918" s="89"/>
      <c r="C918" s="88"/>
      <c r="D918" s="88"/>
      <c r="E918" s="88"/>
      <c r="F918" s="88"/>
      <c r="G918" s="88"/>
    </row>
    <row r="919" spans="1:7" ht="25.5" customHeight="1">
      <c r="A919" s="88"/>
      <c r="B919" s="89"/>
      <c r="C919" s="88"/>
      <c r="D919" s="88"/>
      <c r="E919" s="88"/>
      <c r="F919" s="88"/>
      <c r="G919" s="88"/>
    </row>
    <row r="920" spans="1:7" ht="25.5" customHeight="1">
      <c r="A920" s="88"/>
      <c r="B920" s="89"/>
      <c r="C920" s="88"/>
      <c r="D920" s="88"/>
      <c r="E920" s="88"/>
      <c r="F920" s="88"/>
      <c r="G920" s="88"/>
    </row>
    <row r="921" spans="1:7" ht="25.5" customHeight="1">
      <c r="A921" s="88"/>
      <c r="B921" s="89"/>
      <c r="C921" s="88"/>
      <c r="D921" s="88"/>
      <c r="E921" s="88"/>
      <c r="F921" s="88"/>
      <c r="G921" s="88"/>
    </row>
    <row r="922" spans="1:7" ht="25.5" customHeight="1">
      <c r="A922" s="88"/>
      <c r="B922" s="89"/>
      <c r="C922" s="88"/>
      <c r="D922" s="88"/>
      <c r="E922" s="88"/>
      <c r="F922" s="88"/>
      <c r="G922" s="88"/>
    </row>
    <row r="923" spans="1:7" ht="25.5" customHeight="1">
      <c r="A923" s="88"/>
      <c r="B923" s="89"/>
      <c r="C923" s="88"/>
      <c r="D923" s="88"/>
      <c r="E923" s="88"/>
      <c r="F923" s="88"/>
      <c r="G923" s="88"/>
    </row>
    <row r="924" spans="1:7" ht="25.5" customHeight="1">
      <c r="A924" s="88"/>
      <c r="B924" s="89"/>
      <c r="C924" s="88"/>
      <c r="D924" s="88"/>
      <c r="E924" s="88"/>
      <c r="F924" s="88"/>
      <c r="G924" s="88"/>
    </row>
    <row r="925" spans="1:7" ht="25.5" customHeight="1">
      <c r="A925" s="88"/>
      <c r="B925" s="89"/>
      <c r="C925" s="88"/>
      <c r="D925" s="88"/>
      <c r="E925" s="88"/>
      <c r="F925" s="88"/>
      <c r="G925" s="88"/>
    </row>
    <row r="926" spans="1:7" ht="25.5" customHeight="1">
      <c r="A926" s="88"/>
      <c r="B926" s="89"/>
      <c r="C926" s="88"/>
      <c r="D926" s="88"/>
      <c r="E926" s="88"/>
      <c r="F926" s="88"/>
      <c r="G926" s="88"/>
    </row>
    <row r="927" spans="1:7" ht="25.5" customHeight="1">
      <c r="A927" s="88"/>
      <c r="B927" s="89"/>
      <c r="C927" s="88"/>
      <c r="D927" s="88"/>
      <c r="E927" s="88"/>
      <c r="F927" s="88"/>
      <c r="G927" s="88"/>
    </row>
    <row r="928" spans="1:7" ht="25.5" customHeight="1">
      <c r="A928" s="88"/>
      <c r="B928" s="89"/>
      <c r="C928" s="88"/>
      <c r="D928" s="88"/>
      <c r="E928" s="88"/>
      <c r="F928" s="88"/>
      <c r="G928" s="88"/>
    </row>
    <row r="929" spans="1:7" ht="25.5" customHeight="1">
      <c r="A929" s="88"/>
      <c r="B929" s="89"/>
      <c r="C929" s="88"/>
      <c r="D929" s="88"/>
      <c r="E929" s="88"/>
      <c r="F929" s="88"/>
      <c r="G929" s="88"/>
    </row>
    <row r="930" spans="1:7" ht="25.5" customHeight="1">
      <c r="A930" s="88"/>
      <c r="B930" s="89"/>
      <c r="C930" s="88"/>
      <c r="D930" s="88"/>
      <c r="E930" s="88"/>
      <c r="F930" s="88"/>
      <c r="G930" s="88"/>
    </row>
    <row r="931" spans="1:7" ht="25.5" customHeight="1">
      <c r="A931" s="88"/>
      <c r="B931" s="89"/>
      <c r="C931" s="88"/>
      <c r="D931" s="88"/>
      <c r="E931" s="88"/>
      <c r="F931" s="88"/>
      <c r="G931" s="88"/>
    </row>
    <row r="932" spans="1:7" ht="25.5" customHeight="1">
      <c r="A932" s="88"/>
      <c r="B932" s="89"/>
      <c r="C932" s="88"/>
      <c r="D932" s="88"/>
      <c r="E932" s="88"/>
      <c r="F932" s="88"/>
      <c r="G932" s="88"/>
    </row>
    <row r="933" spans="1:7" ht="25.5" customHeight="1">
      <c r="A933" s="88"/>
      <c r="B933" s="89"/>
      <c r="C933" s="88"/>
      <c r="D933" s="88"/>
      <c r="E933" s="88"/>
      <c r="F933" s="88"/>
      <c r="G933" s="88"/>
    </row>
    <row r="934" spans="1:7" ht="25.5" customHeight="1">
      <c r="A934" s="88"/>
      <c r="B934" s="89"/>
      <c r="C934" s="88"/>
      <c r="D934" s="88"/>
      <c r="E934" s="88"/>
      <c r="F934" s="88"/>
      <c r="G934" s="88"/>
    </row>
    <row r="935" spans="1:7" ht="25.5" customHeight="1">
      <c r="A935" s="88"/>
      <c r="B935" s="89"/>
      <c r="C935" s="88"/>
      <c r="D935" s="88"/>
      <c r="E935" s="88"/>
      <c r="F935" s="88"/>
      <c r="G935" s="88"/>
    </row>
    <row r="936" spans="1:7" ht="25.5" customHeight="1">
      <c r="A936" s="88"/>
      <c r="B936" s="89"/>
      <c r="C936" s="88"/>
      <c r="D936" s="88"/>
      <c r="E936" s="88"/>
      <c r="F936" s="88"/>
      <c r="G936" s="88"/>
    </row>
    <row r="937" spans="1:7" ht="25.5" customHeight="1">
      <c r="A937" s="88"/>
      <c r="B937" s="89"/>
      <c r="C937" s="88"/>
      <c r="D937" s="88"/>
      <c r="E937" s="88"/>
      <c r="F937" s="88"/>
      <c r="G937" s="88"/>
    </row>
    <row r="938" spans="1:7" ht="25.5" customHeight="1">
      <c r="A938" s="88"/>
      <c r="B938" s="89"/>
      <c r="C938" s="88"/>
      <c r="D938" s="88"/>
      <c r="E938" s="88"/>
      <c r="F938" s="88"/>
      <c r="G938" s="88"/>
    </row>
    <row r="939" spans="1:7" ht="25.5" customHeight="1">
      <c r="A939" s="88"/>
      <c r="B939" s="89"/>
      <c r="C939" s="88"/>
      <c r="D939" s="88"/>
      <c r="E939" s="88"/>
      <c r="F939" s="88"/>
      <c r="G939" s="88"/>
    </row>
    <row r="940" spans="1:7" ht="25.5" customHeight="1">
      <c r="A940" s="88"/>
      <c r="B940" s="89"/>
      <c r="C940" s="88"/>
      <c r="D940" s="88"/>
      <c r="E940" s="88"/>
      <c r="F940" s="88"/>
      <c r="G940" s="88"/>
    </row>
    <row r="941" spans="1:7" ht="25.5" customHeight="1">
      <c r="A941" s="88"/>
      <c r="B941" s="89"/>
      <c r="C941" s="88"/>
      <c r="D941" s="88"/>
      <c r="E941" s="88"/>
      <c r="F941" s="88"/>
      <c r="G941" s="88"/>
    </row>
    <row r="942" spans="1:7" ht="25.5" customHeight="1">
      <c r="A942" s="88"/>
      <c r="B942" s="89"/>
      <c r="C942" s="88"/>
      <c r="D942" s="88"/>
      <c r="E942" s="88"/>
      <c r="F942" s="88"/>
      <c r="G942" s="88"/>
    </row>
    <row r="943" spans="1:7" ht="25.5" customHeight="1">
      <c r="A943" s="88"/>
      <c r="B943" s="89"/>
      <c r="C943" s="88"/>
      <c r="D943" s="88"/>
      <c r="E943" s="88"/>
      <c r="F943" s="88"/>
      <c r="G943" s="88"/>
    </row>
    <row r="944" spans="1:7" ht="25.5" customHeight="1">
      <c r="A944" s="88"/>
      <c r="B944" s="89"/>
      <c r="C944" s="88"/>
      <c r="D944" s="88"/>
      <c r="E944" s="88"/>
      <c r="F944" s="88"/>
      <c r="G944" s="88"/>
    </row>
    <row r="945" spans="1:7" ht="25.5" customHeight="1">
      <c r="A945" s="88"/>
      <c r="B945" s="89"/>
      <c r="C945" s="88"/>
      <c r="D945" s="88"/>
      <c r="E945" s="88"/>
      <c r="F945" s="88"/>
      <c r="G945" s="88"/>
    </row>
    <row r="946" spans="1:7" ht="25.5" customHeight="1">
      <c r="A946" s="88"/>
      <c r="B946" s="89"/>
      <c r="C946" s="88"/>
      <c r="D946" s="88"/>
      <c r="E946" s="88"/>
      <c r="F946" s="88"/>
      <c r="G946" s="88"/>
    </row>
    <row r="947" spans="1:7" ht="25.5" customHeight="1">
      <c r="A947" s="88"/>
      <c r="B947" s="89"/>
      <c r="C947" s="88"/>
      <c r="D947" s="88"/>
      <c r="E947" s="88"/>
      <c r="F947" s="88"/>
      <c r="G947" s="88"/>
    </row>
    <row r="948" spans="1:7" ht="25.5" customHeight="1">
      <c r="A948" s="88"/>
      <c r="B948" s="89"/>
      <c r="C948" s="88"/>
      <c r="D948" s="88"/>
      <c r="E948" s="88"/>
      <c r="F948" s="88"/>
      <c r="G948" s="88"/>
    </row>
    <row r="949" spans="1:7" ht="25.5" customHeight="1">
      <c r="A949" s="88"/>
      <c r="B949" s="89"/>
      <c r="C949" s="88"/>
      <c r="D949" s="88"/>
      <c r="E949" s="88"/>
      <c r="F949" s="88"/>
      <c r="G949" s="88"/>
    </row>
    <row r="950" spans="1:7" ht="25.5" customHeight="1">
      <c r="A950" s="88"/>
      <c r="B950" s="89"/>
      <c r="C950" s="88"/>
      <c r="D950" s="88"/>
      <c r="E950" s="88"/>
      <c r="F950" s="88"/>
      <c r="G950" s="88"/>
    </row>
    <row r="951" spans="1:7" ht="25.5" customHeight="1">
      <c r="A951" s="88"/>
      <c r="B951" s="89"/>
      <c r="C951" s="88"/>
      <c r="D951" s="88"/>
      <c r="E951" s="88"/>
      <c r="F951" s="88"/>
      <c r="G951" s="88"/>
    </row>
    <row r="952" spans="1:7" ht="25.5" customHeight="1">
      <c r="A952" s="88"/>
      <c r="B952" s="89"/>
      <c r="C952" s="88"/>
      <c r="D952" s="88"/>
      <c r="E952" s="88"/>
      <c r="F952" s="88"/>
      <c r="G952" s="88"/>
    </row>
    <row r="953" spans="1:7" ht="25.5" customHeight="1">
      <c r="A953" s="88"/>
      <c r="B953" s="89"/>
      <c r="C953" s="88"/>
      <c r="D953" s="88"/>
      <c r="E953" s="88"/>
      <c r="F953" s="88"/>
      <c r="G953" s="88"/>
    </row>
    <row r="954" spans="1:7" ht="25.5" customHeight="1">
      <c r="A954" s="88"/>
      <c r="B954" s="89"/>
      <c r="C954" s="88"/>
      <c r="D954" s="88"/>
      <c r="E954" s="88"/>
      <c r="F954" s="88"/>
      <c r="G954" s="88"/>
    </row>
    <row r="955" spans="1:7" ht="25.5" customHeight="1">
      <c r="A955" s="88"/>
      <c r="B955" s="89"/>
      <c r="C955" s="88"/>
      <c r="D955" s="88"/>
      <c r="E955" s="88"/>
      <c r="F955" s="88"/>
      <c r="G955" s="88"/>
    </row>
    <row r="956" spans="1:7" ht="25.5" customHeight="1">
      <c r="A956" s="88"/>
      <c r="B956" s="89"/>
      <c r="C956" s="88"/>
      <c r="D956" s="88"/>
      <c r="E956" s="88"/>
      <c r="F956" s="88"/>
      <c r="G956" s="88"/>
    </row>
    <row r="957" spans="1:7" ht="25.5" customHeight="1">
      <c r="A957" s="88"/>
      <c r="B957" s="89"/>
      <c r="C957" s="88"/>
      <c r="D957" s="88"/>
      <c r="E957" s="88"/>
      <c r="F957" s="88"/>
      <c r="G957" s="88"/>
    </row>
    <row r="958" spans="1:7" ht="25.5" customHeight="1">
      <c r="A958" s="88"/>
      <c r="B958" s="89"/>
      <c r="C958" s="88"/>
      <c r="D958" s="88"/>
      <c r="E958" s="88"/>
      <c r="F958" s="88"/>
      <c r="G958" s="88"/>
    </row>
    <row r="959" spans="1:7" ht="25.5" customHeight="1">
      <c r="A959" s="88"/>
      <c r="B959" s="89"/>
      <c r="C959" s="88"/>
      <c r="D959" s="88"/>
      <c r="E959" s="88"/>
      <c r="F959" s="88"/>
      <c r="G959" s="88"/>
    </row>
    <row r="960" spans="1:7" ht="25.5" customHeight="1">
      <c r="A960" s="88"/>
      <c r="B960" s="89"/>
      <c r="C960" s="88"/>
      <c r="D960" s="88"/>
      <c r="E960" s="88"/>
      <c r="F960" s="88"/>
      <c r="G960" s="88"/>
    </row>
    <row r="961" spans="1:7" ht="25.5" customHeight="1">
      <c r="A961" s="88"/>
      <c r="B961" s="89"/>
      <c r="C961" s="88"/>
      <c r="D961" s="88"/>
      <c r="E961" s="88"/>
      <c r="F961" s="88"/>
      <c r="G961" s="88"/>
    </row>
    <row r="962" spans="1:7" ht="25.5" customHeight="1">
      <c r="A962" s="88"/>
      <c r="B962" s="89"/>
      <c r="C962" s="88"/>
      <c r="D962" s="88"/>
      <c r="E962" s="88"/>
      <c r="F962" s="88"/>
      <c r="G962" s="88"/>
    </row>
    <row r="963" spans="1:7" ht="25.5" customHeight="1">
      <c r="A963" s="88"/>
      <c r="B963" s="89"/>
      <c r="C963" s="88"/>
      <c r="D963" s="88"/>
      <c r="E963" s="88"/>
      <c r="F963" s="88"/>
      <c r="G963" s="88"/>
    </row>
    <row r="964" spans="1:7" ht="25.5" customHeight="1">
      <c r="A964" s="88"/>
      <c r="B964" s="89"/>
      <c r="C964" s="88"/>
      <c r="D964" s="88"/>
      <c r="E964" s="88"/>
      <c r="F964" s="88"/>
      <c r="G964" s="88"/>
    </row>
    <row r="965" spans="1:7" ht="25.5" customHeight="1">
      <c r="A965" s="88"/>
      <c r="B965" s="89"/>
      <c r="C965" s="88"/>
      <c r="D965" s="88"/>
      <c r="E965" s="88"/>
      <c r="F965" s="88"/>
      <c r="G965" s="88"/>
    </row>
    <row r="966" spans="1:7" ht="25.5" customHeight="1">
      <c r="A966" s="88"/>
      <c r="B966" s="89"/>
      <c r="C966" s="88"/>
      <c r="D966" s="88"/>
      <c r="E966" s="88"/>
      <c r="F966" s="88"/>
      <c r="G966" s="88"/>
    </row>
    <row r="967" spans="1:7" ht="25.5" customHeight="1">
      <c r="A967" s="88"/>
      <c r="B967" s="89"/>
      <c r="C967" s="88"/>
      <c r="D967" s="88"/>
      <c r="E967" s="88"/>
      <c r="F967" s="88"/>
      <c r="G967" s="88"/>
    </row>
    <row r="968" spans="1:7" ht="25.5" customHeight="1">
      <c r="A968" s="88"/>
      <c r="B968" s="89"/>
      <c r="C968" s="88"/>
      <c r="D968" s="88"/>
      <c r="E968" s="88"/>
      <c r="F968" s="88"/>
      <c r="G968" s="88"/>
    </row>
    <row r="969" spans="1:7" ht="25.5" customHeight="1">
      <c r="A969" s="88"/>
      <c r="B969" s="89"/>
      <c r="C969" s="88"/>
      <c r="D969" s="88"/>
      <c r="E969" s="88"/>
      <c r="F969" s="88"/>
      <c r="G969" s="88"/>
    </row>
    <row r="970" spans="1:7" ht="25.5" customHeight="1">
      <c r="A970" s="88"/>
      <c r="B970" s="89"/>
      <c r="C970" s="88"/>
      <c r="D970" s="88"/>
      <c r="E970" s="88"/>
      <c r="F970" s="88"/>
      <c r="G970" s="88"/>
    </row>
    <row r="971" spans="1:7" ht="25.5" customHeight="1">
      <c r="A971" s="88"/>
      <c r="B971" s="89"/>
      <c r="C971" s="88"/>
      <c r="D971" s="88"/>
      <c r="E971" s="88"/>
      <c r="F971" s="88"/>
      <c r="G971" s="88"/>
    </row>
    <row r="972" spans="1:7" ht="25.5" customHeight="1">
      <c r="A972" s="88"/>
      <c r="B972" s="89"/>
      <c r="C972" s="88"/>
      <c r="D972" s="88"/>
      <c r="E972" s="88"/>
      <c r="F972" s="88"/>
      <c r="G972" s="88"/>
    </row>
    <row r="973" spans="1:7" ht="25.5" customHeight="1">
      <c r="A973" s="88"/>
      <c r="B973" s="89"/>
      <c r="C973" s="88"/>
      <c r="D973" s="88"/>
      <c r="E973" s="88"/>
      <c r="F973" s="88"/>
      <c r="G973" s="88"/>
    </row>
    <row r="974" spans="1:7" ht="25.5" customHeight="1">
      <c r="A974" s="88"/>
      <c r="B974" s="89"/>
      <c r="C974" s="88"/>
      <c r="D974" s="88"/>
      <c r="E974" s="88"/>
      <c r="F974" s="88"/>
      <c r="G974" s="88"/>
    </row>
    <row r="975" spans="1:7" ht="25.5" customHeight="1">
      <c r="A975" s="88"/>
      <c r="B975" s="89"/>
      <c r="C975" s="88"/>
      <c r="D975" s="88"/>
      <c r="E975" s="88"/>
      <c r="F975" s="88"/>
      <c r="G975" s="88"/>
    </row>
    <row r="976" spans="1:7" ht="25.5" customHeight="1">
      <c r="A976" s="88"/>
      <c r="B976" s="89"/>
      <c r="C976" s="88"/>
      <c r="D976" s="88"/>
      <c r="E976" s="88"/>
      <c r="F976" s="88"/>
      <c r="G976" s="88"/>
    </row>
    <row r="977" spans="1:7" ht="25.5" customHeight="1">
      <c r="A977" s="88"/>
      <c r="B977" s="89"/>
      <c r="C977" s="88"/>
      <c r="D977" s="88"/>
      <c r="E977" s="88"/>
      <c r="F977" s="88"/>
      <c r="G977" s="88"/>
    </row>
    <row r="978" spans="1:7" ht="25.5" customHeight="1">
      <c r="A978" s="88"/>
      <c r="B978" s="89"/>
      <c r="C978" s="88"/>
      <c r="D978" s="88"/>
      <c r="E978" s="88"/>
      <c r="F978" s="88"/>
      <c r="G978" s="88"/>
    </row>
    <row r="979" spans="1:7" ht="25.5" customHeight="1">
      <c r="A979" s="88"/>
      <c r="B979" s="89"/>
      <c r="C979" s="88"/>
      <c r="D979" s="88"/>
      <c r="E979" s="88"/>
      <c r="F979" s="88"/>
      <c r="G979" s="88"/>
    </row>
    <row r="980" spans="1:7" ht="25.5" customHeight="1">
      <c r="A980" s="88"/>
      <c r="B980" s="89"/>
      <c r="C980" s="88"/>
      <c r="D980" s="88"/>
      <c r="E980" s="88"/>
      <c r="F980" s="88"/>
      <c r="G980" s="88"/>
    </row>
    <row r="981" spans="1:7" ht="25.5" customHeight="1">
      <c r="A981" s="88"/>
      <c r="B981" s="89"/>
      <c r="C981" s="88"/>
      <c r="D981" s="88"/>
      <c r="E981" s="88"/>
      <c r="F981" s="88"/>
      <c r="G981" s="88"/>
    </row>
    <row r="982" spans="1:7" ht="25.5" customHeight="1">
      <c r="A982" s="88"/>
      <c r="B982" s="89"/>
      <c r="C982" s="88"/>
      <c r="D982" s="88"/>
      <c r="E982" s="88"/>
      <c r="F982" s="88"/>
      <c r="G982" s="88"/>
    </row>
    <row r="983" spans="1:7" ht="25.5" customHeight="1">
      <c r="A983" s="88"/>
      <c r="B983" s="89"/>
      <c r="C983" s="88"/>
      <c r="D983" s="88"/>
      <c r="E983" s="88"/>
      <c r="F983" s="88"/>
      <c r="G983" s="88"/>
    </row>
    <row r="984" spans="1:7" ht="25.5" customHeight="1">
      <c r="A984" s="88"/>
      <c r="B984" s="89"/>
      <c r="C984" s="88"/>
      <c r="D984" s="88"/>
      <c r="E984" s="88"/>
      <c r="F984" s="88"/>
      <c r="G984" s="88"/>
    </row>
    <row r="985" spans="1:7" ht="25.5" customHeight="1">
      <c r="A985" s="88"/>
      <c r="B985" s="89"/>
      <c r="C985" s="88"/>
      <c r="D985" s="88"/>
      <c r="E985" s="88"/>
      <c r="F985" s="88"/>
      <c r="G985" s="88"/>
    </row>
    <row r="986" spans="1:7" ht="25.5" customHeight="1">
      <c r="A986" s="88"/>
      <c r="B986" s="89"/>
      <c r="C986" s="88"/>
      <c r="D986" s="88"/>
      <c r="E986" s="88"/>
      <c r="F986" s="88"/>
      <c r="G986" s="88"/>
    </row>
    <row r="987" spans="1:7" ht="25.5" customHeight="1">
      <c r="A987" s="88"/>
      <c r="B987" s="89"/>
      <c r="C987" s="88"/>
      <c r="D987" s="88"/>
      <c r="E987" s="88"/>
      <c r="F987" s="88"/>
      <c r="G987" s="88"/>
    </row>
    <row r="988" spans="1:7" ht="25.5" customHeight="1">
      <c r="A988" s="88"/>
      <c r="B988" s="89"/>
      <c r="C988" s="88"/>
      <c r="D988" s="88"/>
      <c r="E988" s="88"/>
      <c r="F988" s="88"/>
      <c r="G988" s="88"/>
    </row>
    <row r="989" spans="1:7" ht="25.5" customHeight="1">
      <c r="A989" s="88"/>
      <c r="B989" s="89"/>
      <c r="C989" s="88"/>
      <c r="D989" s="88"/>
      <c r="E989" s="88"/>
      <c r="F989" s="88"/>
      <c r="G989" s="88"/>
    </row>
    <row r="990" spans="1:7" ht="25.5" customHeight="1">
      <c r="A990" s="88"/>
      <c r="B990" s="89"/>
      <c r="C990" s="88"/>
      <c r="D990" s="88"/>
      <c r="E990" s="88"/>
      <c r="F990" s="88"/>
      <c r="G990" s="88"/>
    </row>
    <row r="991" spans="1:7" ht="25.5" customHeight="1">
      <c r="A991" s="88"/>
      <c r="B991" s="89"/>
      <c r="C991" s="88"/>
      <c r="D991" s="88"/>
      <c r="E991" s="88"/>
      <c r="F991" s="88"/>
      <c r="G991" s="88"/>
    </row>
    <row r="992" spans="1:7" ht="25.5" customHeight="1">
      <c r="A992" s="88"/>
      <c r="B992" s="89"/>
      <c r="C992" s="88"/>
      <c r="D992" s="88"/>
      <c r="E992" s="88"/>
      <c r="F992" s="88"/>
      <c r="G992" s="88"/>
    </row>
    <row r="993" spans="1:7" ht="25.5" customHeight="1">
      <c r="A993" s="88"/>
      <c r="B993" s="89"/>
      <c r="C993" s="88"/>
      <c r="D993" s="88"/>
      <c r="E993" s="88"/>
      <c r="F993" s="88"/>
      <c r="G993" s="88"/>
    </row>
    <row r="994" spans="1:7" ht="25.5" customHeight="1">
      <c r="A994" s="88"/>
      <c r="B994" s="89"/>
      <c r="C994" s="88"/>
      <c r="D994" s="88"/>
      <c r="E994" s="88"/>
      <c r="F994" s="88"/>
      <c r="G994" s="88"/>
    </row>
    <row r="995" spans="1:7" ht="25.5" customHeight="1">
      <c r="A995" s="88"/>
      <c r="B995" s="89"/>
      <c r="C995" s="88"/>
      <c r="D995" s="88"/>
      <c r="E995" s="88"/>
      <c r="F995" s="88"/>
      <c r="G995" s="88"/>
    </row>
    <row r="996" spans="1:7" ht="25.5" customHeight="1">
      <c r="A996" s="88"/>
      <c r="B996" s="89"/>
      <c r="C996" s="88"/>
      <c r="D996" s="88"/>
      <c r="E996" s="88"/>
      <c r="F996" s="88"/>
      <c r="G996" s="88"/>
    </row>
    <row r="997" spans="1:7" ht="25.5" customHeight="1">
      <c r="A997" s="88"/>
      <c r="B997" s="89"/>
      <c r="C997" s="88"/>
      <c r="D997" s="88"/>
      <c r="E997" s="88"/>
      <c r="F997" s="88"/>
      <c r="G997" s="88"/>
    </row>
    <row r="998" spans="1:7" ht="25.5" customHeight="1">
      <c r="A998" s="88"/>
      <c r="B998" s="89"/>
      <c r="C998" s="88"/>
      <c r="D998" s="88"/>
      <c r="E998" s="88"/>
      <c r="F998" s="88"/>
      <c r="G998" s="88"/>
    </row>
    <row r="999" spans="1:7" ht="25.5" customHeight="1">
      <c r="A999" s="88"/>
      <c r="B999" s="89"/>
      <c r="C999" s="88"/>
      <c r="D999" s="88"/>
      <c r="E999" s="88"/>
      <c r="F999" s="88"/>
      <c r="G999" s="88"/>
    </row>
    <row r="1000" spans="1:7" ht="25.5" customHeight="1">
      <c r="A1000" s="88"/>
      <c r="B1000" s="89"/>
      <c r="C1000" s="88"/>
      <c r="D1000" s="88"/>
      <c r="E1000" s="88"/>
      <c r="F1000" s="88"/>
      <c r="G1000" s="88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1011"/>
  <sheetViews>
    <sheetView tabSelected="1" workbookViewId="0">
      <selection activeCell="K21" sqref="K21"/>
    </sheetView>
  </sheetViews>
  <sheetFormatPr defaultColWidth="11.1796875" defaultRowHeight="15" customHeight="1"/>
  <cols>
    <col min="1" max="1" width="7.36328125" customWidth="1"/>
    <col min="2" max="2" width="35.36328125" customWidth="1"/>
    <col min="3" max="3" width="8.6328125" customWidth="1"/>
    <col min="4" max="4" width="8.453125" customWidth="1"/>
    <col min="5" max="5" width="7.36328125" customWidth="1"/>
    <col min="6" max="7" width="8.36328125" customWidth="1"/>
    <col min="8" max="13" width="10.81640625" customWidth="1"/>
    <col min="14" max="14" width="36.6328125" customWidth="1"/>
    <col min="15" max="15" width="22.6328125" customWidth="1"/>
    <col min="16" max="27" width="10.81640625" customWidth="1"/>
  </cols>
  <sheetData>
    <row r="1" spans="1:27">
      <c r="A1" s="1" t="s">
        <v>0</v>
      </c>
      <c r="B1" s="2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111"/>
      <c r="K1" s="111"/>
      <c r="L1" s="3"/>
      <c r="M1" s="3"/>
      <c r="N1" s="4"/>
      <c r="O1" s="5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>
      <c r="A2" s="6">
        <f>Grading!B3</f>
        <v>0.1</v>
      </c>
      <c r="B2" s="7" t="s">
        <v>4</v>
      </c>
      <c r="C2" s="8">
        <f>G14</f>
        <v>0.7595547309833024</v>
      </c>
      <c r="D2" s="9">
        <f>IF($C2&lt;Grading!$C3,Grading!$C$2,
IF(AND(Grading!$C3&lt;=$C2,$C2&lt;Grading!$D3),($C2-Grading!$C3)/(Grading!$D3-Grading!$C3)+Grading!$C$2,
IF(AND(Grading!$D3&lt;=$C2,$C2&lt;Grading!$E3),($C2-Grading!$D3)/(Grading!$E3-Grading!$D3)+Grading!$D$2,
IF(AND(Grading!$E3&lt;=$C2,$C2&lt;Grading!$F3),($C2-Grading!$E3)/(Grading!$F3-Grading!$E3)+Grading!$E$2,
IF(AND(Grading!$F3&lt;=$C2,$C2&lt;Grading!$G3),($C2-Grading!$F3)/(Grading!$G3-Grading!$F3)+Grading!$F$2,
IF(Grading!$G$3&lt;=$C2,Grading!$G$2,0))))))</f>
        <v>1</v>
      </c>
      <c r="E2" s="3"/>
      <c r="F2" s="3"/>
      <c r="G2" s="3"/>
      <c r="H2" s="3"/>
      <c r="I2" s="3"/>
      <c r="J2" s="111"/>
      <c r="K2" s="111"/>
      <c r="L2" s="3"/>
      <c r="M2" s="10"/>
      <c r="N2" s="11" t="s">
        <v>5</v>
      </c>
      <c r="O2" s="12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>
      <c r="A3" s="6">
        <f>Grading!B4</f>
        <v>0.3</v>
      </c>
      <c r="B3" s="7" t="s">
        <v>6</v>
      </c>
      <c r="C3" s="8">
        <f>G22</f>
        <v>0.97087443901786175</v>
      </c>
      <c r="D3" s="9">
        <f>IF($C3&lt;Grading!$C4,Grading!$C$2,
IF(AND(Grading!$C4&lt;=$C3,$C3&lt;Grading!$D4),($C3-Grading!$C4)/(Grading!$D4-Grading!$C4)+Grading!$C$2,
IF(AND(Grading!$D4&lt;=$C3,$C3&lt;Grading!$E4),($C3-Grading!$D4)/(Grading!$E4-Grading!$D4)+Grading!$D$2,
IF(AND(Grading!$E4&lt;=$C3,$C3&lt;Grading!$F4),($C3-Grading!$E4)/(Grading!$F4-Grading!$E4)+Grading!$E$2,
IF(AND(Grading!$F4&lt;=$C3,$C3&lt;Grading!$G4),($C3-Grading!$F4)/(Grading!$G4-Grading!$F4)+Grading!$F$2,
IF(Grading!$G$3&lt;=$C3,Grading!$G$2,0))))))</f>
        <v>2.7087443901786172</v>
      </c>
      <c r="E3" s="3"/>
      <c r="F3" s="104" t="s">
        <v>7</v>
      </c>
      <c r="G3" s="105"/>
      <c r="H3" s="3"/>
      <c r="I3" s="3"/>
      <c r="J3" s="111"/>
      <c r="K3" s="111"/>
      <c r="L3" s="3"/>
      <c r="M3" s="10"/>
      <c r="N3" s="11" t="s">
        <v>8</v>
      </c>
      <c r="O3" s="12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>
      <c r="A4" s="6">
        <f>Grading!B5</f>
        <v>0.1</v>
      </c>
      <c r="B4" s="7" t="s">
        <v>9</v>
      </c>
      <c r="C4" s="8">
        <f>G33</f>
        <v>0.77618250000589217</v>
      </c>
      <c r="D4" s="9">
        <f>IF($C4&lt;Grading!$C5,Grading!$C$2,
IF(AND(Grading!$C5&lt;=$C4,$C4&lt;Grading!$D5),($C4-Grading!$C5)/(Grading!$D5-Grading!$C5)+Grading!$C$2,
IF(AND(Grading!$D5&lt;=$C4,$C4&lt;Grading!$E5),($C4-Grading!$D5)/(Grading!$E5-Grading!$D5)+Grading!$D$2,
IF(AND(Grading!$E5&lt;=$C4,$C4&lt;Grading!$F5),($C4-Grading!$E5)/(Grading!$F5-Grading!$E5)+Grading!$E$2,
IF(AND(Grading!$F5&lt;=$C4,$C4&lt;Grading!$G5),($C4-Grading!$F5)/(Grading!$G5-Grading!$F5)+Grading!$F$2,
IF(Grading!$G$3&lt;=$C4,Grading!$G$2,0))))))</f>
        <v>1</v>
      </c>
      <c r="E4" s="3"/>
      <c r="F4" s="106">
        <f>(D2*Grading!B3)+('W23 Simulator'!D3*Grading!B4)+('W23 Simulator'!D4*Grading!B5)+('W23 Simulator'!D5*Grading!B6)+('W23 Simulator'!D6*Grading!B7)+('W23 Simulator'!D7*Grading!B8)</f>
        <v>2.2010343086903834</v>
      </c>
      <c r="G4" s="107"/>
      <c r="H4" s="3"/>
      <c r="I4" s="3"/>
      <c r="J4" s="111"/>
      <c r="K4" s="111"/>
      <c r="L4" s="3"/>
      <c r="M4" s="10"/>
      <c r="N4" s="11" t="s">
        <v>10</v>
      </c>
      <c r="O4" s="12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>
      <c r="A5" s="6">
        <f>Grading!B6</f>
        <v>0.1</v>
      </c>
      <c r="B5" s="13" t="s">
        <v>11</v>
      </c>
      <c r="C5" s="8">
        <f>G42</f>
        <v>0.6832498261834683</v>
      </c>
      <c r="D5" s="9">
        <f>IF($C5&lt;Grading!$C6,Grading!$C$2,
IF(AND(Grading!$C6&lt;=$C5,$C5&lt;Grading!$D6),($C5-Grading!$C6)/(Grading!$D6-Grading!$C6)+Grading!$C$2,
IF(AND(Grading!$D6&lt;=$C5,$C5&lt;Grading!$E6),($C5-Grading!$D6)/(Grading!$E6-Grading!$D6)+Grading!$D$2,
IF(AND(Grading!$E6&lt;=$C5,$C5&lt;Grading!$F6),($C5-Grading!$E6)/(Grading!$F6-Grading!$E6)+Grading!$E$2,
IF(AND(Grading!$F6&lt;=$C5,$C5&lt;Grading!$G6),($C5-Grading!$F6)/(Grading!$G6-Grading!$F6)+Grading!$F$2,
IF(Grading!$G$3&lt;=$C5,Grading!$G$2,0))))))</f>
        <v>1</v>
      </c>
      <c r="E5" s="3"/>
      <c r="F5" s="3"/>
      <c r="G5" s="3"/>
      <c r="H5" s="3"/>
      <c r="I5" s="3"/>
      <c r="J5" s="111"/>
      <c r="K5" s="111"/>
      <c r="L5" s="3"/>
      <c r="M5" s="10"/>
      <c r="N5" s="11" t="s">
        <v>12</v>
      </c>
      <c r="O5" s="12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>
      <c r="A6" s="6">
        <f>Grading!B7</f>
        <v>0.3</v>
      </c>
      <c r="B6" s="7" t="s">
        <v>13</v>
      </c>
      <c r="C6" s="8">
        <f>G48</f>
        <v>1.0294703305455994</v>
      </c>
      <c r="D6" s="9">
        <f>IF($C6&lt;Grading!$C7,Grading!$C$2,
IF(AND(Grading!$C7&lt;=$C6,$C6&lt;Grading!$D7),($C6-Grading!$C7)/(Grading!$D7-Grading!$C7)+Grading!$C$2,
IF(AND(Grading!$D7&lt;=$C6,$C6&lt;Grading!$E7),($C6-Grading!$D7)/(Grading!$E7-Grading!$D7)+Grading!$D$2,
IF(AND(Grading!$E7&lt;=$C6,$C6&lt;Grading!$F7),($C6-Grading!$E7)/(Grading!$F7-Grading!$E7)+Grading!$E$2,
IF(AND(Grading!$F7&lt;=$C6,$C6&lt;Grading!$G7),($C6-Grading!$F7)/(Grading!$G7-Grading!$F7)+Grading!$F$2,
IF(Grading!$G$3&lt;=$C6,Grading!$G$2,0))))))</f>
        <v>3.294703305455994</v>
      </c>
      <c r="E6" s="3"/>
      <c r="F6" s="3"/>
      <c r="G6" s="3"/>
      <c r="H6" s="3"/>
      <c r="I6" s="3"/>
      <c r="J6" s="111"/>
      <c r="K6" s="111"/>
      <c r="L6" s="3"/>
      <c r="M6" s="10"/>
      <c r="N6" s="11" t="s">
        <v>14</v>
      </c>
      <c r="O6" s="12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>
      <c r="A7" s="6">
        <f>Grading!B8</f>
        <v>0.1</v>
      </c>
      <c r="B7" s="7" t="s">
        <v>15</v>
      </c>
      <c r="C7" s="8">
        <f>G54</f>
        <v>0.4101939130434783</v>
      </c>
      <c r="D7" s="9">
        <f>IF($C7&lt;Grading!$C8,Grading!$C$2,
IF(AND(Grading!$C8&lt;=$C7,$C7&lt;Grading!$D8),($C7-Grading!$C8)/(Grading!$D8-Grading!$C8)+Grading!$C$2,
IF(AND(Grading!$D8&lt;=$C7,$C7&lt;Grading!$E8),($C7-Grading!$D8)/(Grading!$E8-Grading!$D8)+Grading!$D$2,
IF(AND(Grading!$E8&lt;=$C7,$C7&lt;Grading!$F8),($C7-Grading!$E8)/(Grading!$F8-Grading!$E8)+Grading!$E$2,
IF(AND(Grading!$F8&lt;=$C7,$C7&lt;Grading!$G8),($C7-Grading!$F8)/(Grading!$G8-Grading!$F8)+Grading!$F$2,
IF(Grading!$G$3&lt;=$C7,Grading!$G$2,0))))))</f>
        <v>1</v>
      </c>
      <c r="E7" s="3"/>
      <c r="F7" s="3"/>
      <c r="G7" s="3"/>
      <c r="H7" s="3"/>
      <c r="I7" s="3"/>
      <c r="J7" s="111"/>
      <c r="K7" s="111"/>
      <c r="L7" s="3"/>
      <c r="M7" s="10"/>
      <c r="N7" s="11" t="s">
        <v>16</v>
      </c>
      <c r="O7" s="12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>
      <c r="A8" s="14">
        <f>SUM(A2:A7)</f>
        <v>0.99999999999999989</v>
      </c>
      <c r="B8" s="3"/>
      <c r="C8" s="3"/>
      <c r="D8" s="3"/>
      <c r="E8" s="3"/>
      <c r="F8" s="3"/>
      <c r="G8" s="3"/>
      <c r="H8" s="3"/>
      <c r="I8" s="3"/>
      <c r="J8" s="111"/>
      <c r="K8" s="111"/>
      <c r="L8" s="3"/>
      <c r="M8" s="3"/>
      <c r="N8" s="15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12.75" customHeight="1">
      <c r="A9" s="16" t="s">
        <v>17</v>
      </c>
      <c r="B9" s="17" t="s">
        <v>4</v>
      </c>
      <c r="C9" s="18" t="s">
        <v>18</v>
      </c>
      <c r="D9" s="18" t="s">
        <v>19</v>
      </c>
      <c r="E9" s="18" t="s">
        <v>20</v>
      </c>
      <c r="F9" s="18" t="s">
        <v>21</v>
      </c>
      <c r="G9" s="18" t="s">
        <v>22</v>
      </c>
      <c r="H9" s="3"/>
      <c r="I9" s="3"/>
      <c r="J9" s="111"/>
      <c r="K9" s="111"/>
      <c r="L9" s="3"/>
      <c r="M9" s="10"/>
      <c r="N9" s="19" t="s">
        <v>5</v>
      </c>
      <c r="O9" s="12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ht="12.75" customHeight="1">
      <c r="A10" s="20" t="s">
        <v>23</v>
      </c>
      <c r="B10" s="21" t="s">
        <v>24</v>
      </c>
      <c r="C10" s="22">
        <v>0.2</v>
      </c>
      <c r="D10" s="23">
        <v>0.08</v>
      </c>
      <c r="E10" s="23">
        <v>5.1200000000000002E-2</v>
      </c>
      <c r="F10" s="23">
        <v>4.7E-2</v>
      </c>
      <c r="G10" s="24">
        <f>MIN((E10-D10)/(F10-D10),1.2)</f>
        <v>0.87272727272727268</v>
      </c>
      <c r="H10" s="3"/>
      <c r="I10" s="3"/>
      <c r="J10" s="111"/>
      <c r="K10" s="111"/>
      <c r="L10" s="14">
        <f t="shared" ref="L10:L13" si="0">C10*$A$2</f>
        <v>2.0000000000000004E-2</v>
      </c>
      <c r="M10" s="10"/>
      <c r="N10" s="11" t="s">
        <v>25</v>
      </c>
      <c r="O10" s="12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12.75" customHeight="1">
      <c r="A11" s="25">
        <v>2</v>
      </c>
      <c r="B11" s="26" t="s">
        <v>26</v>
      </c>
      <c r="C11" s="27">
        <v>0.3</v>
      </c>
      <c r="D11" s="28"/>
      <c r="E11" s="29"/>
      <c r="F11" s="29"/>
      <c r="G11" s="30"/>
      <c r="H11" s="3"/>
      <c r="I11" s="3"/>
      <c r="J11" s="111"/>
      <c r="K11" s="111"/>
      <c r="L11" s="14">
        <f t="shared" si="0"/>
        <v>0.03</v>
      </c>
      <c r="M11" s="10"/>
      <c r="N11" s="11" t="s">
        <v>27</v>
      </c>
      <c r="O11" s="12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ht="12.75" customHeight="1">
      <c r="A12" s="25">
        <v>3</v>
      </c>
      <c r="B12" s="21" t="s">
        <v>28</v>
      </c>
      <c r="C12" s="22">
        <v>0.25</v>
      </c>
      <c r="D12" s="23">
        <v>0.08</v>
      </c>
      <c r="E12" s="31">
        <v>2.1499999999999998E-2</v>
      </c>
      <c r="F12" s="31">
        <v>1.4999999999999999E-2</v>
      </c>
      <c r="G12" s="24">
        <f t="shared" ref="G12:G13" si="1">MIN((E12-D12)/(F12-D12),1.2)</f>
        <v>0.9</v>
      </c>
      <c r="H12" s="3"/>
      <c r="I12" s="3"/>
      <c r="J12" s="111"/>
      <c r="K12" s="111"/>
      <c r="L12" s="14">
        <f t="shared" si="0"/>
        <v>2.5000000000000001E-2</v>
      </c>
      <c r="M12" s="10"/>
      <c r="N12" s="11" t="s">
        <v>29</v>
      </c>
      <c r="O12" s="12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12.75" customHeight="1">
      <c r="A13" s="25">
        <v>4</v>
      </c>
      <c r="B13" s="21" t="s">
        <v>30</v>
      </c>
      <c r="C13" s="22">
        <v>0.25</v>
      </c>
      <c r="D13" s="32">
        <v>15</v>
      </c>
      <c r="E13" s="33">
        <v>18.7</v>
      </c>
      <c r="F13" s="33">
        <v>22</v>
      </c>
      <c r="G13" s="24">
        <f t="shared" si="1"/>
        <v>0.52857142857142847</v>
      </c>
      <c r="H13" s="3"/>
      <c r="I13" s="3"/>
      <c r="J13" s="111"/>
      <c r="K13" s="111"/>
      <c r="L13" s="14">
        <f t="shared" si="0"/>
        <v>2.5000000000000001E-2</v>
      </c>
      <c r="M13" s="10"/>
      <c r="N13" s="11" t="s">
        <v>31</v>
      </c>
      <c r="O13" s="3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ht="12.75" customHeight="1">
      <c r="A14" s="35"/>
      <c r="B14" s="108" t="str">
        <f>B9</f>
        <v>NETWORK EXPERIENCE</v>
      </c>
      <c r="C14" s="109"/>
      <c r="D14" s="109"/>
      <c r="E14" s="109"/>
      <c r="F14" s="110"/>
      <c r="G14" s="36">
        <f>SUMPRODUCT(G$10:G$13,C$10:C$13)/SUM(C10,C12,C13)</f>
        <v>0.7595547309833024</v>
      </c>
      <c r="H14" s="3"/>
      <c r="I14" s="3"/>
      <c r="J14" s="111"/>
      <c r="K14" s="111"/>
      <c r="L14" s="3"/>
      <c r="M14" s="3"/>
      <c r="N14" s="37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ht="12.75" customHeight="1">
      <c r="A15" s="16" t="s">
        <v>17</v>
      </c>
      <c r="B15" s="17" t="s">
        <v>6</v>
      </c>
      <c r="C15" s="18" t="s">
        <v>18</v>
      </c>
      <c r="D15" s="38" t="s">
        <v>19</v>
      </c>
      <c r="E15" s="39" t="s">
        <v>20</v>
      </c>
      <c r="F15" s="39" t="s">
        <v>21</v>
      </c>
      <c r="G15" s="40" t="s">
        <v>22</v>
      </c>
      <c r="H15" s="3"/>
      <c r="I15" s="3"/>
      <c r="J15" s="111"/>
      <c r="K15" s="111"/>
      <c r="L15" s="3"/>
      <c r="M15" s="10"/>
      <c r="N15" s="19" t="s">
        <v>8</v>
      </c>
      <c r="O15" s="12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12.75" customHeight="1">
      <c r="A16" s="20">
        <v>1</v>
      </c>
      <c r="B16" s="21" t="s">
        <v>32</v>
      </c>
      <c r="C16" s="22">
        <v>0.28000000000000003</v>
      </c>
      <c r="D16" s="41">
        <v>0</v>
      </c>
      <c r="E16" s="42">
        <v>834.73</v>
      </c>
      <c r="F16" s="43">
        <v>856.53</v>
      </c>
      <c r="G16" s="44">
        <f t="shared" ref="G16:G20" si="2">MIN((E16-D16)/(F16-D16),1.2)</f>
        <v>0.9745484688218744</v>
      </c>
      <c r="H16" s="112">
        <f>SUMPRODUCT(C16,G16)</f>
        <v>0.27287357127012485</v>
      </c>
      <c r="I16" s="112"/>
      <c r="J16" s="111"/>
      <c r="K16" s="111"/>
      <c r="L16" s="14">
        <f>C16*$A$3</f>
        <v>8.4000000000000005E-2</v>
      </c>
      <c r="M16" s="45">
        <v>10932</v>
      </c>
      <c r="N16" s="11" t="s">
        <v>33</v>
      </c>
      <c r="O16" s="12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2.75" customHeight="1">
      <c r="A17" s="20">
        <v>2</v>
      </c>
      <c r="B17" s="21" t="s">
        <v>34</v>
      </c>
      <c r="C17" s="22">
        <v>0.45</v>
      </c>
      <c r="D17" s="41">
        <v>0</v>
      </c>
      <c r="E17" s="42">
        <v>1363.18</v>
      </c>
      <c r="F17" s="43">
        <v>1406.49</v>
      </c>
      <c r="G17" s="44">
        <f t="shared" si="2"/>
        <v>0.96920703311079359</v>
      </c>
      <c r="H17" s="112">
        <f>SUMPRODUCT(C17,G17)</f>
        <v>0.43614316489985711</v>
      </c>
      <c r="I17" s="3"/>
      <c r="J17" s="111"/>
      <c r="K17" s="111"/>
      <c r="L17" s="14">
        <f t="shared" ref="L17:L21" si="3">C17*$A$3</f>
        <v>0.13500000000000001</v>
      </c>
      <c r="M17" s="45">
        <v>17684</v>
      </c>
      <c r="N17" s="11" t="s">
        <v>35</v>
      </c>
      <c r="O17" s="12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2.75" customHeight="1">
      <c r="A18" s="20">
        <v>3</v>
      </c>
      <c r="B18" s="21" t="s">
        <v>36</v>
      </c>
      <c r="C18" s="22">
        <v>0.12</v>
      </c>
      <c r="D18" s="41">
        <v>0</v>
      </c>
      <c r="E18" s="46">
        <v>319.88</v>
      </c>
      <c r="F18" s="43">
        <v>332.58</v>
      </c>
      <c r="G18" s="44">
        <f t="shared" si="2"/>
        <v>0.96181369895964886</v>
      </c>
      <c r="H18" s="112">
        <f t="shared" ref="H18:H21" si="4">SUMPRODUCT(C18,G18)</f>
        <v>0.11541764387515786</v>
      </c>
      <c r="I18" s="3"/>
      <c r="J18" s="111"/>
      <c r="K18" s="111"/>
      <c r="L18" s="14">
        <f t="shared" si="3"/>
        <v>3.5999999999999997E-2</v>
      </c>
      <c r="M18" s="45">
        <v>4779</v>
      </c>
      <c r="N18" s="11" t="s">
        <v>37</v>
      </c>
      <c r="O18" s="12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2.75" customHeight="1">
      <c r="A19" s="20">
        <v>4</v>
      </c>
      <c r="B19" s="21" t="s">
        <v>38</v>
      </c>
      <c r="C19" s="22">
        <v>0.04</v>
      </c>
      <c r="D19" s="41">
        <v>0</v>
      </c>
      <c r="E19" s="46">
        <v>47.37</v>
      </c>
      <c r="F19" s="47">
        <v>53.25</v>
      </c>
      <c r="G19" s="44">
        <f t="shared" si="2"/>
        <v>0.88957746478873234</v>
      </c>
      <c r="H19" s="112">
        <f t="shared" si="4"/>
        <v>3.5583098591549296E-2</v>
      </c>
      <c r="I19" s="3"/>
      <c r="J19" s="111"/>
      <c r="K19" s="111"/>
      <c r="L19" s="14">
        <f t="shared" si="3"/>
        <v>1.2E-2</v>
      </c>
      <c r="M19" s="45">
        <v>1582</v>
      </c>
      <c r="N19" s="11" t="s">
        <v>39</v>
      </c>
      <c r="O19" s="12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2.75" customHeight="1">
      <c r="A20" s="20">
        <v>5</v>
      </c>
      <c r="B20" s="21" t="s">
        <v>40</v>
      </c>
      <c r="C20" s="22">
        <v>0.02</v>
      </c>
      <c r="D20" s="41">
        <v>0</v>
      </c>
      <c r="E20" s="48">
        <v>540</v>
      </c>
      <c r="F20" s="49">
        <v>460</v>
      </c>
      <c r="G20" s="44">
        <f t="shared" si="2"/>
        <v>1.173913043478261</v>
      </c>
      <c r="H20" s="112">
        <f t="shared" si="4"/>
        <v>2.3478260869565219E-2</v>
      </c>
      <c r="I20" s="14">
        <f>SUM(H16:H20)</f>
        <v>0.88349573950625426</v>
      </c>
      <c r="J20" s="116">
        <f>SUM(C16:C20)</f>
        <v>0.91</v>
      </c>
      <c r="K20" s="117">
        <f>I20/J20</f>
        <v>0.97087443901786175</v>
      </c>
      <c r="L20" s="14">
        <f t="shared" si="3"/>
        <v>6.0000000000000001E-3</v>
      </c>
      <c r="M20" s="45">
        <v>704</v>
      </c>
      <c r="N20" s="11" t="s">
        <v>41</v>
      </c>
      <c r="O20" s="12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2.75" customHeight="1">
      <c r="A21" s="20">
        <v>6</v>
      </c>
      <c r="B21" s="26" t="s">
        <v>42</v>
      </c>
      <c r="C21" s="27">
        <v>0.09</v>
      </c>
      <c r="D21" s="30"/>
      <c r="E21" s="50"/>
      <c r="F21" s="50"/>
      <c r="G21" s="30"/>
      <c r="H21" s="112" t="e">
        <f t="shared" si="4"/>
        <v>#VALUE!</v>
      </c>
      <c r="I21" s="3"/>
      <c r="J21" s="111"/>
      <c r="K21" s="111"/>
      <c r="L21" s="14">
        <f t="shared" si="3"/>
        <v>2.7E-2</v>
      </c>
      <c r="M21" s="45">
        <v>3381</v>
      </c>
      <c r="N21" s="11" t="s">
        <v>43</v>
      </c>
      <c r="O21" s="12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2.75" customHeight="1">
      <c r="A22" s="35"/>
      <c r="B22" s="108" t="str">
        <f>B15</f>
        <v>BUSINESS GROWTH</v>
      </c>
      <c r="C22" s="109"/>
      <c r="D22" s="109"/>
      <c r="E22" s="109"/>
      <c r="F22" s="110"/>
      <c r="G22" s="51">
        <f>SUMPRODUCT(G$16:G$21,C$16:C$21)/SUM(C16:C20)</f>
        <v>0.97087443901786175</v>
      </c>
      <c r="H22" s="14"/>
      <c r="I22" s="113"/>
      <c r="J22" s="114"/>
      <c r="K22" s="114"/>
      <c r="L22" s="3"/>
      <c r="M22" s="3"/>
      <c r="N22" s="37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2.75" customHeight="1">
      <c r="A23" s="16" t="s">
        <v>17</v>
      </c>
      <c r="B23" s="17" t="s">
        <v>9</v>
      </c>
      <c r="C23" s="18" t="s">
        <v>18</v>
      </c>
      <c r="D23" s="18" t="s">
        <v>19</v>
      </c>
      <c r="E23" s="18" t="s">
        <v>20</v>
      </c>
      <c r="F23" s="18" t="s">
        <v>21</v>
      </c>
      <c r="G23" s="18" t="s">
        <v>22</v>
      </c>
      <c r="H23" s="3"/>
      <c r="I23" s="3"/>
      <c r="J23" s="111"/>
      <c r="K23" s="115"/>
      <c r="L23" s="3"/>
      <c r="M23" s="10"/>
      <c r="N23" s="19" t="s">
        <v>10</v>
      </c>
      <c r="O23" s="12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2.75" customHeight="1">
      <c r="A24" s="25">
        <v>1</v>
      </c>
      <c r="B24" s="21" t="s">
        <v>44</v>
      </c>
      <c r="C24" s="22">
        <v>0.2</v>
      </c>
      <c r="D24" s="52">
        <v>41230</v>
      </c>
      <c r="E24" s="52">
        <v>39441</v>
      </c>
      <c r="F24" s="52">
        <v>39739</v>
      </c>
      <c r="G24" s="24">
        <f t="shared" ref="G24:G25" si="5">MIN((E24-D24)/(F24-D24),1.2)</f>
        <v>1.1998658618376927</v>
      </c>
      <c r="H24" s="3"/>
      <c r="I24" s="3"/>
      <c r="J24" s="111"/>
      <c r="K24" s="111"/>
      <c r="L24" s="14">
        <f t="shared" ref="L24:L32" si="6">C24*$A$4</f>
        <v>2.0000000000000004E-2</v>
      </c>
      <c r="M24" s="53"/>
      <c r="N24" s="11" t="s">
        <v>45</v>
      </c>
      <c r="O24" s="12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2.75" customHeight="1">
      <c r="A25" s="20">
        <v>2</v>
      </c>
      <c r="B25" s="26" t="s">
        <v>46</v>
      </c>
      <c r="C25" s="27">
        <v>0.2</v>
      </c>
      <c r="D25" s="54">
        <f>F25*2</f>
        <v>53426.709671999997</v>
      </c>
      <c r="E25" s="55">
        <v>24274</v>
      </c>
      <c r="F25" s="54">
        <v>26713.354835999999</v>
      </c>
      <c r="G25" s="30">
        <f t="shared" si="5"/>
        <v>1.0913159298401796</v>
      </c>
      <c r="H25" s="3"/>
      <c r="I25" s="3"/>
      <c r="J25" s="111"/>
      <c r="K25" s="111"/>
      <c r="L25" s="14">
        <f t="shared" si="6"/>
        <v>2.0000000000000004E-2</v>
      </c>
      <c r="M25" s="10"/>
      <c r="N25" s="11" t="s">
        <v>47</v>
      </c>
      <c r="O25" s="12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2.75" customHeight="1">
      <c r="A26" s="20">
        <v>3</v>
      </c>
      <c r="B26" s="26" t="s">
        <v>48</v>
      </c>
      <c r="C26" s="27">
        <v>0.15</v>
      </c>
      <c r="D26" s="54"/>
      <c r="E26" s="56"/>
      <c r="F26" s="54"/>
      <c r="G26" s="27"/>
      <c r="H26" s="3"/>
      <c r="I26" s="3"/>
      <c r="J26" s="111"/>
      <c r="K26" s="111"/>
      <c r="L26" s="14">
        <f t="shared" si="6"/>
        <v>1.4999999999999999E-2</v>
      </c>
      <c r="M26" s="10"/>
      <c r="N26" s="11" t="s">
        <v>49</v>
      </c>
      <c r="O26" s="12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2.75" customHeight="1">
      <c r="A27" s="20">
        <v>4</v>
      </c>
      <c r="B27" s="21" t="s">
        <v>50</v>
      </c>
      <c r="C27" s="22">
        <v>0.15</v>
      </c>
      <c r="D27" s="54"/>
      <c r="E27" s="57">
        <v>353274</v>
      </c>
      <c r="F27" s="57">
        <v>395161.29032099998</v>
      </c>
      <c r="G27" s="24">
        <f t="shared" ref="G27:G32" si="7">MIN((E27-D27)/(F27-D27),1.2)</f>
        <v>0.89399951020765767</v>
      </c>
      <c r="H27" s="3"/>
      <c r="I27" s="3"/>
      <c r="J27" s="111"/>
      <c r="K27" s="111"/>
      <c r="L27" s="14">
        <f t="shared" si="6"/>
        <v>1.4999999999999999E-2</v>
      </c>
      <c r="M27" s="10"/>
      <c r="N27" s="11" t="s">
        <v>51</v>
      </c>
      <c r="O27" s="34" t="s">
        <v>52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2.75" customHeight="1">
      <c r="A28" s="20">
        <v>5</v>
      </c>
      <c r="B28" s="58" t="s">
        <v>53</v>
      </c>
      <c r="C28" s="22">
        <v>0.1</v>
      </c>
      <c r="D28" s="52">
        <v>9737</v>
      </c>
      <c r="E28" s="57">
        <v>9937</v>
      </c>
      <c r="F28" s="57">
        <v>6342</v>
      </c>
      <c r="G28" s="24">
        <f t="shared" si="7"/>
        <v>-5.8910162002945507E-2</v>
      </c>
      <c r="H28" s="3"/>
      <c r="I28" s="3"/>
      <c r="J28" s="111"/>
      <c r="K28" s="111"/>
      <c r="L28" s="14">
        <f t="shared" si="6"/>
        <v>1.0000000000000002E-2</v>
      </c>
      <c r="M28" s="10"/>
      <c r="N28" s="11" t="s">
        <v>54</v>
      </c>
      <c r="O28" s="12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2.75" customHeight="1">
      <c r="A29" s="20">
        <v>6</v>
      </c>
      <c r="B29" s="58" t="s">
        <v>55</v>
      </c>
      <c r="C29" s="22">
        <v>0.05</v>
      </c>
      <c r="D29" s="52">
        <v>4515</v>
      </c>
      <c r="E29" s="57">
        <v>4554</v>
      </c>
      <c r="F29" s="57">
        <v>3766</v>
      </c>
      <c r="G29" s="24">
        <f t="shared" si="7"/>
        <v>-5.2069425901201602E-2</v>
      </c>
      <c r="H29" s="3"/>
      <c r="I29" s="3"/>
      <c r="J29" s="111"/>
      <c r="K29" s="111"/>
      <c r="L29" s="14">
        <f t="shared" si="6"/>
        <v>5.000000000000001E-3</v>
      </c>
      <c r="M29" s="10"/>
      <c r="N29" s="11" t="s">
        <v>56</v>
      </c>
      <c r="O29" s="12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2.75" customHeight="1">
      <c r="A30" s="20">
        <v>7</v>
      </c>
      <c r="B30" s="59" t="s">
        <v>57</v>
      </c>
      <c r="C30" s="22">
        <v>0.05</v>
      </c>
      <c r="D30" s="52">
        <v>40000</v>
      </c>
      <c r="E30" s="57">
        <v>21013</v>
      </c>
      <c r="F30" s="57">
        <v>32000</v>
      </c>
      <c r="G30" s="24">
        <f t="shared" si="7"/>
        <v>1.2</v>
      </c>
      <c r="H30" s="3"/>
      <c r="I30" s="3"/>
      <c r="J30" s="111"/>
      <c r="K30" s="111"/>
      <c r="L30" s="14">
        <f t="shared" si="6"/>
        <v>5.000000000000001E-3</v>
      </c>
      <c r="M30" s="10"/>
      <c r="N30" s="11" t="s">
        <v>43</v>
      </c>
      <c r="O30" s="12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12.75" customHeight="1">
      <c r="A31" s="20">
        <v>8</v>
      </c>
      <c r="B31" s="59" t="s">
        <v>58</v>
      </c>
      <c r="C31" s="22">
        <v>0.05</v>
      </c>
      <c r="D31" s="52">
        <f>4000*7</f>
        <v>28000</v>
      </c>
      <c r="E31" s="57">
        <f>2609*7</f>
        <v>18263</v>
      </c>
      <c r="F31" s="57">
        <f>3000*7</f>
        <v>21000</v>
      </c>
      <c r="G31" s="24">
        <f t="shared" si="7"/>
        <v>1.2</v>
      </c>
      <c r="H31" s="3"/>
      <c r="I31" s="3"/>
      <c r="J31" s="111"/>
      <c r="K31" s="111"/>
      <c r="L31" s="14">
        <f t="shared" si="6"/>
        <v>5.000000000000001E-3</v>
      </c>
      <c r="M31" s="10"/>
      <c r="N31" s="11" t="s">
        <v>43</v>
      </c>
      <c r="O31" s="12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2.75" customHeight="1">
      <c r="A32" s="20">
        <v>9</v>
      </c>
      <c r="B32" s="58" t="s">
        <v>59</v>
      </c>
      <c r="C32" s="22">
        <v>0.05</v>
      </c>
      <c r="D32" s="52">
        <v>40000</v>
      </c>
      <c r="E32" s="57">
        <v>34309</v>
      </c>
      <c r="F32" s="57">
        <v>33000</v>
      </c>
      <c r="G32" s="24">
        <f t="shared" si="7"/>
        <v>0.81299999999999994</v>
      </c>
      <c r="H32" s="3"/>
      <c r="I32" s="3"/>
      <c r="J32" s="111"/>
      <c r="K32" s="111"/>
      <c r="L32" s="14">
        <f t="shared" si="6"/>
        <v>5.000000000000001E-3</v>
      </c>
      <c r="M32" s="10"/>
      <c r="N32" s="11" t="s">
        <v>43</v>
      </c>
      <c r="O32" s="12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2.75" customHeight="1">
      <c r="A33" s="35"/>
      <c r="B33" s="108" t="str">
        <f>B23</f>
        <v>CUSTOMER RETENTION &amp; EXPERIENCE</v>
      </c>
      <c r="C33" s="109"/>
      <c r="D33" s="109"/>
      <c r="E33" s="109"/>
      <c r="F33" s="110"/>
      <c r="G33" s="36">
        <f>SUMPRODUCT(C$25:C$32,G$25:G$32)/SUM(C25,C27:C32)</f>
        <v>0.77618250000589217</v>
      </c>
      <c r="H33" s="3"/>
      <c r="I33" s="3"/>
      <c r="J33" s="111"/>
      <c r="K33" s="111"/>
      <c r="L33" s="3"/>
      <c r="M33" s="3"/>
      <c r="N33" s="37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2.75" customHeight="1">
      <c r="A34" s="16" t="s">
        <v>17</v>
      </c>
      <c r="B34" s="17" t="s">
        <v>11</v>
      </c>
      <c r="C34" s="18" t="s">
        <v>18</v>
      </c>
      <c r="D34" s="18" t="s">
        <v>19</v>
      </c>
      <c r="E34" s="18" t="s">
        <v>20</v>
      </c>
      <c r="F34" s="18" t="s">
        <v>21</v>
      </c>
      <c r="G34" s="18" t="s">
        <v>22</v>
      </c>
      <c r="H34" s="3"/>
      <c r="I34" s="3"/>
      <c r="J34" s="111"/>
      <c r="K34" s="111"/>
      <c r="L34" s="3"/>
      <c r="M34" s="10"/>
      <c r="N34" s="19" t="s">
        <v>12</v>
      </c>
      <c r="O34" s="12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2.75" customHeight="1">
      <c r="A35" s="20">
        <v>1</v>
      </c>
      <c r="B35" s="21" t="s">
        <v>60</v>
      </c>
      <c r="C35" s="22">
        <f t="shared" ref="C35:C41" si="8">1/7</f>
        <v>0.14285714285714285</v>
      </c>
      <c r="D35" s="60">
        <v>0</v>
      </c>
      <c r="E35" s="61">
        <v>32.769500000000001</v>
      </c>
      <c r="F35" s="61">
        <v>56.1</v>
      </c>
      <c r="G35" s="24">
        <f t="shared" ref="G35:G41" si="9">MIN((E35-D35)/(F35-D35),1.2)</f>
        <v>0.58412655971479499</v>
      </c>
      <c r="H35" s="3"/>
      <c r="I35" s="3"/>
      <c r="J35" s="111"/>
      <c r="K35" s="111"/>
      <c r="L35" s="3"/>
      <c r="M35" s="10"/>
      <c r="N35" s="11" t="s">
        <v>61</v>
      </c>
      <c r="O35" s="12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2.75" customHeight="1">
      <c r="A36" s="20">
        <v>2</v>
      </c>
      <c r="B36" s="21" t="s">
        <v>62</v>
      </c>
      <c r="C36" s="22">
        <f t="shared" si="8"/>
        <v>0.14285714285714285</v>
      </c>
      <c r="D36" s="60">
        <v>0</v>
      </c>
      <c r="E36" s="61">
        <v>4.3499999999999996</v>
      </c>
      <c r="F36" s="61">
        <v>5.9</v>
      </c>
      <c r="G36" s="24">
        <f t="shared" si="9"/>
        <v>0.73728813559322026</v>
      </c>
      <c r="H36" s="3"/>
      <c r="I36" s="3"/>
      <c r="J36" s="111"/>
      <c r="K36" s="111"/>
      <c r="L36" s="14">
        <f t="shared" ref="L36:L41" si="10">C36*$A$5</f>
        <v>1.4285714285714285E-2</v>
      </c>
      <c r="M36" s="10"/>
      <c r="N36" s="11" t="s">
        <v>63</v>
      </c>
      <c r="O36" s="12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2.75" customHeight="1">
      <c r="A37" s="20">
        <v>3</v>
      </c>
      <c r="B37" s="21" t="s">
        <v>64</v>
      </c>
      <c r="C37" s="22">
        <f t="shared" si="8"/>
        <v>0.14285714285714285</v>
      </c>
      <c r="D37" s="60">
        <v>0</v>
      </c>
      <c r="E37" s="61">
        <v>1.08</v>
      </c>
      <c r="F37" s="61">
        <v>1.85</v>
      </c>
      <c r="G37" s="24">
        <f t="shared" si="9"/>
        <v>0.58378378378378382</v>
      </c>
      <c r="H37" s="3"/>
      <c r="I37" s="3"/>
      <c r="J37" s="111"/>
      <c r="K37" s="111"/>
      <c r="L37" s="14">
        <f t="shared" si="10"/>
        <v>1.4285714285714285E-2</v>
      </c>
      <c r="M37" s="10"/>
      <c r="N37" s="11" t="s">
        <v>65</v>
      </c>
      <c r="O37" s="12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2.75" customHeight="1">
      <c r="A38" s="20">
        <v>4</v>
      </c>
      <c r="B38" s="21" t="s">
        <v>66</v>
      </c>
      <c r="C38" s="22">
        <f t="shared" si="8"/>
        <v>0.14285714285714285</v>
      </c>
      <c r="D38" s="60">
        <v>0</v>
      </c>
      <c r="E38" s="61">
        <v>2.63</v>
      </c>
      <c r="F38" s="61">
        <v>2.82</v>
      </c>
      <c r="G38" s="24">
        <f t="shared" si="9"/>
        <v>0.93262411347517737</v>
      </c>
      <c r="H38" s="3"/>
      <c r="I38" s="3"/>
      <c r="J38" s="111"/>
      <c r="K38" s="111"/>
      <c r="L38" s="14">
        <f t="shared" si="10"/>
        <v>1.4285714285714285E-2</v>
      </c>
      <c r="M38" s="10"/>
      <c r="N38" s="11" t="s">
        <v>67</v>
      </c>
      <c r="O38" s="12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2.75" customHeight="1">
      <c r="A39" s="20">
        <v>5</v>
      </c>
      <c r="B39" s="26" t="s">
        <v>68</v>
      </c>
      <c r="C39" s="27">
        <f t="shared" si="8"/>
        <v>0.14285714285714285</v>
      </c>
      <c r="D39" s="62">
        <v>0</v>
      </c>
      <c r="E39" s="63"/>
      <c r="F39" s="63">
        <v>215.83</v>
      </c>
      <c r="G39" s="30">
        <f t="shared" si="9"/>
        <v>0</v>
      </c>
      <c r="H39" s="3"/>
      <c r="I39" s="3"/>
      <c r="J39" s="111"/>
      <c r="K39" s="111"/>
      <c r="L39" s="14">
        <f t="shared" si="10"/>
        <v>1.4285714285714285E-2</v>
      </c>
      <c r="M39" s="10"/>
      <c r="N39" s="11" t="s">
        <v>69</v>
      </c>
      <c r="O39" s="12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2.75" customHeight="1">
      <c r="A40" s="20">
        <v>6</v>
      </c>
      <c r="B40" s="26" t="s">
        <v>70</v>
      </c>
      <c r="C40" s="27">
        <f t="shared" si="8"/>
        <v>0.14285714285714285</v>
      </c>
      <c r="D40" s="62">
        <v>0</v>
      </c>
      <c r="E40" s="63"/>
      <c r="F40" s="63">
        <v>190500</v>
      </c>
      <c r="G40" s="30">
        <f t="shared" si="9"/>
        <v>0</v>
      </c>
      <c r="H40" s="3"/>
      <c r="I40" s="3"/>
      <c r="J40" s="111"/>
      <c r="K40" s="111"/>
      <c r="L40" s="14">
        <f t="shared" si="10"/>
        <v>1.4285714285714285E-2</v>
      </c>
      <c r="M40" s="10"/>
      <c r="N40" s="11" t="s">
        <v>71</v>
      </c>
      <c r="O40" s="12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2.75" customHeight="1">
      <c r="A41" s="20">
        <v>7</v>
      </c>
      <c r="B41" s="21" t="s">
        <v>72</v>
      </c>
      <c r="C41" s="22">
        <f t="shared" si="8"/>
        <v>0.14285714285714285</v>
      </c>
      <c r="D41" s="60">
        <v>0</v>
      </c>
      <c r="E41" s="61">
        <v>34019</v>
      </c>
      <c r="F41" s="61">
        <v>58813</v>
      </c>
      <c r="G41" s="24">
        <f t="shared" si="9"/>
        <v>0.57842653835036473</v>
      </c>
      <c r="H41" s="3"/>
      <c r="I41" s="3"/>
      <c r="J41" s="111"/>
      <c r="K41" s="111"/>
      <c r="L41" s="14">
        <f t="shared" si="10"/>
        <v>1.4285714285714285E-2</v>
      </c>
      <c r="M41" s="10"/>
      <c r="N41" s="11" t="s">
        <v>73</v>
      </c>
      <c r="O41" s="12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2.75" customHeight="1">
      <c r="A42" s="35"/>
      <c r="B42" s="108" t="str">
        <f>B34</f>
        <v>NEW S-CURVE</v>
      </c>
      <c r="C42" s="109"/>
      <c r="D42" s="109"/>
      <c r="E42" s="109"/>
      <c r="F42" s="110"/>
      <c r="G42" s="36">
        <f>SUMPRODUCT(G$35:G$41,C$35:C$41)/SUM(C35:C38,C41)</f>
        <v>0.6832498261834683</v>
      </c>
      <c r="H42" s="3"/>
      <c r="I42" s="3"/>
      <c r="J42" s="111"/>
      <c r="K42" s="111"/>
      <c r="L42" s="3"/>
      <c r="M42" s="3"/>
      <c r="N42" s="37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2.75" customHeight="1">
      <c r="A43" s="16" t="s">
        <v>17</v>
      </c>
      <c r="B43" s="17" t="s">
        <v>13</v>
      </c>
      <c r="C43" s="18" t="s">
        <v>18</v>
      </c>
      <c r="D43" s="18" t="s">
        <v>19</v>
      </c>
      <c r="E43" s="18" t="s">
        <v>20</v>
      </c>
      <c r="F43" s="18" t="s">
        <v>21</v>
      </c>
      <c r="G43" s="18" t="s">
        <v>22</v>
      </c>
      <c r="H43" s="3"/>
      <c r="I43" s="3"/>
      <c r="J43" s="111"/>
      <c r="K43" s="111"/>
      <c r="L43" s="64"/>
      <c r="M43" s="10"/>
      <c r="N43" s="19" t="s">
        <v>14</v>
      </c>
      <c r="O43" s="12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2.75" customHeight="1">
      <c r="A44" s="25">
        <v>1</v>
      </c>
      <c r="B44" s="21" t="s">
        <v>74</v>
      </c>
      <c r="C44" s="65">
        <v>0.5</v>
      </c>
      <c r="D44" s="66">
        <v>0</v>
      </c>
      <c r="E44" s="67">
        <v>6992</v>
      </c>
      <c r="F44" s="68">
        <v>6696</v>
      </c>
      <c r="G44" s="22">
        <f t="shared" ref="G44:G46" si="11">MIN((E44-D44)/(F44-D44),1.2)</f>
        <v>1.0442054958183991</v>
      </c>
      <c r="H44" s="3"/>
      <c r="I44" s="3"/>
      <c r="J44" s="111"/>
      <c r="K44" s="111"/>
      <c r="L44" s="14">
        <f t="shared" ref="L44:L47" si="12">C44*$A$6</f>
        <v>0.15</v>
      </c>
      <c r="M44" s="10"/>
      <c r="N44" s="11" t="s">
        <v>75</v>
      </c>
      <c r="O44" s="12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2.75" customHeight="1">
      <c r="A45" s="25">
        <v>2</v>
      </c>
      <c r="B45" s="21" t="s">
        <v>76</v>
      </c>
      <c r="C45" s="65">
        <v>0.25</v>
      </c>
      <c r="D45" s="66">
        <v>0</v>
      </c>
      <c r="E45" s="66">
        <v>87</v>
      </c>
      <c r="F45" s="66">
        <v>87</v>
      </c>
      <c r="G45" s="22">
        <f t="shared" si="11"/>
        <v>1</v>
      </c>
      <c r="H45" s="3"/>
      <c r="I45" s="3"/>
      <c r="J45" s="111"/>
      <c r="K45" s="111"/>
      <c r="L45" s="14">
        <f t="shared" si="12"/>
        <v>7.4999999999999997E-2</v>
      </c>
      <c r="M45" s="10"/>
      <c r="N45" s="11" t="s">
        <v>75</v>
      </c>
      <c r="O45" s="12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2.75" customHeight="1">
      <c r="A46" s="25">
        <v>3</v>
      </c>
      <c r="B46" s="26" t="s">
        <v>77</v>
      </c>
      <c r="C46" s="27">
        <v>0.25</v>
      </c>
      <c r="D46" s="69">
        <v>0</v>
      </c>
      <c r="E46" s="69"/>
      <c r="F46" s="69">
        <v>706</v>
      </c>
      <c r="G46" s="27">
        <f t="shared" si="11"/>
        <v>0</v>
      </c>
      <c r="H46" s="3"/>
      <c r="I46" s="3"/>
      <c r="J46" s="111"/>
      <c r="K46" s="111"/>
      <c r="L46" s="14">
        <f t="shared" si="12"/>
        <v>7.4999999999999997E-2</v>
      </c>
      <c r="M46" s="10"/>
      <c r="N46" s="11" t="s">
        <v>75</v>
      </c>
      <c r="O46" s="12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2.75" customHeight="1">
      <c r="A47" s="25"/>
      <c r="B47" s="58"/>
      <c r="C47" s="70"/>
      <c r="D47" s="71"/>
      <c r="E47" s="31"/>
      <c r="F47" s="72"/>
      <c r="G47" s="22"/>
      <c r="H47" s="3"/>
      <c r="I47" s="3"/>
      <c r="J47" s="111"/>
      <c r="K47" s="111"/>
      <c r="L47" s="14">
        <f t="shared" si="12"/>
        <v>0</v>
      </c>
      <c r="M47" s="3"/>
      <c r="N47" s="7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2.75" customHeight="1">
      <c r="A48" s="35"/>
      <c r="B48" s="108" t="str">
        <f>B43</f>
        <v>COST &amp; PRODUCTIVITY</v>
      </c>
      <c r="C48" s="109"/>
      <c r="D48" s="109"/>
      <c r="E48" s="109"/>
      <c r="F48" s="110"/>
      <c r="G48" s="36">
        <f>((C44*G44)+(C45*G45))/SUM(C44:C45)</f>
        <v>1.0294703305455994</v>
      </c>
      <c r="H48" s="3"/>
      <c r="I48" s="3"/>
      <c r="J48" s="111"/>
      <c r="K48" s="111"/>
      <c r="L48" s="3"/>
      <c r="M48" s="3"/>
      <c r="N48" s="74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2.75" customHeight="1">
      <c r="A49" s="16" t="s">
        <v>17</v>
      </c>
      <c r="B49" s="17" t="s">
        <v>15</v>
      </c>
      <c r="C49" s="18" t="s">
        <v>18</v>
      </c>
      <c r="D49" s="18" t="s">
        <v>19</v>
      </c>
      <c r="E49" s="18" t="s">
        <v>20</v>
      </c>
      <c r="F49" s="18" t="s">
        <v>21</v>
      </c>
      <c r="G49" s="18" t="s">
        <v>22</v>
      </c>
      <c r="H49" s="3"/>
      <c r="I49" s="3"/>
      <c r="J49" s="111"/>
      <c r="K49" s="111"/>
      <c r="L49" s="3"/>
      <c r="M49" s="10"/>
      <c r="N49" s="19" t="s">
        <v>16</v>
      </c>
      <c r="O49" s="12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2.75" customHeight="1">
      <c r="A50" s="25">
        <v>1</v>
      </c>
      <c r="B50" s="58" t="s">
        <v>78</v>
      </c>
      <c r="C50" s="65">
        <v>0.5</v>
      </c>
      <c r="D50" s="66">
        <v>0</v>
      </c>
      <c r="E50" s="75">
        <v>21.1</v>
      </c>
      <c r="F50" s="66">
        <v>100</v>
      </c>
      <c r="G50" s="65">
        <f t="shared" ref="G50:G53" si="13">MIN((E50-D50)/(F50-D50),1.2)</f>
        <v>0.21100000000000002</v>
      </c>
      <c r="H50" s="3"/>
      <c r="I50" s="3"/>
      <c r="J50" s="111"/>
      <c r="K50" s="111"/>
      <c r="L50" s="14">
        <f t="shared" ref="L50:L53" si="14">C50*$A$7</f>
        <v>0.05</v>
      </c>
      <c r="M50" s="10"/>
      <c r="N50" s="11" t="s">
        <v>79</v>
      </c>
      <c r="O50" s="12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2.75" customHeight="1">
      <c r="A51" s="25">
        <v>2</v>
      </c>
      <c r="B51" s="58" t="s">
        <v>80</v>
      </c>
      <c r="C51" s="22">
        <v>0.2</v>
      </c>
      <c r="D51" s="66">
        <v>0</v>
      </c>
      <c r="E51" s="75">
        <v>1</v>
      </c>
      <c r="F51" s="66">
        <v>5</v>
      </c>
      <c r="G51" s="22">
        <f t="shared" si="13"/>
        <v>0.2</v>
      </c>
      <c r="H51" s="3"/>
      <c r="I51" s="3"/>
      <c r="J51" s="111"/>
      <c r="K51" s="111"/>
      <c r="L51" s="14">
        <f t="shared" si="14"/>
        <v>2.0000000000000004E-2</v>
      </c>
      <c r="M51" s="10"/>
      <c r="N51" s="11" t="s">
        <v>81</v>
      </c>
      <c r="O51" s="12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2.75" customHeight="1">
      <c r="A52" s="25">
        <v>3</v>
      </c>
      <c r="B52" s="58" t="s">
        <v>82</v>
      </c>
      <c r="C52" s="22">
        <v>0.2</v>
      </c>
      <c r="D52" s="66">
        <v>0</v>
      </c>
      <c r="E52" s="75">
        <v>83.8</v>
      </c>
      <c r="F52" s="66">
        <v>92</v>
      </c>
      <c r="G52" s="22">
        <f t="shared" si="13"/>
        <v>0.91086956521739126</v>
      </c>
      <c r="H52" s="3"/>
      <c r="I52" s="3"/>
      <c r="J52" s="111"/>
      <c r="K52" s="111"/>
      <c r="L52" s="14">
        <f t="shared" si="14"/>
        <v>2.0000000000000004E-2</v>
      </c>
      <c r="M52" s="10"/>
      <c r="N52" s="11" t="s">
        <v>83</v>
      </c>
      <c r="O52" s="12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2.75" customHeight="1">
      <c r="A53" s="25">
        <v>4</v>
      </c>
      <c r="B53" s="58" t="s">
        <v>84</v>
      </c>
      <c r="C53" s="22">
        <v>0.1</v>
      </c>
      <c r="D53" s="66">
        <v>0</v>
      </c>
      <c r="E53" s="75">
        <v>82.52</v>
      </c>
      <c r="F53" s="66">
        <v>100</v>
      </c>
      <c r="G53" s="22">
        <f t="shared" si="13"/>
        <v>0.82519999999999993</v>
      </c>
      <c r="H53" s="3"/>
      <c r="I53" s="3"/>
      <c r="J53" s="111"/>
      <c r="K53" s="111"/>
      <c r="L53" s="14">
        <f t="shared" si="14"/>
        <v>1.0000000000000002E-2</v>
      </c>
      <c r="M53" s="10"/>
      <c r="N53" s="11" t="s">
        <v>85</v>
      </c>
      <c r="O53" s="12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2.75" customHeight="1">
      <c r="A54" s="35"/>
      <c r="B54" s="108" t="str">
        <f>B49</f>
        <v>DIGITALIZATION</v>
      </c>
      <c r="C54" s="109"/>
      <c r="D54" s="109"/>
      <c r="E54" s="109"/>
      <c r="F54" s="110"/>
      <c r="G54" s="36">
        <f>SUMPRODUCT(C50:C53,G50:G53)/SUM(C50:C53)</f>
        <v>0.4101939130434783</v>
      </c>
      <c r="H54" s="3"/>
      <c r="I54" s="3"/>
      <c r="J54" s="111"/>
      <c r="K54" s="111"/>
      <c r="L54" s="3"/>
      <c r="M54" s="3"/>
      <c r="N54" s="76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5.75" customHeight="1">
      <c r="A55" s="3"/>
      <c r="B55" s="3"/>
      <c r="C55" s="3"/>
      <c r="D55" s="3"/>
      <c r="E55" s="3"/>
      <c r="F55" s="3"/>
      <c r="G55" s="77"/>
      <c r="H55" s="3"/>
      <c r="I55" s="3"/>
      <c r="J55" s="111"/>
      <c r="K55" s="111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5.75" customHeight="1">
      <c r="A56" s="3"/>
      <c r="B56" s="3"/>
      <c r="C56" s="3"/>
      <c r="D56" s="3"/>
      <c r="E56" s="3"/>
      <c r="F56" s="3"/>
      <c r="G56" s="3"/>
      <c r="H56" s="3"/>
      <c r="I56" s="3"/>
      <c r="J56" s="111"/>
      <c r="K56" s="111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5.75" customHeight="1">
      <c r="A57" s="3"/>
      <c r="B57" s="3"/>
      <c r="C57" s="3"/>
      <c r="D57" s="3"/>
      <c r="E57" s="3"/>
      <c r="F57" s="3"/>
      <c r="G57" s="3"/>
      <c r="H57" s="3"/>
      <c r="I57" s="3"/>
      <c r="J57" s="111"/>
      <c r="K57" s="111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5.75" customHeight="1">
      <c r="A58" s="3"/>
      <c r="B58" s="3"/>
      <c r="C58" s="3"/>
      <c r="D58" s="3"/>
      <c r="E58" s="3"/>
      <c r="F58" s="3"/>
      <c r="G58" s="3"/>
      <c r="H58" s="3"/>
      <c r="I58" s="3"/>
      <c r="J58" s="111"/>
      <c r="K58" s="111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5.75" customHeight="1">
      <c r="A59" s="3"/>
      <c r="B59" s="3"/>
      <c r="C59" s="3"/>
      <c r="D59" s="3"/>
      <c r="E59" s="3"/>
      <c r="F59" s="3"/>
      <c r="G59" s="3"/>
      <c r="H59" s="3"/>
      <c r="I59" s="3"/>
      <c r="J59" s="111"/>
      <c r="K59" s="111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5.75" customHeight="1">
      <c r="A60" s="3"/>
      <c r="B60" s="3"/>
      <c r="C60" s="3"/>
      <c r="D60" s="3"/>
      <c r="E60" s="3"/>
      <c r="F60" s="3"/>
      <c r="G60" s="3"/>
      <c r="H60" s="3"/>
      <c r="I60" s="3"/>
      <c r="J60" s="111"/>
      <c r="K60" s="111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5.75" customHeight="1">
      <c r="A61" s="3"/>
      <c r="B61" s="3"/>
      <c r="C61" s="3"/>
      <c r="D61" s="3"/>
      <c r="E61" s="3"/>
      <c r="F61" s="3"/>
      <c r="G61" s="3"/>
      <c r="H61" s="3"/>
      <c r="I61" s="3"/>
      <c r="J61" s="111"/>
      <c r="K61" s="111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5.75" customHeight="1">
      <c r="A62" s="3"/>
      <c r="B62" s="3"/>
      <c r="C62" s="3"/>
      <c r="D62" s="3"/>
      <c r="E62" s="3"/>
      <c r="F62" s="3"/>
      <c r="G62" s="3"/>
      <c r="H62" s="3"/>
      <c r="I62" s="3"/>
      <c r="J62" s="111"/>
      <c r="K62" s="111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5.75" customHeight="1">
      <c r="A63" s="3"/>
      <c r="B63" s="3"/>
      <c r="C63" s="3"/>
      <c r="D63" s="3"/>
      <c r="E63" s="3"/>
      <c r="F63" s="3"/>
      <c r="G63" s="3"/>
      <c r="H63" s="3"/>
      <c r="I63" s="3"/>
      <c r="J63" s="111"/>
      <c r="K63" s="111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5.75" customHeight="1">
      <c r="A64" s="3"/>
      <c r="B64" s="3"/>
      <c r="C64" s="3"/>
      <c r="D64" s="3"/>
      <c r="E64" s="3"/>
      <c r="F64" s="3"/>
      <c r="G64" s="3"/>
      <c r="H64" s="3"/>
      <c r="I64" s="3"/>
      <c r="J64" s="111"/>
      <c r="K64" s="111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5.75" customHeight="1">
      <c r="A65" s="3"/>
      <c r="B65" s="3"/>
      <c r="C65" s="3"/>
      <c r="D65" s="3"/>
      <c r="E65" s="3"/>
      <c r="F65" s="3"/>
      <c r="G65" s="3"/>
      <c r="H65" s="3"/>
      <c r="I65" s="3"/>
      <c r="J65" s="111"/>
      <c r="K65" s="111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5.75" customHeight="1">
      <c r="A66" s="3"/>
      <c r="B66" s="3"/>
      <c r="C66" s="3"/>
      <c r="D66" s="3"/>
      <c r="E66" s="3"/>
      <c r="F66" s="3"/>
      <c r="G66" s="3"/>
      <c r="H66" s="3"/>
      <c r="I66" s="3"/>
      <c r="J66" s="111"/>
      <c r="K66" s="111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5.75" customHeight="1">
      <c r="A67" s="3"/>
      <c r="B67" s="3"/>
      <c r="C67" s="3"/>
      <c r="D67" s="3"/>
      <c r="E67" s="3"/>
      <c r="F67" s="3"/>
      <c r="G67" s="3"/>
      <c r="H67" s="3"/>
      <c r="I67" s="3"/>
      <c r="J67" s="111"/>
      <c r="K67" s="111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5.75" customHeight="1">
      <c r="A68" s="3"/>
      <c r="B68" s="3"/>
      <c r="C68" s="3"/>
      <c r="D68" s="3"/>
      <c r="E68" s="3"/>
      <c r="F68" s="3"/>
      <c r="G68" s="3"/>
      <c r="H68" s="3"/>
      <c r="I68" s="3"/>
      <c r="J68" s="111"/>
      <c r="K68" s="111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5.75" customHeight="1">
      <c r="A69" s="3"/>
      <c r="B69" s="3"/>
      <c r="C69" s="3"/>
      <c r="D69" s="3"/>
      <c r="E69" s="3"/>
      <c r="F69" s="3"/>
      <c r="G69" s="3"/>
      <c r="H69" s="3"/>
      <c r="I69" s="3"/>
      <c r="J69" s="111"/>
      <c r="K69" s="111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5.75" customHeight="1">
      <c r="A70" s="3"/>
      <c r="B70" s="3"/>
      <c r="C70" s="3"/>
      <c r="D70" s="3"/>
      <c r="E70" s="3"/>
      <c r="F70" s="3"/>
      <c r="G70" s="3"/>
      <c r="H70" s="3"/>
      <c r="I70" s="3"/>
      <c r="J70" s="111"/>
      <c r="K70" s="111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5.75" customHeight="1">
      <c r="A71" s="3"/>
      <c r="B71" s="3"/>
      <c r="C71" s="3"/>
      <c r="D71" s="3"/>
      <c r="E71" s="3"/>
      <c r="F71" s="3"/>
      <c r="G71" s="3"/>
      <c r="H71" s="3"/>
      <c r="I71" s="3"/>
      <c r="J71" s="111"/>
      <c r="K71" s="111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5.75" customHeight="1">
      <c r="A72" s="3"/>
      <c r="B72" s="3"/>
      <c r="C72" s="3"/>
      <c r="D72" s="3"/>
      <c r="E72" s="3"/>
      <c r="F72" s="3"/>
      <c r="G72" s="3"/>
      <c r="H72" s="3"/>
      <c r="I72" s="3"/>
      <c r="J72" s="111"/>
      <c r="K72" s="111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5.75" customHeight="1">
      <c r="A73" s="3"/>
      <c r="B73" s="3"/>
      <c r="C73" s="3"/>
      <c r="D73" s="3"/>
      <c r="E73" s="3"/>
      <c r="F73" s="3"/>
      <c r="G73" s="3"/>
      <c r="H73" s="3"/>
      <c r="I73" s="3"/>
      <c r="J73" s="111"/>
      <c r="K73" s="111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5.75" customHeight="1">
      <c r="A74" s="3"/>
      <c r="B74" s="3"/>
      <c r="C74" s="3"/>
      <c r="D74" s="3"/>
      <c r="E74" s="3"/>
      <c r="F74" s="3"/>
      <c r="G74" s="3"/>
      <c r="H74" s="3"/>
      <c r="I74" s="3"/>
      <c r="J74" s="111"/>
      <c r="K74" s="111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5.75" customHeight="1">
      <c r="A75" s="3"/>
      <c r="B75" s="3"/>
      <c r="C75" s="3"/>
      <c r="D75" s="3"/>
      <c r="E75" s="3"/>
      <c r="F75" s="3"/>
      <c r="G75" s="3"/>
      <c r="H75" s="3"/>
      <c r="I75" s="3"/>
      <c r="J75" s="111"/>
      <c r="K75" s="111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5.75" customHeight="1">
      <c r="A76" s="3"/>
      <c r="B76" s="3"/>
      <c r="C76" s="3"/>
      <c r="D76" s="3"/>
      <c r="E76" s="3"/>
      <c r="F76" s="3"/>
      <c r="G76" s="3"/>
      <c r="H76" s="3"/>
      <c r="I76" s="3"/>
      <c r="J76" s="111"/>
      <c r="K76" s="111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5.75" customHeight="1">
      <c r="A77" s="3"/>
      <c r="B77" s="3"/>
      <c r="C77" s="3"/>
      <c r="D77" s="3"/>
      <c r="E77" s="3"/>
      <c r="F77" s="3"/>
      <c r="G77" s="3"/>
      <c r="H77" s="3"/>
      <c r="I77" s="3"/>
      <c r="J77" s="111"/>
      <c r="K77" s="111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5.75" customHeight="1">
      <c r="A78" s="3"/>
      <c r="B78" s="3"/>
      <c r="C78" s="3"/>
      <c r="D78" s="3"/>
      <c r="E78" s="3"/>
      <c r="F78" s="3"/>
      <c r="G78" s="3"/>
      <c r="H78" s="3"/>
      <c r="I78" s="3"/>
      <c r="J78" s="111"/>
      <c r="K78" s="111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5.75" customHeight="1">
      <c r="A79" s="3"/>
      <c r="B79" s="3"/>
      <c r="C79" s="3"/>
      <c r="D79" s="3"/>
      <c r="E79" s="3"/>
      <c r="F79" s="3"/>
      <c r="G79" s="3"/>
      <c r="H79" s="3"/>
      <c r="I79" s="3"/>
      <c r="J79" s="111"/>
      <c r="K79" s="111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5.75" customHeight="1">
      <c r="A80" s="3"/>
      <c r="B80" s="3"/>
      <c r="C80" s="3"/>
      <c r="D80" s="3"/>
      <c r="E80" s="3"/>
      <c r="F80" s="3"/>
      <c r="G80" s="3"/>
      <c r="H80" s="3"/>
      <c r="I80" s="3"/>
      <c r="J80" s="111"/>
      <c r="K80" s="111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15.75" customHeight="1">
      <c r="A81" s="3"/>
      <c r="B81" s="3"/>
      <c r="C81" s="3"/>
      <c r="D81" s="3"/>
      <c r="E81" s="3"/>
      <c r="F81" s="3"/>
      <c r="G81" s="3"/>
      <c r="H81" s="3"/>
      <c r="I81" s="3"/>
      <c r="J81" s="111"/>
      <c r="K81" s="111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15.75" customHeight="1">
      <c r="A82" s="3"/>
      <c r="B82" s="3"/>
      <c r="C82" s="3"/>
      <c r="D82" s="3"/>
      <c r="E82" s="3"/>
      <c r="F82" s="3"/>
      <c r="G82" s="3"/>
      <c r="H82" s="3"/>
      <c r="I82" s="3"/>
      <c r="J82" s="111"/>
      <c r="K82" s="111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15.75" customHeight="1">
      <c r="A83" s="3"/>
      <c r="B83" s="3"/>
      <c r="C83" s="3"/>
      <c r="D83" s="3"/>
      <c r="E83" s="3"/>
      <c r="F83" s="3"/>
      <c r="G83" s="3"/>
      <c r="H83" s="3"/>
      <c r="I83" s="3"/>
      <c r="J83" s="111"/>
      <c r="K83" s="111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15.75" customHeight="1">
      <c r="A84" s="3"/>
      <c r="B84" s="3"/>
      <c r="C84" s="3"/>
      <c r="D84" s="3"/>
      <c r="E84" s="3"/>
      <c r="F84" s="3"/>
      <c r="G84" s="3"/>
      <c r="H84" s="3"/>
      <c r="I84" s="3"/>
      <c r="J84" s="111"/>
      <c r="K84" s="111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15.75" customHeight="1">
      <c r="A85" s="3"/>
      <c r="B85" s="3"/>
      <c r="C85" s="3"/>
      <c r="D85" s="3"/>
      <c r="E85" s="3"/>
      <c r="F85" s="3"/>
      <c r="G85" s="3"/>
      <c r="H85" s="3"/>
      <c r="I85" s="3"/>
      <c r="J85" s="111"/>
      <c r="K85" s="111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15.75" customHeight="1">
      <c r="A86" s="3"/>
      <c r="B86" s="3"/>
      <c r="C86" s="3"/>
      <c r="D86" s="3"/>
      <c r="E86" s="3"/>
      <c r="F86" s="3"/>
      <c r="G86" s="3"/>
      <c r="H86" s="3"/>
      <c r="I86" s="3"/>
      <c r="J86" s="111"/>
      <c r="K86" s="111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15.75" customHeight="1">
      <c r="A87" s="3"/>
      <c r="B87" s="3"/>
      <c r="C87" s="3"/>
      <c r="D87" s="3"/>
      <c r="E87" s="3"/>
      <c r="F87" s="3"/>
      <c r="G87" s="3"/>
      <c r="H87" s="3"/>
      <c r="I87" s="3"/>
      <c r="J87" s="111"/>
      <c r="K87" s="111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15.75" customHeight="1">
      <c r="A88" s="3"/>
      <c r="B88" s="3"/>
      <c r="C88" s="3"/>
      <c r="D88" s="3"/>
      <c r="E88" s="3"/>
      <c r="F88" s="3"/>
      <c r="G88" s="3"/>
      <c r="H88" s="3"/>
      <c r="I88" s="3"/>
      <c r="J88" s="111"/>
      <c r="K88" s="111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15.75" customHeight="1">
      <c r="A89" s="3"/>
      <c r="B89" s="3"/>
      <c r="C89" s="3"/>
      <c r="D89" s="3"/>
      <c r="E89" s="3"/>
      <c r="F89" s="3"/>
      <c r="G89" s="3"/>
      <c r="H89" s="3"/>
      <c r="I89" s="3"/>
      <c r="J89" s="111"/>
      <c r="K89" s="111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15.75" customHeight="1">
      <c r="A90" s="3"/>
      <c r="B90" s="3"/>
      <c r="C90" s="3"/>
      <c r="D90" s="3"/>
      <c r="E90" s="3"/>
      <c r="F90" s="3"/>
      <c r="G90" s="3"/>
      <c r="H90" s="3"/>
      <c r="I90" s="3"/>
      <c r="J90" s="111"/>
      <c r="K90" s="111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15.75" customHeight="1">
      <c r="A91" s="3"/>
      <c r="B91" s="3"/>
      <c r="C91" s="3"/>
      <c r="D91" s="3"/>
      <c r="E91" s="3"/>
      <c r="F91" s="3"/>
      <c r="G91" s="3"/>
      <c r="H91" s="3"/>
      <c r="I91" s="3"/>
      <c r="J91" s="111"/>
      <c r="K91" s="111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15.75" customHeight="1">
      <c r="A92" s="3"/>
      <c r="B92" s="3"/>
      <c r="C92" s="3"/>
      <c r="D92" s="3"/>
      <c r="E92" s="3"/>
      <c r="F92" s="3"/>
      <c r="G92" s="3"/>
      <c r="H92" s="3"/>
      <c r="I92" s="3"/>
      <c r="J92" s="111"/>
      <c r="K92" s="111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15.75" customHeight="1">
      <c r="A93" s="3"/>
      <c r="B93" s="3"/>
      <c r="C93" s="3"/>
      <c r="D93" s="3"/>
      <c r="E93" s="3"/>
      <c r="F93" s="3"/>
      <c r="G93" s="3"/>
      <c r="H93" s="3"/>
      <c r="I93" s="3"/>
      <c r="J93" s="111"/>
      <c r="K93" s="111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15.75" customHeight="1">
      <c r="A94" s="3"/>
      <c r="B94" s="3"/>
      <c r="C94" s="3"/>
      <c r="D94" s="3"/>
      <c r="E94" s="3"/>
      <c r="F94" s="3"/>
      <c r="G94" s="3"/>
      <c r="H94" s="3"/>
      <c r="I94" s="3"/>
      <c r="J94" s="111"/>
      <c r="K94" s="111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15.75" customHeight="1">
      <c r="A95" s="3"/>
      <c r="B95" s="3"/>
      <c r="C95" s="3"/>
      <c r="D95" s="3"/>
      <c r="E95" s="3"/>
      <c r="F95" s="3"/>
      <c r="G95" s="3"/>
      <c r="H95" s="3"/>
      <c r="I95" s="3"/>
      <c r="J95" s="111"/>
      <c r="K95" s="111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15.75" customHeight="1">
      <c r="A96" s="3"/>
      <c r="B96" s="3"/>
      <c r="C96" s="3"/>
      <c r="D96" s="3"/>
      <c r="E96" s="3"/>
      <c r="F96" s="3"/>
      <c r="G96" s="3"/>
      <c r="H96" s="3"/>
      <c r="I96" s="3"/>
      <c r="J96" s="111"/>
      <c r="K96" s="111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15.75" customHeight="1">
      <c r="A97" s="3"/>
      <c r="B97" s="3"/>
      <c r="C97" s="3"/>
      <c r="D97" s="3"/>
      <c r="E97" s="3"/>
      <c r="F97" s="3"/>
      <c r="G97" s="3"/>
      <c r="H97" s="3"/>
      <c r="I97" s="3"/>
      <c r="J97" s="111"/>
      <c r="K97" s="111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15.75" customHeight="1">
      <c r="A98" s="3"/>
      <c r="B98" s="3"/>
      <c r="C98" s="3"/>
      <c r="D98" s="3"/>
      <c r="E98" s="3"/>
      <c r="F98" s="3"/>
      <c r="G98" s="3"/>
      <c r="H98" s="3"/>
      <c r="I98" s="3"/>
      <c r="J98" s="111"/>
      <c r="K98" s="111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15.75" customHeight="1">
      <c r="A99" s="3"/>
      <c r="B99" s="3"/>
      <c r="C99" s="3"/>
      <c r="D99" s="3"/>
      <c r="E99" s="3"/>
      <c r="F99" s="3"/>
      <c r="G99" s="3"/>
      <c r="H99" s="3"/>
      <c r="I99" s="3"/>
      <c r="J99" s="111"/>
      <c r="K99" s="111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111"/>
      <c r="K100" s="111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111"/>
      <c r="K101" s="111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111"/>
      <c r="K102" s="111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111"/>
      <c r="K103" s="111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111"/>
      <c r="K104" s="111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111"/>
      <c r="K105" s="111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111"/>
      <c r="K106" s="111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111"/>
      <c r="K107" s="111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111"/>
      <c r="K108" s="111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111"/>
      <c r="K109" s="111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111"/>
      <c r="K110" s="111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111"/>
      <c r="K111" s="111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111"/>
      <c r="K112" s="111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111"/>
      <c r="K113" s="111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111"/>
      <c r="K114" s="111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111"/>
      <c r="K115" s="111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111"/>
      <c r="K116" s="111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111"/>
      <c r="K117" s="111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111"/>
      <c r="K118" s="111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111"/>
      <c r="K119" s="111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111"/>
      <c r="K120" s="111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111"/>
      <c r="K121" s="111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111"/>
      <c r="K122" s="111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111"/>
      <c r="K123" s="111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111"/>
      <c r="K124" s="111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111"/>
      <c r="K125" s="111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111"/>
      <c r="K126" s="111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111"/>
      <c r="K127" s="111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111"/>
      <c r="K128" s="111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111"/>
      <c r="K129" s="111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111"/>
      <c r="K130" s="111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111"/>
      <c r="K131" s="111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111"/>
      <c r="K132" s="111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111"/>
      <c r="K133" s="111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111"/>
      <c r="K134" s="111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111"/>
      <c r="K135" s="111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111"/>
      <c r="K136" s="111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111"/>
      <c r="K137" s="111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111"/>
      <c r="K138" s="111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111"/>
      <c r="K139" s="111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111"/>
      <c r="K140" s="111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111"/>
      <c r="K141" s="111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111"/>
      <c r="K142" s="111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111"/>
      <c r="K143" s="111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111"/>
      <c r="K144" s="111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111"/>
      <c r="K145" s="111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111"/>
      <c r="K146" s="111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111"/>
      <c r="K147" s="111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111"/>
      <c r="K148" s="111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111"/>
      <c r="K149" s="111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111"/>
      <c r="K150" s="111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111"/>
      <c r="K151" s="111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111"/>
      <c r="K152" s="111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111"/>
      <c r="K153" s="111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111"/>
      <c r="K154" s="111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111"/>
      <c r="K155" s="111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111"/>
      <c r="K156" s="111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111"/>
      <c r="K157" s="111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111"/>
      <c r="K158" s="111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111"/>
      <c r="K159" s="111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111"/>
      <c r="K160" s="111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111"/>
      <c r="K161" s="111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111"/>
      <c r="K162" s="111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111"/>
      <c r="K163" s="111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111"/>
      <c r="K164" s="111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111"/>
      <c r="K165" s="111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111"/>
      <c r="K166" s="111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111"/>
      <c r="K167" s="111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111"/>
      <c r="K168" s="111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111"/>
      <c r="K169" s="111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111"/>
      <c r="K170" s="111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111"/>
      <c r="K171" s="111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111"/>
      <c r="K172" s="111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111"/>
      <c r="K173" s="111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111"/>
      <c r="K174" s="111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111"/>
      <c r="K175" s="111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111"/>
      <c r="K176" s="111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111"/>
      <c r="K177" s="111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111"/>
      <c r="K178" s="111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111"/>
      <c r="K179" s="111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111"/>
      <c r="K180" s="111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111"/>
      <c r="K181" s="111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111"/>
      <c r="K182" s="111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111"/>
      <c r="K183" s="111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111"/>
      <c r="K184" s="111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111"/>
      <c r="K185" s="111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111"/>
      <c r="K186" s="111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111"/>
      <c r="K187" s="111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111"/>
      <c r="K188" s="111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111"/>
      <c r="K189" s="111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111"/>
      <c r="K190" s="111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111"/>
      <c r="K191" s="111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111"/>
      <c r="K192" s="111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111"/>
      <c r="K193" s="111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111"/>
      <c r="K194" s="111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111"/>
      <c r="K195" s="111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111"/>
      <c r="K196" s="111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111"/>
      <c r="K197" s="111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111"/>
      <c r="K198" s="111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111"/>
      <c r="K199" s="111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111"/>
      <c r="K200" s="111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111"/>
      <c r="K201" s="111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111"/>
      <c r="K202" s="111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111"/>
      <c r="K203" s="111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111"/>
      <c r="K204" s="111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111"/>
      <c r="K205" s="111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111"/>
      <c r="K206" s="111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111"/>
      <c r="K207" s="111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111"/>
      <c r="K208" s="111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111"/>
      <c r="K209" s="111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111"/>
      <c r="K210" s="111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111"/>
      <c r="K211" s="111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111"/>
      <c r="K212" s="111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111"/>
      <c r="K213" s="111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111"/>
      <c r="K214" s="111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111"/>
      <c r="K215" s="111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111"/>
      <c r="K216" s="111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111"/>
      <c r="K217" s="111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111"/>
      <c r="K218" s="111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111"/>
      <c r="K219" s="111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111"/>
      <c r="K220" s="111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111"/>
      <c r="K221" s="111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111"/>
      <c r="K222" s="111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111"/>
      <c r="K223" s="111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111"/>
      <c r="K224" s="111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111"/>
      <c r="K225" s="111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111"/>
      <c r="K226" s="111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111"/>
      <c r="K227" s="111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111"/>
      <c r="K228" s="111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111"/>
      <c r="K229" s="111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111"/>
      <c r="K230" s="111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111"/>
      <c r="K231" s="111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111"/>
      <c r="K232" s="111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111"/>
      <c r="K233" s="111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111"/>
      <c r="K234" s="111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111"/>
      <c r="K235" s="111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111"/>
      <c r="K236" s="111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111"/>
      <c r="K237" s="111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111"/>
      <c r="K238" s="111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111"/>
      <c r="K239" s="111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111"/>
      <c r="K240" s="111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111"/>
      <c r="K241" s="111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111"/>
      <c r="K242" s="111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111"/>
      <c r="K243" s="111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111"/>
      <c r="K244" s="111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111"/>
      <c r="K245" s="111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111"/>
      <c r="K246" s="111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111"/>
      <c r="K247" s="111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111"/>
      <c r="K248" s="111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111"/>
      <c r="K249" s="111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111"/>
      <c r="K250" s="111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111"/>
      <c r="K251" s="111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111"/>
      <c r="K252" s="111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111"/>
      <c r="K253" s="111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111"/>
      <c r="K254" s="111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111"/>
      <c r="K255" s="111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111"/>
      <c r="K256" s="111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111"/>
      <c r="K257" s="111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111"/>
      <c r="K258" s="111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111"/>
      <c r="K259" s="111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111"/>
      <c r="K260" s="111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111"/>
      <c r="K261" s="111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111"/>
      <c r="K262" s="111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111"/>
      <c r="K263" s="111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111"/>
      <c r="K264" s="111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111"/>
      <c r="K265" s="111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111"/>
      <c r="K266" s="111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111"/>
      <c r="K267" s="111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111"/>
      <c r="K268" s="111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111"/>
      <c r="K269" s="111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111"/>
      <c r="K270" s="111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111"/>
      <c r="K271" s="111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111"/>
      <c r="K272" s="111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111"/>
      <c r="K273" s="111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111"/>
      <c r="K274" s="111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111"/>
      <c r="K275" s="111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111"/>
      <c r="K276" s="111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111"/>
      <c r="K277" s="111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111"/>
      <c r="K278" s="111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111"/>
      <c r="K279" s="111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111"/>
      <c r="K280" s="111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111"/>
      <c r="K281" s="111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111"/>
      <c r="K282" s="111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111"/>
      <c r="K283" s="111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111"/>
      <c r="K284" s="111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111"/>
      <c r="K285" s="111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111"/>
      <c r="K286" s="111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111"/>
      <c r="K287" s="111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111"/>
      <c r="K288" s="111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111"/>
      <c r="K289" s="111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111"/>
      <c r="K290" s="111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111"/>
      <c r="K291" s="111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111"/>
      <c r="K292" s="111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111"/>
      <c r="K293" s="111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111"/>
      <c r="K294" s="111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111"/>
      <c r="K295" s="111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111"/>
      <c r="K296" s="111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111"/>
      <c r="K297" s="111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111"/>
      <c r="K298" s="111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111"/>
      <c r="K299" s="111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111"/>
      <c r="K300" s="111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111"/>
      <c r="K301" s="111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111"/>
      <c r="K302" s="111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111"/>
      <c r="K303" s="111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111"/>
      <c r="K304" s="111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111"/>
      <c r="K305" s="111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111"/>
      <c r="K306" s="111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111"/>
      <c r="K307" s="111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111"/>
      <c r="K308" s="111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111"/>
      <c r="K309" s="111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111"/>
      <c r="K310" s="111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111"/>
      <c r="K311" s="111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111"/>
      <c r="K312" s="111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111"/>
      <c r="K313" s="111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111"/>
      <c r="K314" s="111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111"/>
      <c r="K315" s="111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111"/>
      <c r="K316" s="111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111"/>
      <c r="K317" s="111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111"/>
      <c r="K318" s="111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111"/>
      <c r="K319" s="111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111"/>
      <c r="K320" s="111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111"/>
      <c r="K321" s="111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111"/>
      <c r="K322" s="111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111"/>
      <c r="K323" s="111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111"/>
      <c r="K324" s="111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111"/>
      <c r="K325" s="111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111"/>
      <c r="K326" s="111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111"/>
      <c r="K327" s="111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111"/>
      <c r="K328" s="111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111"/>
      <c r="K329" s="111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111"/>
      <c r="K330" s="111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111"/>
      <c r="K331" s="111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111"/>
      <c r="K332" s="111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111"/>
      <c r="K333" s="111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111"/>
      <c r="K334" s="111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111"/>
      <c r="K335" s="111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111"/>
      <c r="K336" s="111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111"/>
      <c r="K337" s="111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111"/>
      <c r="K338" s="111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111"/>
      <c r="K339" s="111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111"/>
      <c r="K340" s="111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111"/>
      <c r="K341" s="111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111"/>
      <c r="K342" s="111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111"/>
      <c r="K343" s="111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111"/>
      <c r="K344" s="111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111"/>
      <c r="K345" s="111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111"/>
      <c r="K346" s="111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111"/>
      <c r="K347" s="111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111"/>
      <c r="K348" s="111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111"/>
      <c r="K349" s="111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111"/>
      <c r="K350" s="111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111"/>
      <c r="K351" s="111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111"/>
      <c r="K352" s="111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111"/>
      <c r="K353" s="111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111"/>
      <c r="K354" s="111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111"/>
      <c r="K355" s="111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111"/>
      <c r="K356" s="111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111"/>
      <c r="K357" s="111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111"/>
      <c r="K358" s="111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111"/>
      <c r="K359" s="111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111"/>
      <c r="K360" s="111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111"/>
      <c r="K361" s="111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111"/>
      <c r="K362" s="111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111"/>
      <c r="K363" s="111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111"/>
      <c r="K364" s="111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111"/>
      <c r="K365" s="111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111"/>
      <c r="K366" s="111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111"/>
      <c r="K367" s="111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111"/>
      <c r="K368" s="111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111"/>
      <c r="K369" s="111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111"/>
      <c r="K370" s="111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111"/>
      <c r="K371" s="111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111"/>
      <c r="K372" s="111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111"/>
      <c r="K373" s="111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111"/>
      <c r="K374" s="111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111"/>
      <c r="K375" s="111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111"/>
      <c r="K376" s="111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111"/>
      <c r="K377" s="111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111"/>
      <c r="K378" s="111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111"/>
      <c r="K379" s="111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111"/>
      <c r="K380" s="111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111"/>
      <c r="K381" s="111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111"/>
      <c r="K382" s="111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111"/>
      <c r="K383" s="111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111"/>
      <c r="K384" s="111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111"/>
      <c r="K385" s="111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111"/>
      <c r="K386" s="111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111"/>
      <c r="K387" s="111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111"/>
      <c r="K388" s="111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111"/>
      <c r="K389" s="111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111"/>
      <c r="K390" s="111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111"/>
      <c r="K391" s="111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111"/>
      <c r="K392" s="111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111"/>
      <c r="K393" s="111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111"/>
      <c r="K394" s="111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111"/>
      <c r="K395" s="111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111"/>
      <c r="K396" s="111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111"/>
      <c r="K397" s="111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111"/>
      <c r="K398" s="111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111"/>
      <c r="K399" s="111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111"/>
      <c r="K400" s="111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111"/>
      <c r="K401" s="111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111"/>
      <c r="K402" s="111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111"/>
      <c r="K403" s="111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111"/>
      <c r="K404" s="111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111"/>
      <c r="K405" s="111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111"/>
      <c r="K406" s="111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111"/>
      <c r="K407" s="111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111"/>
      <c r="K408" s="111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111"/>
      <c r="K409" s="111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111"/>
      <c r="K410" s="111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111"/>
      <c r="K411" s="111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111"/>
      <c r="K412" s="111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111"/>
      <c r="K413" s="111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111"/>
      <c r="K414" s="111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111"/>
      <c r="K415" s="111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111"/>
      <c r="K416" s="111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111"/>
      <c r="K417" s="111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111"/>
      <c r="K418" s="111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111"/>
      <c r="K419" s="111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111"/>
      <c r="K420" s="111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111"/>
      <c r="K421" s="111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111"/>
      <c r="K422" s="111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111"/>
      <c r="K423" s="111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111"/>
      <c r="K424" s="111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111"/>
      <c r="K425" s="111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111"/>
      <c r="K426" s="111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111"/>
      <c r="K427" s="111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111"/>
      <c r="K428" s="111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111"/>
      <c r="K429" s="111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111"/>
      <c r="K430" s="111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111"/>
      <c r="K431" s="111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111"/>
      <c r="K432" s="111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111"/>
      <c r="K433" s="111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111"/>
      <c r="K434" s="111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111"/>
      <c r="K435" s="111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111"/>
      <c r="K436" s="111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111"/>
      <c r="K437" s="111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111"/>
      <c r="K438" s="111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111"/>
      <c r="K439" s="111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111"/>
      <c r="K440" s="111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111"/>
      <c r="K441" s="111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111"/>
      <c r="K442" s="111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111"/>
      <c r="K443" s="111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111"/>
      <c r="K444" s="111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111"/>
      <c r="K445" s="111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111"/>
      <c r="K446" s="111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111"/>
      <c r="K447" s="111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111"/>
      <c r="K448" s="111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111"/>
      <c r="K449" s="111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111"/>
      <c r="K450" s="111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111"/>
      <c r="K451" s="111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111"/>
      <c r="K452" s="111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111"/>
      <c r="K453" s="111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111"/>
      <c r="K454" s="111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111"/>
      <c r="K455" s="111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111"/>
      <c r="K456" s="111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111"/>
      <c r="K457" s="111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111"/>
      <c r="K458" s="111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111"/>
      <c r="K459" s="111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111"/>
      <c r="K460" s="111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111"/>
      <c r="K461" s="111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111"/>
      <c r="K462" s="111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111"/>
      <c r="K463" s="111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111"/>
      <c r="K464" s="111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111"/>
      <c r="K465" s="111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111"/>
      <c r="K466" s="111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111"/>
      <c r="K467" s="111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111"/>
      <c r="K468" s="111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111"/>
      <c r="K469" s="111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111"/>
      <c r="K470" s="111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111"/>
      <c r="K471" s="111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111"/>
      <c r="K472" s="111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111"/>
      <c r="K473" s="111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111"/>
      <c r="K474" s="111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111"/>
      <c r="K475" s="111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111"/>
      <c r="K476" s="111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111"/>
      <c r="K477" s="111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111"/>
      <c r="K478" s="111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111"/>
      <c r="K479" s="111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111"/>
      <c r="K480" s="111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111"/>
      <c r="K481" s="111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111"/>
      <c r="K482" s="111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111"/>
      <c r="K483" s="111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111"/>
      <c r="K484" s="111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111"/>
      <c r="K485" s="111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111"/>
      <c r="K486" s="111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111"/>
      <c r="K487" s="111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111"/>
      <c r="K488" s="111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111"/>
      <c r="K489" s="111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111"/>
      <c r="K490" s="111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111"/>
      <c r="K491" s="111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111"/>
      <c r="K492" s="111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111"/>
      <c r="K493" s="111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111"/>
      <c r="K494" s="111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111"/>
      <c r="K495" s="111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111"/>
      <c r="K496" s="111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111"/>
      <c r="K497" s="111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111"/>
      <c r="K498" s="111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111"/>
      <c r="K499" s="111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111"/>
      <c r="K500" s="111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111"/>
      <c r="K501" s="111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111"/>
      <c r="K502" s="111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111"/>
      <c r="K503" s="111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111"/>
      <c r="K504" s="111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111"/>
      <c r="K505" s="111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111"/>
      <c r="K506" s="111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111"/>
      <c r="K507" s="111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111"/>
      <c r="K508" s="111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111"/>
      <c r="K509" s="111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111"/>
      <c r="K510" s="111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111"/>
      <c r="K511" s="111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111"/>
      <c r="K512" s="111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111"/>
      <c r="K513" s="111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111"/>
      <c r="K514" s="111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111"/>
      <c r="K515" s="111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111"/>
      <c r="K516" s="111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111"/>
      <c r="K517" s="111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111"/>
      <c r="K518" s="111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111"/>
      <c r="K519" s="111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111"/>
      <c r="K520" s="111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111"/>
      <c r="K521" s="111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111"/>
      <c r="K522" s="111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111"/>
      <c r="K523" s="111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111"/>
      <c r="K524" s="111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111"/>
      <c r="K525" s="111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111"/>
      <c r="K526" s="111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111"/>
      <c r="K527" s="111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111"/>
      <c r="K528" s="111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111"/>
      <c r="K529" s="111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111"/>
      <c r="K530" s="111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111"/>
      <c r="K531" s="111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111"/>
      <c r="K532" s="111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111"/>
      <c r="K533" s="111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111"/>
      <c r="K534" s="111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111"/>
      <c r="K535" s="111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111"/>
      <c r="K536" s="111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111"/>
      <c r="K537" s="111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111"/>
      <c r="K538" s="111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111"/>
      <c r="K539" s="111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111"/>
      <c r="K540" s="111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111"/>
      <c r="K541" s="111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111"/>
      <c r="K542" s="111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111"/>
      <c r="K543" s="111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111"/>
      <c r="K544" s="111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111"/>
      <c r="K545" s="111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111"/>
      <c r="K546" s="111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111"/>
      <c r="K547" s="111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111"/>
      <c r="K548" s="111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111"/>
      <c r="K549" s="111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111"/>
      <c r="K550" s="111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111"/>
      <c r="K551" s="111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111"/>
      <c r="K552" s="111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111"/>
      <c r="K553" s="111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111"/>
      <c r="K554" s="111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111"/>
      <c r="K555" s="111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111"/>
      <c r="K556" s="111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111"/>
      <c r="K557" s="111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111"/>
      <c r="K558" s="111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111"/>
      <c r="K559" s="111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111"/>
      <c r="K560" s="111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111"/>
      <c r="K561" s="111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111"/>
      <c r="K562" s="111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111"/>
      <c r="K563" s="111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111"/>
      <c r="K564" s="111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111"/>
      <c r="K565" s="111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111"/>
      <c r="K566" s="111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111"/>
      <c r="K567" s="111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111"/>
      <c r="K568" s="111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111"/>
      <c r="K569" s="111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111"/>
      <c r="K570" s="111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111"/>
      <c r="K571" s="111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111"/>
      <c r="K572" s="111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111"/>
      <c r="K573" s="111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111"/>
      <c r="K574" s="111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111"/>
      <c r="K575" s="111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111"/>
      <c r="K576" s="111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111"/>
      <c r="K577" s="111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111"/>
      <c r="K578" s="111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111"/>
      <c r="K579" s="111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111"/>
      <c r="K580" s="111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111"/>
      <c r="K581" s="111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111"/>
      <c r="K582" s="111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111"/>
      <c r="K583" s="111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111"/>
      <c r="K584" s="111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111"/>
      <c r="K585" s="111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111"/>
      <c r="K586" s="111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111"/>
      <c r="K587" s="111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111"/>
      <c r="K588" s="111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111"/>
      <c r="K589" s="111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111"/>
      <c r="K590" s="111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111"/>
      <c r="K591" s="111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111"/>
      <c r="K592" s="111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111"/>
      <c r="K593" s="111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111"/>
      <c r="K594" s="111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111"/>
      <c r="K595" s="111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111"/>
      <c r="K596" s="111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111"/>
      <c r="K597" s="111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111"/>
      <c r="K598" s="111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111"/>
      <c r="K599" s="111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111"/>
      <c r="K600" s="111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111"/>
      <c r="K601" s="111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111"/>
      <c r="K602" s="111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111"/>
      <c r="K603" s="111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111"/>
      <c r="K604" s="111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111"/>
      <c r="K605" s="111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111"/>
      <c r="K606" s="111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111"/>
      <c r="K607" s="111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111"/>
      <c r="K608" s="111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111"/>
      <c r="K609" s="111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111"/>
      <c r="K610" s="111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111"/>
      <c r="K611" s="111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111"/>
      <c r="K612" s="111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111"/>
      <c r="K613" s="111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111"/>
      <c r="K614" s="111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111"/>
      <c r="K615" s="111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111"/>
      <c r="K616" s="111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111"/>
      <c r="K617" s="111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111"/>
      <c r="K618" s="111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111"/>
      <c r="K619" s="111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111"/>
      <c r="K620" s="111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111"/>
      <c r="K621" s="111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111"/>
      <c r="K622" s="111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111"/>
      <c r="K623" s="111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111"/>
      <c r="K624" s="111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111"/>
      <c r="K625" s="111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111"/>
      <c r="K626" s="111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111"/>
      <c r="K627" s="111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111"/>
      <c r="K628" s="111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111"/>
      <c r="K629" s="111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111"/>
      <c r="K630" s="111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111"/>
      <c r="K631" s="111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111"/>
      <c r="K632" s="111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111"/>
      <c r="K633" s="111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111"/>
      <c r="K634" s="111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111"/>
      <c r="K635" s="111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111"/>
      <c r="K636" s="111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111"/>
      <c r="K637" s="111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111"/>
      <c r="K638" s="111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111"/>
      <c r="K639" s="111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111"/>
      <c r="K640" s="111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111"/>
      <c r="K641" s="111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111"/>
      <c r="K642" s="111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111"/>
      <c r="K643" s="111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111"/>
      <c r="K644" s="111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111"/>
      <c r="K645" s="111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111"/>
      <c r="K646" s="111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111"/>
      <c r="K647" s="111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111"/>
      <c r="K648" s="111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111"/>
      <c r="K649" s="111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111"/>
      <c r="K650" s="111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111"/>
      <c r="K651" s="111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111"/>
      <c r="K652" s="111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111"/>
      <c r="K653" s="111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111"/>
      <c r="K654" s="111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111"/>
      <c r="K655" s="111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111"/>
      <c r="K656" s="111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111"/>
      <c r="K657" s="111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111"/>
      <c r="K658" s="111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111"/>
      <c r="K659" s="111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111"/>
      <c r="K660" s="111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111"/>
      <c r="K661" s="111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111"/>
      <c r="K662" s="111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111"/>
      <c r="K663" s="111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111"/>
      <c r="K664" s="111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111"/>
      <c r="K665" s="111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111"/>
      <c r="K666" s="111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111"/>
      <c r="K667" s="111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111"/>
      <c r="K668" s="111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111"/>
      <c r="K669" s="111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111"/>
      <c r="K670" s="111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111"/>
      <c r="K671" s="111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111"/>
      <c r="K672" s="111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111"/>
      <c r="K673" s="111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111"/>
      <c r="K674" s="111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111"/>
      <c r="K675" s="111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111"/>
      <c r="K676" s="111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111"/>
      <c r="K677" s="111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111"/>
      <c r="K678" s="111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111"/>
      <c r="K679" s="111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111"/>
      <c r="K680" s="111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111"/>
      <c r="K681" s="111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111"/>
      <c r="K682" s="111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111"/>
      <c r="K683" s="111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111"/>
      <c r="K684" s="111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111"/>
      <c r="K685" s="111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111"/>
      <c r="K686" s="111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111"/>
      <c r="K687" s="111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111"/>
      <c r="K688" s="111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111"/>
      <c r="K689" s="111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111"/>
      <c r="K690" s="111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111"/>
      <c r="K691" s="111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111"/>
      <c r="K692" s="111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111"/>
      <c r="K693" s="111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111"/>
      <c r="K694" s="111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111"/>
      <c r="K695" s="111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111"/>
      <c r="K696" s="111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111"/>
      <c r="K697" s="111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111"/>
      <c r="K698" s="111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111"/>
      <c r="K699" s="111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111"/>
      <c r="K700" s="111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111"/>
      <c r="K701" s="111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111"/>
      <c r="K702" s="111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111"/>
      <c r="K703" s="111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111"/>
      <c r="K704" s="111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111"/>
      <c r="K705" s="111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111"/>
      <c r="K706" s="111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111"/>
      <c r="K707" s="111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111"/>
      <c r="K708" s="111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111"/>
      <c r="K709" s="111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111"/>
      <c r="K710" s="111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111"/>
      <c r="K711" s="111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111"/>
      <c r="K712" s="111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111"/>
      <c r="K713" s="111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111"/>
      <c r="K714" s="111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111"/>
      <c r="K715" s="111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111"/>
      <c r="K716" s="111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111"/>
      <c r="K717" s="111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111"/>
      <c r="K718" s="111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111"/>
      <c r="K719" s="111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111"/>
      <c r="K720" s="111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111"/>
      <c r="K721" s="111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111"/>
      <c r="K722" s="111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111"/>
      <c r="K723" s="111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111"/>
      <c r="K724" s="111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111"/>
      <c r="K725" s="111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111"/>
      <c r="K726" s="111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111"/>
      <c r="K727" s="111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111"/>
      <c r="K728" s="111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111"/>
      <c r="K729" s="111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111"/>
      <c r="K730" s="111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111"/>
      <c r="K731" s="111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111"/>
      <c r="K732" s="111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111"/>
      <c r="K733" s="111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111"/>
      <c r="K734" s="111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111"/>
      <c r="K735" s="111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111"/>
      <c r="K736" s="111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111"/>
      <c r="K737" s="111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111"/>
      <c r="K738" s="111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111"/>
      <c r="K739" s="111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111"/>
      <c r="K740" s="111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111"/>
      <c r="K741" s="111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111"/>
      <c r="K742" s="111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111"/>
      <c r="K743" s="111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111"/>
      <c r="K744" s="111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111"/>
      <c r="K745" s="111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111"/>
      <c r="K746" s="111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111"/>
      <c r="K747" s="111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111"/>
      <c r="K748" s="111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111"/>
      <c r="K749" s="111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111"/>
      <c r="K750" s="111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111"/>
      <c r="K751" s="111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111"/>
      <c r="K752" s="111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111"/>
      <c r="K753" s="111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111"/>
      <c r="K754" s="111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111"/>
      <c r="K755" s="111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111"/>
      <c r="K756" s="111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111"/>
      <c r="K757" s="111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111"/>
      <c r="K758" s="111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111"/>
      <c r="K759" s="111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111"/>
      <c r="K760" s="111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111"/>
      <c r="K761" s="111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111"/>
      <c r="K762" s="111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111"/>
      <c r="K763" s="111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111"/>
      <c r="K764" s="111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111"/>
      <c r="K765" s="111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111"/>
      <c r="K766" s="111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111"/>
      <c r="K767" s="111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111"/>
      <c r="K768" s="111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111"/>
      <c r="K769" s="111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111"/>
      <c r="K770" s="111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111"/>
      <c r="K771" s="111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111"/>
      <c r="K772" s="111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111"/>
      <c r="K773" s="111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111"/>
      <c r="K774" s="111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111"/>
      <c r="K775" s="111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111"/>
      <c r="K776" s="111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111"/>
      <c r="K777" s="111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111"/>
      <c r="K778" s="111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111"/>
      <c r="K779" s="111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111"/>
      <c r="K780" s="111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111"/>
      <c r="K781" s="111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111"/>
      <c r="K782" s="111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111"/>
      <c r="K783" s="111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111"/>
      <c r="K784" s="111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111"/>
      <c r="K785" s="111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111"/>
      <c r="K786" s="111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111"/>
      <c r="K787" s="111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111"/>
      <c r="K788" s="111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111"/>
      <c r="K789" s="111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111"/>
      <c r="K790" s="111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111"/>
      <c r="K791" s="111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111"/>
      <c r="K792" s="111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111"/>
      <c r="K793" s="111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111"/>
      <c r="K794" s="111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111"/>
      <c r="K795" s="111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111"/>
      <c r="K796" s="111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111"/>
      <c r="K797" s="111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111"/>
      <c r="K798" s="111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111"/>
      <c r="K799" s="111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111"/>
      <c r="K800" s="111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111"/>
      <c r="K801" s="111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111"/>
      <c r="K802" s="111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111"/>
      <c r="K803" s="111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111"/>
      <c r="K804" s="111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111"/>
      <c r="K805" s="111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111"/>
      <c r="K806" s="111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111"/>
      <c r="K807" s="111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111"/>
      <c r="K808" s="111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111"/>
      <c r="K809" s="111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111"/>
      <c r="K810" s="111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111"/>
      <c r="K811" s="111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111"/>
      <c r="K812" s="111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111"/>
      <c r="K813" s="111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111"/>
      <c r="K814" s="111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111"/>
      <c r="K815" s="111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111"/>
      <c r="K816" s="111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111"/>
      <c r="K817" s="111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111"/>
      <c r="K818" s="111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111"/>
      <c r="K819" s="111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111"/>
      <c r="K820" s="111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111"/>
      <c r="K821" s="111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111"/>
      <c r="K822" s="111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111"/>
      <c r="K823" s="111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111"/>
      <c r="K824" s="111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111"/>
      <c r="K825" s="111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111"/>
      <c r="K826" s="111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111"/>
      <c r="K827" s="111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111"/>
      <c r="K828" s="111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111"/>
      <c r="K829" s="111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111"/>
      <c r="K830" s="111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111"/>
      <c r="K831" s="111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111"/>
      <c r="K832" s="111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111"/>
      <c r="K833" s="111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111"/>
      <c r="K834" s="111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111"/>
      <c r="K835" s="111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111"/>
      <c r="K836" s="111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111"/>
      <c r="K837" s="111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111"/>
      <c r="K838" s="111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111"/>
      <c r="K839" s="111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111"/>
      <c r="K840" s="111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111"/>
      <c r="K841" s="111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111"/>
      <c r="K842" s="111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111"/>
      <c r="K843" s="111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111"/>
      <c r="K844" s="111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111"/>
      <c r="K845" s="111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111"/>
      <c r="K846" s="111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111"/>
      <c r="K847" s="111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111"/>
      <c r="K848" s="111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111"/>
      <c r="K849" s="111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111"/>
      <c r="K850" s="111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111"/>
      <c r="K851" s="111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111"/>
      <c r="K852" s="111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111"/>
      <c r="K853" s="111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111"/>
      <c r="K854" s="111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111"/>
      <c r="K855" s="111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111"/>
      <c r="K856" s="111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111"/>
      <c r="K857" s="111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111"/>
      <c r="K858" s="111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111"/>
      <c r="K859" s="111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111"/>
      <c r="K860" s="111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111"/>
      <c r="K861" s="111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111"/>
      <c r="K862" s="111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111"/>
      <c r="K863" s="111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111"/>
      <c r="K864" s="111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111"/>
      <c r="K865" s="111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111"/>
      <c r="K866" s="111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111"/>
      <c r="K867" s="111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111"/>
      <c r="K868" s="111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111"/>
      <c r="K869" s="111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111"/>
      <c r="K870" s="111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111"/>
      <c r="K871" s="111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111"/>
      <c r="K872" s="111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111"/>
      <c r="K873" s="111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111"/>
      <c r="K874" s="111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111"/>
      <c r="K875" s="111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111"/>
      <c r="K876" s="111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111"/>
      <c r="K877" s="111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111"/>
      <c r="K878" s="111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111"/>
      <c r="K879" s="111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111"/>
      <c r="K880" s="111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111"/>
      <c r="K881" s="111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111"/>
      <c r="K882" s="111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111"/>
      <c r="K883" s="111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111"/>
      <c r="K884" s="111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111"/>
      <c r="K885" s="111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111"/>
      <c r="K886" s="111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111"/>
      <c r="K887" s="111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111"/>
      <c r="K888" s="111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111"/>
      <c r="K889" s="111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111"/>
      <c r="K890" s="111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111"/>
      <c r="K891" s="111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111"/>
      <c r="K892" s="111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111"/>
      <c r="K893" s="111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111"/>
      <c r="K894" s="111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111"/>
      <c r="K895" s="111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111"/>
      <c r="K896" s="111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111"/>
      <c r="K897" s="111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111"/>
      <c r="K898" s="111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111"/>
      <c r="K899" s="111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111"/>
      <c r="K900" s="111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111"/>
      <c r="K901" s="111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111"/>
      <c r="K902" s="111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111"/>
      <c r="K903" s="111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111"/>
      <c r="K904" s="111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111"/>
      <c r="K905" s="111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111"/>
      <c r="K906" s="111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111"/>
      <c r="K907" s="111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111"/>
      <c r="K908" s="111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111"/>
      <c r="K909" s="111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111"/>
      <c r="K910" s="111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111"/>
      <c r="K911" s="111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111"/>
      <c r="K912" s="111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111"/>
      <c r="K913" s="111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111"/>
      <c r="K914" s="111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111"/>
      <c r="K915" s="111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111"/>
      <c r="K916" s="111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111"/>
      <c r="K917" s="111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111"/>
      <c r="K918" s="111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111"/>
      <c r="K919" s="111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111"/>
      <c r="K920" s="111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111"/>
      <c r="K921" s="111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111"/>
      <c r="K922" s="111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111"/>
      <c r="K923" s="111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111"/>
      <c r="K924" s="111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111"/>
      <c r="K925" s="111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111"/>
      <c r="K926" s="111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111"/>
      <c r="K927" s="111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111"/>
      <c r="K928" s="111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111"/>
      <c r="K929" s="111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111"/>
      <c r="K930" s="111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111"/>
      <c r="K931" s="111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111"/>
      <c r="K932" s="111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111"/>
      <c r="K933" s="111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111"/>
      <c r="K934" s="111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111"/>
      <c r="K935" s="111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111"/>
      <c r="K936" s="111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111"/>
      <c r="K937" s="111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111"/>
      <c r="K938" s="111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111"/>
      <c r="K939" s="111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111"/>
      <c r="K940" s="111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111"/>
      <c r="K941" s="111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111"/>
      <c r="K942" s="111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111"/>
      <c r="K943" s="111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111"/>
      <c r="K944" s="111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111"/>
      <c r="K945" s="111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111"/>
      <c r="K946" s="111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111"/>
      <c r="K947" s="111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111"/>
      <c r="K948" s="111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111"/>
      <c r="K949" s="111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111"/>
      <c r="K950" s="111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111"/>
      <c r="K951" s="111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111"/>
      <c r="K952" s="111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111"/>
      <c r="K953" s="111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111"/>
      <c r="K954" s="111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111"/>
      <c r="K955" s="111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111"/>
      <c r="K956" s="111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111"/>
      <c r="K957" s="111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111"/>
      <c r="K958" s="111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111"/>
      <c r="K959" s="111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111"/>
      <c r="K960" s="111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111"/>
      <c r="K961" s="111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111"/>
      <c r="K962" s="111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111"/>
      <c r="K963" s="111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111"/>
      <c r="K964" s="111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111"/>
      <c r="K965" s="111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111"/>
      <c r="K966" s="111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111"/>
      <c r="K967" s="111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111"/>
      <c r="K968" s="111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111"/>
      <c r="K969" s="111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111"/>
      <c r="K970" s="111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111"/>
      <c r="K971" s="111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111"/>
      <c r="K972" s="111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111"/>
      <c r="K973" s="111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111"/>
      <c r="K974" s="111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111"/>
      <c r="K975" s="111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111"/>
      <c r="K976" s="111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111"/>
      <c r="K977" s="111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111"/>
      <c r="K978" s="111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111"/>
      <c r="K979" s="111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111"/>
      <c r="K980" s="111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111"/>
      <c r="K981" s="111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111"/>
      <c r="K982" s="111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111"/>
      <c r="K983" s="111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111"/>
      <c r="K984" s="111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111"/>
      <c r="K985" s="111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111"/>
      <c r="K986" s="111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111"/>
      <c r="K987" s="111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111"/>
      <c r="K988" s="111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111"/>
      <c r="K989" s="111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111"/>
      <c r="K990" s="111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111"/>
      <c r="K991" s="111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111"/>
      <c r="K992" s="111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111"/>
      <c r="K993" s="111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111"/>
      <c r="K994" s="111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111"/>
      <c r="K995" s="111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111"/>
      <c r="K996" s="111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111"/>
      <c r="K997" s="111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111"/>
      <c r="K998" s="111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111"/>
      <c r="K999" s="111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111"/>
      <c r="K1000" s="111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spans="1:27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111"/>
      <c r="K1001" s="111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spans="1:27" ht="15.7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111"/>
      <c r="K1002" s="111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spans="1:27" ht="15.7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111"/>
      <c r="K1003" s="111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 spans="1:27" ht="15.7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111"/>
      <c r="K1004" s="111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 spans="1:27" ht="15.7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111"/>
      <c r="K1005" s="111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 spans="1:27" ht="15.7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111"/>
      <c r="K1006" s="111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 spans="1:27" ht="15.7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111"/>
      <c r="K1007" s="111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 spans="1:27" ht="15.7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111"/>
      <c r="K1008" s="111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 spans="1:27" ht="15.7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111"/>
      <c r="K1009" s="111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 spans="1:27" ht="15.7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111"/>
      <c r="K1010" s="111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 spans="1:27" ht="15.75" customHeight="1">
      <c r="A1011" s="3"/>
      <c r="B1011" s="3"/>
      <c r="C1011" s="3"/>
      <c r="D1011" s="3"/>
      <c r="E1011" s="3"/>
      <c r="F1011" s="3"/>
      <c r="G1011" s="3"/>
      <c r="H1011" s="3"/>
      <c r="I1011" s="3"/>
      <c r="J1011" s="111"/>
      <c r="K1011" s="111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</sheetData>
  <mergeCells count="8">
    <mergeCell ref="B42:F42"/>
    <mergeCell ref="B48:F48"/>
    <mergeCell ref="B54:F54"/>
    <mergeCell ref="F3:G3"/>
    <mergeCell ref="F4:G4"/>
    <mergeCell ref="B14:F14"/>
    <mergeCell ref="B22:F22"/>
    <mergeCell ref="B33:F33"/>
  </mergeCells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011"/>
  <sheetViews>
    <sheetView workbookViewId="0"/>
  </sheetViews>
  <sheetFormatPr defaultColWidth="11.1796875" defaultRowHeight="15" customHeight="1"/>
  <cols>
    <col min="1" max="1" width="7.36328125" customWidth="1"/>
    <col min="2" max="2" width="35.36328125" customWidth="1"/>
    <col min="3" max="3" width="8.6328125" customWidth="1"/>
    <col min="4" max="4" width="8.453125" customWidth="1"/>
    <col min="5" max="5" width="7.36328125" customWidth="1"/>
    <col min="6" max="7" width="8.36328125" customWidth="1"/>
    <col min="8" max="23" width="10.81640625" customWidth="1"/>
  </cols>
  <sheetData>
    <row r="1" spans="1:23">
      <c r="A1" s="1" t="s">
        <v>0</v>
      </c>
      <c r="B1" s="2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23">
      <c r="A2" s="6">
        <f>Grading!B3</f>
        <v>0.1</v>
      </c>
      <c r="B2" s="7" t="s">
        <v>4</v>
      </c>
      <c r="C2" s="8">
        <f>G14</f>
        <v>0.87133580705009273</v>
      </c>
      <c r="D2" s="9">
        <f>IF($C2&lt;Grading!$C3,Grading!$C$2,
IF(AND(Grading!$C3&lt;=$C2,$C2&lt;Grading!$D3),($C2-Grading!$C3)/(Grading!$D3-Grading!$C3)+Grading!$C$2,
IF(AND(Grading!$D3&lt;=$C2,$C2&lt;Grading!$E3),($C2-Grading!$D3)/(Grading!$E3-Grading!$D3)+Grading!$D$2,
IF(AND(Grading!$E3&lt;=$C2,$C2&lt;Grading!$F3),($C2-Grading!$E3)/(Grading!$F3-Grading!$E3)+Grading!$E$2,
IF(AND(Grading!$F3&lt;=$C2,$C2&lt;Grading!$G3),($C2-Grading!$F3)/(Grading!$G3-Grading!$F3)+Grading!$F$2,
IF(Grading!$G$3&lt;=$C2,Grading!$G$2,0))))))</f>
        <v>1.7133580705009268</v>
      </c>
      <c r="E2" s="3"/>
      <c r="F2" s="3"/>
      <c r="G2" s="3"/>
      <c r="H2" s="3"/>
      <c r="I2" s="3"/>
      <c r="J2" s="5" t="s">
        <v>5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>
      <c r="A3" s="6">
        <f>Grading!B4</f>
        <v>0.3</v>
      </c>
      <c r="B3" s="7" t="s">
        <v>6</v>
      </c>
      <c r="C3" s="8">
        <f>G22</f>
        <v>0.99223065413645117</v>
      </c>
      <c r="D3" s="9">
        <f>IF($C3&lt;Grading!$C4,Grading!$C$2,
IF(AND(Grading!$C4&lt;=$C3,$C3&lt;Grading!$D4),($C3-Grading!$C4)/(Grading!$D4-Grading!$C4)+Grading!$C$2,
IF(AND(Grading!$D4&lt;=$C3,$C3&lt;Grading!$E4),($C3-Grading!$D4)/(Grading!$E4-Grading!$D4)+Grading!$D$2,
IF(AND(Grading!$E4&lt;=$C3,$C3&lt;Grading!$F4),($C3-Grading!$E4)/(Grading!$F4-Grading!$E4)+Grading!$E$2,
IF(AND(Grading!$F4&lt;=$C3,$C3&lt;Grading!$G4),($C3-Grading!$F4)/(Grading!$G4-Grading!$F4)+Grading!$F$2,
IF(Grading!$G$3&lt;=$C3,Grading!$G$2,0))))))</f>
        <v>2.9223065413645117</v>
      </c>
      <c r="E3" s="3"/>
      <c r="F3" s="104" t="s">
        <v>7</v>
      </c>
      <c r="G3" s="105"/>
      <c r="H3" s="3"/>
      <c r="I3" s="3"/>
      <c r="J3" s="5" t="s">
        <v>8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spans="1:23">
      <c r="A4" s="6">
        <f>Grading!B5</f>
        <v>0.1</v>
      </c>
      <c r="B4" s="7" t="s">
        <v>9</v>
      </c>
      <c r="C4" s="8">
        <f>G33</f>
        <v>0.8986791709591111</v>
      </c>
      <c r="D4" s="9">
        <f>IF($C4&lt;Grading!$C5,Grading!$C$2,
IF(AND(Grading!$C5&lt;=$C4,$C4&lt;Grading!$D5),($C4-Grading!$C5)/(Grading!$D5-Grading!$C5)+Grading!$C$2,
IF(AND(Grading!$D5&lt;=$C4,$C4&lt;Grading!$E5),($C4-Grading!$D5)/(Grading!$E5-Grading!$D5)+Grading!$D$2,
IF(AND(Grading!$E5&lt;=$C4,$C4&lt;Grading!$F5),($C4-Grading!$E5)/(Grading!$F5-Grading!$E5)+Grading!$E$2,
IF(AND(Grading!$F5&lt;=$C4,$C4&lt;Grading!$G5),($C4-Grading!$F5)/(Grading!$G5-Grading!$F5)+Grading!$F$2,
IF(Grading!$G$3&lt;=$C4,Grading!$G$2,0))))))</f>
        <v>1.9867917095911107</v>
      </c>
      <c r="E4" s="3"/>
      <c r="F4" s="106">
        <f>(D2*Grading!B3)+('W22 Simulator'!D3*Grading!B4)+('W22 Simulator'!D4*Grading!B5)+('W22 Simulator'!D5*Grading!B6)+('W22 Simulator'!D6*Grading!B7)+('W22 Simulator'!D7*Grading!B8)</f>
        <v>2.513873478342926</v>
      </c>
      <c r="G4" s="107"/>
      <c r="H4" s="3"/>
      <c r="I4" s="3"/>
      <c r="J4" s="5" t="s">
        <v>10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 spans="1:23">
      <c r="A5" s="6">
        <f>Grading!B6</f>
        <v>0.1</v>
      </c>
      <c r="B5" s="13" t="s">
        <v>11</v>
      </c>
      <c r="C5" s="8">
        <f>G42</f>
        <v>0.87875554628757035</v>
      </c>
      <c r="D5" s="9">
        <f>IF($C5&lt;Grading!$C6,Grading!$C$2,
IF(AND(Grading!$C6&lt;=$C5,$C5&lt;Grading!$D6),($C5-Grading!$C6)/(Grading!$D6-Grading!$C6)+Grading!$C$2,
IF(AND(Grading!$D6&lt;=$C5,$C5&lt;Grading!$E6),($C5-Grading!$D6)/(Grading!$E6-Grading!$D6)+Grading!$D$2,
IF(AND(Grading!$E6&lt;=$C5,$C5&lt;Grading!$F6),($C5-Grading!$E6)/(Grading!$F6-Grading!$E6)+Grading!$E$2,
IF(AND(Grading!$F6&lt;=$C5,$C5&lt;Grading!$G6),($C5-Grading!$F6)/(Grading!$G6-Grading!$F6)+Grading!$F$2,
IF(Grading!$G$3&lt;=$C5,Grading!$G$2,0))))))</f>
        <v>1.7875554628757033</v>
      </c>
      <c r="E5" s="3"/>
      <c r="F5" s="3"/>
      <c r="G5" s="3"/>
      <c r="H5" s="3"/>
      <c r="I5" s="3"/>
      <c r="J5" s="5" t="s">
        <v>12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>
      <c r="A6" s="6">
        <f>Grading!B7</f>
        <v>0.3</v>
      </c>
      <c r="B6" s="7" t="s">
        <v>13</v>
      </c>
      <c r="C6" s="8">
        <f>G48</f>
        <v>1.0294703305455994</v>
      </c>
      <c r="D6" s="9">
        <f>IF($C6&lt;Grading!$C7,Grading!$C$2,
IF(AND(Grading!$C7&lt;=$C6,$C6&lt;Grading!$D7),($C6-Grading!$C7)/(Grading!$D7-Grading!$C7)+Grading!$C$2,
IF(AND(Grading!$D7&lt;=$C6,$C6&lt;Grading!$E7),($C6-Grading!$D7)/(Grading!$E7-Grading!$D7)+Grading!$D$2,
IF(AND(Grading!$E7&lt;=$C6,$C6&lt;Grading!$F7),($C6-Grading!$E7)/(Grading!$F7-Grading!$E7)+Grading!$E$2,
IF(AND(Grading!$F7&lt;=$C6,$C6&lt;Grading!$G7),($C6-Grading!$F7)/(Grading!$G7-Grading!$F7)+Grading!$F$2,
IF(Grading!$G$3&lt;=$C6,Grading!$G$2,0))))))</f>
        <v>3.294703305455994</v>
      </c>
      <c r="E6" s="3"/>
      <c r="F6" s="3"/>
      <c r="G6" s="3"/>
      <c r="H6" s="3"/>
      <c r="I6" s="3"/>
      <c r="J6" s="5" t="s">
        <v>14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>
      <c r="A7" s="6">
        <f>Grading!B8</f>
        <v>0.1</v>
      </c>
      <c r="B7" s="7" t="s">
        <v>15</v>
      </c>
      <c r="C7" s="8">
        <f>G54</f>
        <v>0.62533217391304352</v>
      </c>
      <c r="D7" s="9">
        <f>IF($C7&lt;Grading!$C8,Grading!$C$2,
IF(AND(Grading!$C8&lt;=$C7,$C7&lt;Grading!$D8),($C7-Grading!$C8)/(Grading!$D8-Grading!$C8)+Grading!$C$2,
IF(AND(Grading!$D8&lt;=$C7,$C7&lt;Grading!$E8),($C7-Grading!$D8)/(Grading!$E8-Grading!$D8)+Grading!$D$2,
IF(AND(Grading!$E8&lt;=$C7,$C7&lt;Grading!$F8),($C7-Grading!$E8)/(Grading!$F8-Grading!$E8)+Grading!$E$2,
IF(AND(Grading!$F8&lt;=$C7,$C7&lt;Grading!$G8),($C7-Grading!$F8)/(Grading!$G8-Grading!$F8)+Grading!$F$2,
IF(Grading!$G$3&lt;=$C7,Grading!$G$2,0))))))</f>
        <v>1</v>
      </c>
      <c r="E7" s="3"/>
      <c r="F7" s="3"/>
      <c r="G7" s="3"/>
      <c r="H7" s="3"/>
      <c r="I7" s="3"/>
      <c r="J7" s="5" t="s">
        <v>16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 spans="1:23">
      <c r="A8" s="14">
        <f>SUM(A2:A7)</f>
        <v>0.99999999999999989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ht="12.75" customHeight="1">
      <c r="A9" s="16" t="s">
        <v>17</v>
      </c>
      <c r="B9" s="17" t="s">
        <v>4</v>
      </c>
      <c r="C9" s="18" t="s">
        <v>18</v>
      </c>
      <c r="D9" s="18" t="s">
        <v>19</v>
      </c>
      <c r="E9" s="18" t="s">
        <v>20</v>
      </c>
      <c r="F9" s="18" t="s">
        <v>21</v>
      </c>
      <c r="G9" s="18" t="s">
        <v>22</v>
      </c>
      <c r="H9" s="3"/>
      <c r="I9" s="10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ht="12.75" customHeight="1">
      <c r="A10" s="25">
        <v>1</v>
      </c>
      <c r="B10" s="21" t="s">
        <v>24</v>
      </c>
      <c r="C10" s="22">
        <v>0.2</v>
      </c>
      <c r="D10" s="23">
        <v>0.08</v>
      </c>
      <c r="E10" s="23">
        <v>5.0900000000000001E-2</v>
      </c>
      <c r="F10" s="23">
        <v>4.7E-2</v>
      </c>
      <c r="G10" s="24">
        <f>MIN((E10-D10)/(F10-D10),1.2)</f>
        <v>0.88181818181818183</v>
      </c>
      <c r="H10" s="14">
        <f t="shared" ref="H10:H13" si="0">C10*$A$2</f>
        <v>2.0000000000000004E-2</v>
      </c>
      <c r="I10" s="3"/>
      <c r="J10" s="5" t="s">
        <v>25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ht="12.75" customHeight="1">
      <c r="A11" s="25">
        <v>2</v>
      </c>
      <c r="B11" s="26" t="s">
        <v>26</v>
      </c>
      <c r="C11" s="27">
        <v>0.3</v>
      </c>
      <c r="D11" s="28"/>
      <c r="E11" s="29"/>
      <c r="F11" s="29"/>
      <c r="G11" s="30"/>
      <c r="H11" s="14">
        <f t="shared" si="0"/>
        <v>0.03</v>
      </c>
      <c r="I11" s="3"/>
      <c r="J11" s="5" t="s">
        <v>27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</row>
    <row r="12" spans="1:23" ht="12.75" customHeight="1">
      <c r="A12" s="25">
        <v>3</v>
      </c>
      <c r="B12" s="21" t="s">
        <v>28</v>
      </c>
      <c r="C12" s="22">
        <v>0.25</v>
      </c>
      <c r="D12" s="23">
        <v>0.08</v>
      </c>
      <c r="E12" s="31">
        <v>2.0199999999999999E-2</v>
      </c>
      <c r="F12" s="31">
        <v>1.4999999999999999E-2</v>
      </c>
      <c r="G12" s="24">
        <f t="shared" ref="G12:G13" si="1">MIN((E12-D12)/(F12-D12),1.2)</f>
        <v>0.92</v>
      </c>
      <c r="H12" s="14">
        <f t="shared" si="0"/>
        <v>2.5000000000000001E-2</v>
      </c>
      <c r="I12" s="3"/>
      <c r="J12" s="5" t="s">
        <v>29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ht="12.75" customHeight="1">
      <c r="A13" s="25">
        <v>4</v>
      </c>
      <c r="B13" s="21" t="s">
        <v>30</v>
      </c>
      <c r="C13" s="22">
        <v>0.25</v>
      </c>
      <c r="D13" s="32">
        <v>15</v>
      </c>
      <c r="E13" s="33">
        <v>20.7</v>
      </c>
      <c r="F13" s="33">
        <v>22</v>
      </c>
      <c r="G13" s="24">
        <f t="shared" si="1"/>
        <v>0.81428571428571417</v>
      </c>
      <c r="H13" s="14">
        <f t="shared" si="0"/>
        <v>2.5000000000000001E-2</v>
      </c>
      <c r="I13" s="3"/>
      <c r="J13" s="5" t="s">
        <v>31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ht="12.75" customHeight="1">
      <c r="A14" s="35"/>
      <c r="B14" s="108" t="str">
        <f>B9</f>
        <v>NETWORK EXPERIENCE</v>
      </c>
      <c r="C14" s="109"/>
      <c r="D14" s="109"/>
      <c r="E14" s="109"/>
      <c r="F14" s="110"/>
      <c r="G14" s="36">
        <f>SUMPRODUCT(G$10:G$13,C$10:C$13)/SUM(C10,C12,C13)</f>
        <v>0.87133580705009273</v>
      </c>
      <c r="H14" s="3"/>
      <c r="I14" s="3"/>
      <c r="J14" s="5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ht="12.75" customHeight="1">
      <c r="A15" s="16" t="s">
        <v>17</v>
      </c>
      <c r="B15" s="17" t="s">
        <v>6</v>
      </c>
      <c r="C15" s="18" t="s">
        <v>18</v>
      </c>
      <c r="D15" s="38" t="s">
        <v>19</v>
      </c>
      <c r="E15" s="39" t="s">
        <v>20</v>
      </c>
      <c r="F15" s="39" t="s">
        <v>21</v>
      </c>
      <c r="G15" s="40" t="s">
        <v>22</v>
      </c>
      <c r="H15" s="3"/>
      <c r="I15" s="3"/>
      <c r="J15" s="5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 spans="1:23" ht="12.75" customHeight="1">
      <c r="A16" s="20">
        <v>1</v>
      </c>
      <c r="B16" s="21" t="s">
        <v>32</v>
      </c>
      <c r="C16" s="22">
        <v>0.28000000000000003</v>
      </c>
      <c r="D16" s="41">
        <v>0</v>
      </c>
      <c r="E16" s="42">
        <v>942.8</v>
      </c>
      <c r="F16" s="43">
        <v>873.39</v>
      </c>
      <c r="G16" s="44">
        <f t="shared" ref="G16:G20" si="2">MIN((E16-D16)/(F16-D16),1.2)</f>
        <v>1.0794719426602091</v>
      </c>
      <c r="H16" s="14">
        <f t="shared" ref="H16:H21" si="3">C16*$A$3</f>
        <v>8.4000000000000005E-2</v>
      </c>
      <c r="I16" s="78">
        <v>10932</v>
      </c>
      <c r="J16" s="5" t="s">
        <v>33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ht="12.75" customHeight="1">
      <c r="A17" s="20">
        <v>2</v>
      </c>
      <c r="B17" s="21" t="s">
        <v>34</v>
      </c>
      <c r="C17" s="22">
        <v>0.45</v>
      </c>
      <c r="D17" s="41">
        <v>0</v>
      </c>
      <c r="E17" s="42">
        <v>1363.92</v>
      </c>
      <c r="F17" s="43">
        <v>1421.01</v>
      </c>
      <c r="G17" s="44">
        <f t="shared" si="2"/>
        <v>0.95982435028606417</v>
      </c>
      <c r="H17" s="14">
        <f t="shared" si="3"/>
        <v>0.13500000000000001</v>
      </c>
      <c r="I17" s="78">
        <v>17684</v>
      </c>
      <c r="J17" s="5" t="s">
        <v>35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 spans="1:23" ht="12.75" customHeight="1">
      <c r="A18" s="20">
        <v>3</v>
      </c>
      <c r="B18" s="21" t="s">
        <v>36</v>
      </c>
      <c r="C18" s="22">
        <v>0.12</v>
      </c>
      <c r="D18" s="41">
        <v>0</v>
      </c>
      <c r="E18" s="46">
        <v>196.38</v>
      </c>
      <c r="F18" s="43">
        <v>208.94</v>
      </c>
      <c r="G18" s="44">
        <f t="shared" si="2"/>
        <v>0.93988704891356367</v>
      </c>
      <c r="H18" s="14">
        <f t="shared" si="3"/>
        <v>3.5999999999999997E-2</v>
      </c>
      <c r="I18" s="78">
        <v>4779</v>
      </c>
      <c r="J18" s="5" t="s">
        <v>37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spans="1:23" ht="12.75" customHeight="1">
      <c r="A19" s="20">
        <v>4</v>
      </c>
      <c r="B19" s="21" t="s">
        <v>38</v>
      </c>
      <c r="C19" s="22">
        <v>0.04</v>
      </c>
      <c r="D19" s="41">
        <v>0</v>
      </c>
      <c r="E19" s="46">
        <v>168.14</v>
      </c>
      <c r="F19" s="47">
        <v>195.4</v>
      </c>
      <c r="G19" s="44">
        <f t="shared" si="2"/>
        <v>0.86049129989764572</v>
      </c>
      <c r="H19" s="14">
        <f t="shared" si="3"/>
        <v>1.2E-2</v>
      </c>
      <c r="I19" s="78">
        <v>1582</v>
      </c>
      <c r="J19" s="5" t="s">
        <v>39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 spans="1:23" ht="12.75" customHeight="1">
      <c r="A20" s="20">
        <v>5</v>
      </c>
      <c r="B20" s="21" t="s">
        <v>40</v>
      </c>
      <c r="C20" s="22">
        <v>0.02</v>
      </c>
      <c r="D20" s="41">
        <v>0</v>
      </c>
      <c r="E20" s="48">
        <v>542</v>
      </c>
      <c r="F20" s="49">
        <v>503</v>
      </c>
      <c r="G20" s="44">
        <f t="shared" si="2"/>
        <v>1.0775347912524851</v>
      </c>
      <c r="H20" s="14">
        <f t="shared" si="3"/>
        <v>6.0000000000000001E-3</v>
      </c>
      <c r="I20" s="78">
        <v>704</v>
      </c>
      <c r="J20" s="5" t="s">
        <v>41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 spans="1:23" ht="12.75" customHeight="1">
      <c r="A21" s="20">
        <v>6</v>
      </c>
      <c r="B21" s="26" t="s">
        <v>42</v>
      </c>
      <c r="C21" s="27">
        <v>0.09</v>
      </c>
      <c r="D21" s="30"/>
      <c r="E21" s="50"/>
      <c r="F21" s="50"/>
      <c r="G21" s="30"/>
      <c r="H21" s="14">
        <f t="shared" si="3"/>
        <v>2.7E-2</v>
      </c>
      <c r="I21" s="78">
        <v>3381</v>
      </c>
      <c r="J21" s="5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 spans="1:23" ht="12.75" customHeight="1">
      <c r="A22" s="35"/>
      <c r="B22" s="108" t="str">
        <f>B15</f>
        <v>BUSINESS GROWTH</v>
      </c>
      <c r="C22" s="109"/>
      <c r="D22" s="109"/>
      <c r="E22" s="109"/>
      <c r="F22" s="110"/>
      <c r="G22" s="51">
        <f>SUMPRODUCT(G$16:G$21,C$16:C$21)/SUM(C16:C20)</f>
        <v>0.99223065413645117</v>
      </c>
      <c r="H22" s="3"/>
      <c r="I22" s="3"/>
      <c r="J22" s="5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 spans="1:23" ht="12.75" customHeight="1">
      <c r="A23" s="16" t="s">
        <v>17</v>
      </c>
      <c r="B23" s="17" t="s">
        <v>9</v>
      </c>
      <c r="C23" s="18" t="s">
        <v>18</v>
      </c>
      <c r="D23" s="18" t="s">
        <v>19</v>
      </c>
      <c r="E23" s="18" t="s">
        <v>20</v>
      </c>
      <c r="F23" s="18" t="s">
        <v>21</v>
      </c>
      <c r="G23" s="18" t="s">
        <v>22</v>
      </c>
      <c r="H23" s="3"/>
      <c r="I23" s="3"/>
      <c r="J23" s="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ht="12.75" customHeight="1">
      <c r="A24" s="25">
        <v>1</v>
      </c>
      <c r="B24" s="21" t="s">
        <v>44</v>
      </c>
      <c r="C24" s="22">
        <v>0.2</v>
      </c>
      <c r="D24" s="52">
        <v>41230</v>
      </c>
      <c r="E24" s="52">
        <v>44965</v>
      </c>
      <c r="F24" s="52">
        <v>39739</v>
      </c>
      <c r="G24" s="24">
        <f t="shared" ref="G24:G25" si="4">MIN((E24-D24)/(F24-D24),1.2)</f>
        <v>-2.5050301810865192</v>
      </c>
      <c r="H24" s="14">
        <f t="shared" ref="H24:H32" si="5">C24*$A$4</f>
        <v>2.0000000000000004E-2</v>
      </c>
      <c r="I24" s="5"/>
      <c r="J24" s="5" t="s">
        <v>45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ht="12.75" customHeight="1">
      <c r="A25" s="20">
        <v>2</v>
      </c>
      <c r="B25" s="26" t="s">
        <v>46</v>
      </c>
      <c r="C25" s="27">
        <v>0.2</v>
      </c>
      <c r="D25" s="54">
        <f>F25*2</f>
        <v>53426.709671999997</v>
      </c>
      <c r="E25" s="55">
        <v>20827</v>
      </c>
      <c r="F25" s="54">
        <v>26713.354835999999</v>
      </c>
      <c r="G25" s="30">
        <f t="shared" si="4"/>
        <v>1.2</v>
      </c>
      <c r="H25" s="14">
        <f t="shared" si="5"/>
        <v>2.0000000000000004E-2</v>
      </c>
      <c r="I25" s="3"/>
      <c r="J25" s="5" t="s">
        <v>47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1:23" ht="12.75" customHeight="1">
      <c r="A26" s="20">
        <v>3</v>
      </c>
      <c r="B26" s="26" t="s">
        <v>48</v>
      </c>
      <c r="C26" s="27">
        <v>0.15</v>
      </c>
      <c r="D26" s="54"/>
      <c r="E26" s="56"/>
      <c r="F26" s="54"/>
      <c r="G26" s="27"/>
      <c r="H26" s="14">
        <f t="shared" si="5"/>
        <v>1.4999999999999999E-2</v>
      </c>
      <c r="I26" s="3"/>
      <c r="J26" s="5" t="s">
        <v>49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spans="1:23" ht="12.75" customHeight="1">
      <c r="A27" s="20">
        <v>4</v>
      </c>
      <c r="B27" s="21" t="s">
        <v>50</v>
      </c>
      <c r="C27" s="22">
        <v>0.15</v>
      </c>
      <c r="D27" s="52">
        <f>F27*2</f>
        <v>790322.58064199996</v>
      </c>
      <c r="E27" s="57">
        <v>188950</v>
      </c>
      <c r="F27" s="57">
        <v>395161.29032099998</v>
      </c>
      <c r="G27" s="24">
        <f t="shared" ref="G27:G32" si="6">MIN((E27-D27)/(F27-D27),1.2)</f>
        <v>1.2</v>
      </c>
      <c r="H27" s="14">
        <f t="shared" si="5"/>
        <v>1.4999999999999999E-2</v>
      </c>
      <c r="I27" s="3"/>
      <c r="J27" s="5" t="s">
        <v>51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</row>
    <row r="28" spans="1:23" ht="12.75" customHeight="1">
      <c r="A28" s="20">
        <v>5</v>
      </c>
      <c r="B28" s="58" t="s">
        <v>53</v>
      </c>
      <c r="C28" s="22">
        <v>0.1</v>
      </c>
      <c r="D28" s="52">
        <v>9737</v>
      </c>
      <c r="E28" s="57">
        <v>8929</v>
      </c>
      <c r="F28" s="57">
        <v>6342</v>
      </c>
      <c r="G28" s="24">
        <f t="shared" si="6"/>
        <v>0.23799705449189984</v>
      </c>
      <c r="H28" s="14">
        <f t="shared" si="5"/>
        <v>1.0000000000000002E-2</v>
      </c>
      <c r="I28" s="3"/>
      <c r="J28" s="5" t="s">
        <v>54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spans="1:23" ht="12.75" customHeight="1">
      <c r="A29" s="20">
        <v>6</v>
      </c>
      <c r="B29" s="58" t="s">
        <v>55</v>
      </c>
      <c r="C29" s="22">
        <v>0.05</v>
      </c>
      <c r="D29" s="52">
        <v>4515</v>
      </c>
      <c r="E29" s="57">
        <v>4514</v>
      </c>
      <c r="F29" s="57">
        <v>3766</v>
      </c>
      <c r="G29" s="24">
        <f t="shared" si="6"/>
        <v>1.3351134846461949E-3</v>
      </c>
      <c r="H29" s="14">
        <f t="shared" si="5"/>
        <v>5.000000000000001E-3</v>
      </c>
      <c r="I29" s="3"/>
      <c r="J29" s="5" t="s">
        <v>56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</row>
    <row r="30" spans="1:23" ht="12.75" customHeight="1">
      <c r="A30" s="20">
        <v>7</v>
      </c>
      <c r="B30" s="59" t="s">
        <v>57</v>
      </c>
      <c r="C30" s="22">
        <v>0.05</v>
      </c>
      <c r="D30" s="52">
        <v>40000</v>
      </c>
      <c r="E30" s="57">
        <v>32860</v>
      </c>
      <c r="F30" s="57">
        <v>32000</v>
      </c>
      <c r="G30" s="24">
        <f t="shared" si="6"/>
        <v>0.89249999999999996</v>
      </c>
      <c r="H30" s="14">
        <f t="shared" si="5"/>
        <v>5.000000000000001E-3</v>
      </c>
      <c r="I30" s="3"/>
      <c r="J30" s="5" t="s">
        <v>43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</row>
    <row r="31" spans="1:23" ht="12.75" customHeight="1">
      <c r="A31" s="20">
        <v>8</v>
      </c>
      <c r="B31" s="59" t="s">
        <v>58</v>
      </c>
      <c r="C31" s="22">
        <v>0.05</v>
      </c>
      <c r="D31" s="52">
        <f>4000*7</f>
        <v>28000</v>
      </c>
      <c r="E31" s="57">
        <f>2979*7</f>
        <v>20853</v>
      </c>
      <c r="F31" s="57">
        <f>3000*7</f>
        <v>21000</v>
      </c>
      <c r="G31" s="24">
        <f t="shared" si="6"/>
        <v>1.0209999999999999</v>
      </c>
      <c r="H31" s="14">
        <f t="shared" si="5"/>
        <v>5.000000000000001E-3</v>
      </c>
      <c r="I31" s="3"/>
      <c r="J31" s="5" t="s">
        <v>43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 spans="1:23" ht="12.75" customHeight="1">
      <c r="A32" s="20">
        <v>9</v>
      </c>
      <c r="B32" s="58" t="s">
        <v>59</v>
      </c>
      <c r="C32" s="22">
        <v>0.05</v>
      </c>
      <c r="D32" s="52">
        <v>40000</v>
      </c>
      <c r="E32" s="57">
        <v>33756</v>
      </c>
      <c r="F32" s="57">
        <v>33000</v>
      </c>
      <c r="G32" s="24">
        <f t="shared" si="6"/>
        <v>0.89200000000000002</v>
      </c>
      <c r="H32" s="14">
        <f t="shared" si="5"/>
        <v>5.000000000000001E-3</v>
      </c>
      <c r="I32" s="3"/>
      <c r="J32" s="5" t="s">
        <v>43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 spans="1:23" ht="12.75" customHeight="1">
      <c r="A33" s="35"/>
      <c r="B33" s="108" t="str">
        <f>B23</f>
        <v>CUSTOMER RETENTION &amp; EXPERIENCE</v>
      </c>
      <c r="C33" s="109"/>
      <c r="D33" s="109"/>
      <c r="E33" s="109"/>
      <c r="F33" s="110"/>
      <c r="G33" s="36">
        <f>SUMPRODUCT(C$25:C$32,G$25:G$32)/SUM(C25,C27:C32)</f>
        <v>0.8986791709591111</v>
      </c>
      <c r="H33" s="3"/>
      <c r="I33" s="3"/>
      <c r="J33" s="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1:23" ht="12.75" customHeight="1">
      <c r="A34" s="16" t="s">
        <v>17</v>
      </c>
      <c r="B34" s="17" t="s">
        <v>11</v>
      </c>
      <c r="C34" s="18" t="s">
        <v>18</v>
      </c>
      <c r="D34" s="18" t="s">
        <v>19</v>
      </c>
      <c r="E34" s="18" t="s">
        <v>20</v>
      </c>
      <c r="F34" s="18" t="s">
        <v>21</v>
      </c>
      <c r="G34" s="18" t="s">
        <v>22</v>
      </c>
      <c r="H34" s="3"/>
      <c r="I34" s="3"/>
      <c r="J34" s="5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</row>
    <row r="35" spans="1:23" ht="12.75" customHeight="1">
      <c r="A35" s="20">
        <v>1</v>
      </c>
      <c r="B35" s="21" t="s">
        <v>60</v>
      </c>
      <c r="C35" s="22">
        <f t="shared" ref="C35:C41" si="7">1/7</f>
        <v>0.14285714285714285</v>
      </c>
      <c r="D35" s="60">
        <v>0</v>
      </c>
      <c r="E35" s="61">
        <v>33.0152</v>
      </c>
      <c r="F35" s="61">
        <v>56.1</v>
      </c>
      <c r="G35" s="24">
        <f t="shared" ref="G35:G41" si="8">MIN((E35-D35)/(F35-D35),1.2)</f>
        <v>0.58850623885918008</v>
      </c>
      <c r="H35" s="3"/>
      <c r="I35" s="3"/>
      <c r="J35" s="5" t="s">
        <v>61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</row>
    <row r="36" spans="1:23" ht="12.75" customHeight="1">
      <c r="A36" s="20">
        <v>2</v>
      </c>
      <c r="B36" s="21" t="s">
        <v>62</v>
      </c>
      <c r="C36" s="22">
        <f t="shared" si="7"/>
        <v>0.14285714285714285</v>
      </c>
      <c r="D36" s="60">
        <v>0</v>
      </c>
      <c r="E36" s="61">
        <v>4.3730000000000002</v>
      </c>
      <c r="F36" s="61">
        <v>5.9</v>
      </c>
      <c r="G36" s="24">
        <f t="shared" si="8"/>
        <v>0.74118644067796613</v>
      </c>
      <c r="H36" s="14">
        <f t="shared" ref="H36:H41" si="9">C36*$A$5</f>
        <v>1.4285714285714285E-2</v>
      </c>
      <c r="I36" s="3"/>
      <c r="J36" s="5" t="s">
        <v>63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</row>
    <row r="37" spans="1:23" ht="12.75" customHeight="1">
      <c r="A37" s="20">
        <v>3</v>
      </c>
      <c r="B37" s="21" t="s">
        <v>64</v>
      </c>
      <c r="C37" s="22">
        <f t="shared" si="7"/>
        <v>0.14285714285714285</v>
      </c>
      <c r="D37" s="60">
        <v>0</v>
      </c>
      <c r="E37" s="61">
        <v>1.093</v>
      </c>
      <c r="F37" s="61">
        <v>1.85</v>
      </c>
      <c r="G37" s="24">
        <f t="shared" si="8"/>
        <v>0.59081081081081077</v>
      </c>
      <c r="H37" s="14">
        <f t="shared" si="9"/>
        <v>1.4285714285714285E-2</v>
      </c>
      <c r="I37" s="3"/>
      <c r="J37" s="5" t="s">
        <v>65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</row>
    <row r="38" spans="1:23" ht="12.75" customHeight="1">
      <c r="A38" s="20">
        <v>4</v>
      </c>
      <c r="B38" s="21" t="s">
        <v>66</v>
      </c>
      <c r="C38" s="22">
        <f t="shared" si="7"/>
        <v>0.14285714285714285</v>
      </c>
      <c r="D38" s="60">
        <v>0</v>
      </c>
      <c r="E38" s="61">
        <v>2.6190000000000002</v>
      </c>
      <c r="F38" s="61">
        <v>2.82</v>
      </c>
      <c r="G38" s="24">
        <f t="shared" si="8"/>
        <v>0.9287234042553193</v>
      </c>
      <c r="H38" s="14">
        <f t="shared" si="9"/>
        <v>1.4285714285714285E-2</v>
      </c>
      <c r="I38" s="3"/>
      <c r="J38" s="5" t="s">
        <v>67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:23" ht="12.75" customHeight="1">
      <c r="A39" s="20">
        <v>5</v>
      </c>
      <c r="B39" s="26" t="s">
        <v>68</v>
      </c>
      <c r="C39" s="27">
        <f t="shared" si="7"/>
        <v>0.14285714285714285</v>
      </c>
      <c r="D39" s="62">
        <v>0</v>
      </c>
      <c r="E39" s="63">
        <v>190.94</v>
      </c>
      <c r="F39" s="63">
        <v>205.59100000000001</v>
      </c>
      <c r="G39" s="30">
        <f t="shared" si="8"/>
        <v>0.92873715289093395</v>
      </c>
      <c r="H39" s="14">
        <f t="shared" si="9"/>
        <v>1.4285714285714285E-2</v>
      </c>
      <c r="I39" s="3"/>
      <c r="J39" s="5" t="s">
        <v>69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</row>
    <row r="40" spans="1:23" ht="12.75" customHeight="1">
      <c r="A40" s="20">
        <v>6</v>
      </c>
      <c r="B40" s="26" t="s">
        <v>70</v>
      </c>
      <c r="C40" s="27">
        <f t="shared" si="7"/>
        <v>0.14285714285714285</v>
      </c>
      <c r="D40" s="62">
        <v>0</v>
      </c>
      <c r="E40" s="63"/>
      <c r="F40" s="63">
        <v>190500</v>
      </c>
      <c r="G40" s="30">
        <f t="shared" si="8"/>
        <v>0</v>
      </c>
      <c r="H40" s="14">
        <f t="shared" si="9"/>
        <v>1.4285714285714285E-2</v>
      </c>
      <c r="I40" s="3"/>
      <c r="J40" s="5" t="s">
        <v>71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</row>
    <row r="41" spans="1:23" ht="12.75" customHeight="1">
      <c r="A41" s="20">
        <v>7</v>
      </c>
      <c r="B41" s="21" t="s">
        <v>72</v>
      </c>
      <c r="C41" s="22">
        <f t="shared" si="7"/>
        <v>0.14285714285714285</v>
      </c>
      <c r="D41" s="60">
        <v>0</v>
      </c>
      <c r="E41" s="61">
        <v>34004</v>
      </c>
      <c r="F41" s="61">
        <v>55218</v>
      </c>
      <c r="G41" s="24">
        <f t="shared" si="8"/>
        <v>0.61581368394364155</v>
      </c>
      <c r="H41" s="14">
        <f t="shared" si="9"/>
        <v>1.4285714285714285E-2</v>
      </c>
      <c r="I41" s="3"/>
      <c r="J41" s="5" t="s">
        <v>73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</row>
    <row r="42" spans="1:23" ht="12.75" customHeight="1">
      <c r="A42" s="35"/>
      <c r="B42" s="108" t="str">
        <f>B34</f>
        <v>NEW S-CURVE</v>
      </c>
      <c r="C42" s="109"/>
      <c r="D42" s="109"/>
      <c r="E42" s="109"/>
      <c r="F42" s="110"/>
      <c r="G42" s="36">
        <f>SUMPRODUCT(G$35:G$41,C$35:C$41)/SUM(C35:C38,C41)</f>
        <v>0.87875554628757035</v>
      </c>
      <c r="H42" s="3"/>
      <c r="I42" s="3"/>
      <c r="J42" s="5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spans="1:23" ht="12.75" customHeight="1">
      <c r="A43" s="16" t="s">
        <v>17</v>
      </c>
      <c r="B43" s="17" t="s">
        <v>13</v>
      </c>
      <c r="C43" s="18" t="s">
        <v>18</v>
      </c>
      <c r="D43" s="18" t="s">
        <v>19</v>
      </c>
      <c r="E43" s="18" t="s">
        <v>20</v>
      </c>
      <c r="F43" s="18" t="s">
        <v>21</v>
      </c>
      <c r="G43" s="18" t="s">
        <v>22</v>
      </c>
      <c r="H43" s="64"/>
      <c r="I43" s="3"/>
      <c r="J43" s="5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spans="1:23" ht="12.75" customHeight="1">
      <c r="A44" s="25">
        <v>1</v>
      </c>
      <c r="B44" s="21" t="s">
        <v>74</v>
      </c>
      <c r="C44" s="65">
        <v>0.5</v>
      </c>
      <c r="D44" s="66">
        <v>0</v>
      </c>
      <c r="E44" s="67">
        <v>6992</v>
      </c>
      <c r="F44" s="68">
        <v>6696</v>
      </c>
      <c r="G44" s="22">
        <f t="shared" ref="G44:G46" si="10">MIN((E44-D44)/(F44-D44),1.2)</f>
        <v>1.0442054958183991</v>
      </c>
      <c r="H44" s="14">
        <f t="shared" ref="H44:H47" si="11">C44*$A$6</f>
        <v>0.15</v>
      </c>
      <c r="I44" s="3"/>
      <c r="J44" s="5" t="s">
        <v>75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</row>
    <row r="45" spans="1:23" ht="12.75" customHeight="1">
      <c r="A45" s="25">
        <v>2</v>
      </c>
      <c r="B45" s="21" t="s">
        <v>76</v>
      </c>
      <c r="C45" s="65">
        <v>0.25</v>
      </c>
      <c r="D45" s="66">
        <v>0</v>
      </c>
      <c r="E45" s="66">
        <v>87</v>
      </c>
      <c r="F45" s="66">
        <v>87</v>
      </c>
      <c r="G45" s="22">
        <f t="shared" si="10"/>
        <v>1</v>
      </c>
      <c r="H45" s="14">
        <f t="shared" si="11"/>
        <v>7.4999999999999997E-2</v>
      </c>
      <c r="I45" s="3"/>
      <c r="J45" s="5" t="s">
        <v>75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</row>
    <row r="46" spans="1:23" ht="12.75" customHeight="1">
      <c r="A46" s="25">
        <v>3</v>
      </c>
      <c r="B46" s="26" t="s">
        <v>77</v>
      </c>
      <c r="C46" s="27">
        <v>0.25</v>
      </c>
      <c r="D46" s="69">
        <v>0</v>
      </c>
      <c r="E46" s="69"/>
      <c r="F46" s="69">
        <v>706</v>
      </c>
      <c r="G46" s="27">
        <f t="shared" si="10"/>
        <v>0</v>
      </c>
      <c r="H46" s="14">
        <f t="shared" si="11"/>
        <v>7.4999999999999997E-2</v>
      </c>
      <c r="I46" s="3"/>
      <c r="J46" s="5" t="s">
        <v>75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ht="12.75" customHeight="1">
      <c r="A47" s="25"/>
      <c r="B47" s="58"/>
      <c r="C47" s="70"/>
      <c r="D47" s="71"/>
      <c r="E47" s="31"/>
      <c r="F47" s="72"/>
      <c r="G47" s="22"/>
      <c r="H47" s="14">
        <f t="shared" si="11"/>
        <v>0</v>
      </c>
      <c r="I47" s="3"/>
      <c r="J47" s="5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</row>
    <row r="48" spans="1:23" ht="12.75" customHeight="1">
      <c r="A48" s="35"/>
      <c r="B48" s="108" t="str">
        <f>B43</f>
        <v>COST &amp; PRODUCTIVITY</v>
      </c>
      <c r="C48" s="109"/>
      <c r="D48" s="109"/>
      <c r="E48" s="109"/>
      <c r="F48" s="110"/>
      <c r="G48" s="36">
        <f>((C44*G44)+(C45*G45))/SUM(C44:C45)</f>
        <v>1.0294703305455994</v>
      </c>
      <c r="H48" s="3"/>
      <c r="I48" s="3"/>
      <c r="J48" s="5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ht="12.75" customHeight="1">
      <c r="A49" s="16" t="s">
        <v>17</v>
      </c>
      <c r="B49" s="17" t="s">
        <v>15</v>
      </c>
      <c r="C49" s="18" t="s">
        <v>18</v>
      </c>
      <c r="D49" s="18" t="s">
        <v>19</v>
      </c>
      <c r="E49" s="18" t="s">
        <v>20</v>
      </c>
      <c r="F49" s="18" t="s">
        <v>21</v>
      </c>
      <c r="G49" s="18" t="s">
        <v>22</v>
      </c>
      <c r="H49" s="3"/>
      <c r="I49" s="3"/>
      <c r="J49" s="5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</row>
    <row r="50" spans="1:23" ht="12.75" customHeight="1">
      <c r="A50" s="25">
        <v>1</v>
      </c>
      <c r="B50" s="58" t="s">
        <v>78</v>
      </c>
      <c r="C50" s="27">
        <v>0.5</v>
      </c>
      <c r="D50" s="69">
        <v>0</v>
      </c>
      <c r="E50" s="79"/>
      <c r="F50" s="69">
        <v>100</v>
      </c>
      <c r="G50" s="27">
        <f t="shared" ref="G50:G53" si="12">MIN((E50-D50)/(F50-D50),1.2)</f>
        <v>0</v>
      </c>
      <c r="H50" s="14">
        <f t="shared" ref="H50:H53" si="13">C50*$A$7</f>
        <v>0.05</v>
      </c>
      <c r="I50" s="3"/>
      <c r="J50" s="5" t="s">
        <v>79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</row>
    <row r="51" spans="1:23" ht="12.75" customHeight="1">
      <c r="A51" s="25">
        <v>2</v>
      </c>
      <c r="B51" s="58" t="s">
        <v>80</v>
      </c>
      <c r="C51" s="22">
        <v>0.2</v>
      </c>
      <c r="D51" s="66">
        <v>0</v>
      </c>
      <c r="E51" s="75">
        <v>1.1499999999999999</v>
      </c>
      <c r="F51" s="66">
        <v>5</v>
      </c>
      <c r="G51" s="22">
        <f t="shared" si="12"/>
        <v>0.22999999999999998</v>
      </c>
      <c r="H51" s="14">
        <f t="shared" si="13"/>
        <v>2.0000000000000004E-2</v>
      </c>
      <c r="I51" s="3"/>
      <c r="J51" s="5" t="s">
        <v>81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</row>
    <row r="52" spans="1:23" ht="12.75" customHeight="1">
      <c r="A52" s="25">
        <v>3</v>
      </c>
      <c r="B52" s="58" t="s">
        <v>82</v>
      </c>
      <c r="C52" s="22">
        <v>0.2</v>
      </c>
      <c r="D52" s="66">
        <v>0</v>
      </c>
      <c r="E52" s="75">
        <v>86.86</v>
      </c>
      <c r="F52" s="66">
        <v>92</v>
      </c>
      <c r="G52" s="22">
        <f t="shared" si="12"/>
        <v>0.94413043478260872</v>
      </c>
      <c r="H52" s="14">
        <f t="shared" si="13"/>
        <v>2.0000000000000004E-2</v>
      </c>
      <c r="I52" s="3"/>
      <c r="J52" s="5" t="s">
        <v>83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</row>
    <row r="53" spans="1:23" ht="12.75" customHeight="1">
      <c r="A53" s="25">
        <v>4</v>
      </c>
      <c r="B53" s="58" t="s">
        <v>84</v>
      </c>
      <c r="C53" s="22">
        <v>0.1</v>
      </c>
      <c r="D53" s="66">
        <v>0</v>
      </c>
      <c r="E53" s="75">
        <v>77.84</v>
      </c>
      <c r="F53" s="66">
        <v>100</v>
      </c>
      <c r="G53" s="22">
        <f t="shared" si="12"/>
        <v>0.77839999999999998</v>
      </c>
      <c r="H53" s="14">
        <f t="shared" si="13"/>
        <v>1.0000000000000002E-2</v>
      </c>
      <c r="I53" s="3"/>
      <c r="J53" s="5" t="s">
        <v>85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</row>
    <row r="54" spans="1:23" ht="12.75" customHeight="1">
      <c r="A54" s="35"/>
      <c r="B54" s="108" t="str">
        <f>B49</f>
        <v>DIGITALIZATION</v>
      </c>
      <c r="C54" s="109"/>
      <c r="D54" s="109"/>
      <c r="E54" s="109"/>
      <c r="F54" s="110"/>
      <c r="G54" s="36">
        <f>((C51*G51)+(C52*G52)+(C53*G53))/SUM(C51:C53)</f>
        <v>0.62533217391304352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</row>
    <row r="55" spans="1:23" ht="15.75" customHeight="1">
      <c r="A55" s="3"/>
      <c r="B55" s="3"/>
      <c r="C55" s="3"/>
      <c r="D55" s="3"/>
      <c r="E55" s="3"/>
      <c r="F55" s="3"/>
      <c r="G55" s="77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</row>
    <row r="56" spans="1:23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spans="1:23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1:23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1:23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</row>
    <row r="60" spans="1:23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</row>
    <row r="61" spans="1:23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</row>
    <row r="62" spans="1:23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</row>
    <row r="63" spans="1:2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</row>
    <row r="64" spans="1:23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</row>
    <row r="65" spans="1:23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</row>
    <row r="66" spans="1:23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</row>
    <row r="67" spans="1:23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</row>
    <row r="68" spans="1:23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</row>
    <row r="69" spans="1:23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</row>
    <row r="70" spans="1:23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 spans="1:23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</row>
    <row r="72" spans="1:23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</row>
    <row r="73" spans="1:2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</row>
    <row r="74" spans="1:23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</row>
    <row r="75" spans="1:23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</row>
    <row r="76" spans="1:23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1:23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1:23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</row>
    <row r="79" spans="1:23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</row>
    <row r="80" spans="1:23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</row>
    <row r="81" spans="1:23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</row>
    <row r="82" spans="1:23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</row>
    <row r="83" spans="1:2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</row>
    <row r="84" spans="1:23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</row>
    <row r="85" spans="1:23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</row>
    <row r="86" spans="1:23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</row>
    <row r="87" spans="1:23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</row>
    <row r="88" spans="1:23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</row>
    <row r="89" spans="1:23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</row>
    <row r="90" spans="1:23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</row>
    <row r="91" spans="1:23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</row>
    <row r="92" spans="1:23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</row>
    <row r="93" spans="1:2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</row>
    <row r="94" spans="1:23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</row>
    <row r="95" spans="1:23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</row>
    <row r="96" spans="1:23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</row>
    <row r="97" spans="1:23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</row>
    <row r="98" spans="1:23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spans="1:23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</row>
    <row r="100" spans="1:23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</row>
    <row r="101" spans="1:23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</row>
    <row r="102" spans="1:23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</row>
    <row r="103" spans="1:2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</row>
    <row r="104" spans="1:23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</row>
    <row r="105" spans="1:23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</row>
    <row r="106" spans="1:23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</row>
    <row r="107" spans="1:23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</row>
    <row r="108" spans="1:23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</row>
    <row r="109" spans="1:23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 spans="1:23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</row>
    <row r="111" spans="1:23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</row>
    <row r="112" spans="1:23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spans="1:2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1:23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1:23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1:23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</row>
    <row r="117" spans="1:23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</row>
    <row r="118" spans="1:23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</row>
    <row r="119" spans="1:23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</row>
    <row r="120" spans="1:23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 spans="1:23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</row>
    <row r="122" spans="1:23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</row>
    <row r="123" spans="1: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</row>
    <row r="124" spans="1:23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5" spans="1:23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</row>
    <row r="126" spans="1:23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spans="1:23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</row>
    <row r="128" spans="1:23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</row>
    <row r="129" spans="1:23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 spans="1:23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</row>
    <row r="131" spans="1:23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</row>
    <row r="132" spans="1:23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</row>
    <row r="133" spans="1:2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1:23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1:23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</row>
    <row r="136" spans="1:23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</row>
    <row r="137" spans="1:23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</row>
    <row r="138" spans="1:23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</row>
    <row r="139" spans="1:23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</row>
    <row r="140" spans="1:23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spans="1:23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</row>
    <row r="142" spans="1:23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</row>
    <row r="143" spans="1:2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</row>
    <row r="144" spans="1:23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</row>
    <row r="145" spans="1:23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</row>
    <row r="146" spans="1:23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</row>
    <row r="147" spans="1:23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</row>
    <row r="148" spans="1:23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</row>
    <row r="149" spans="1:23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</row>
    <row r="150" spans="1:23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</row>
    <row r="151" spans="1:23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</row>
    <row r="152" spans="1:23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1:2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1:23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1:23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1:23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</row>
    <row r="157" spans="1:23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</row>
    <row r="158" spans="1:23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</row>
    <row r="159" spans="1:23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</row>
    <row r="160" spans="1:23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</row>
    <row r="161" spans="1:23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</row>
    <row r="162" spans="1:23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</row>
    <row r="163" spans="1:2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</row>
    <row r="164" spans="1:23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</row>
    <row r="165" spans="1:23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</row>
    <row r="166" spans="1:23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</row>
    <row r="167" spans="1:23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</row>
    <row r="168" spans="1:23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 spans="1:23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</row>
    <row r="170" spans="1:23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</row>
    <row r="171" spans="1:23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</row>
    <row r="172" spans="1:23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</row>
    <row r="173" spans="1:2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</row>
    <row r="174" spans="1:23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</row>
    <row r="175" spans="1:23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</row>
    <row r="176" spans="1:23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</row>
    <row r="177" spans="1:23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</row>
    <row r="178" spans="1:23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</row>
    <row r="179" spans="1:23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</row>
    <row r="180" spans="1:23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</row>
    <row r="181" spans="1:23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</row>
    <row r="182" spans="1:23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 spans="1:2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</row>
    <row r="184" spans="1:23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</row>
    <row r="185" spans="1:23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</row>
    <row r="186" spans="1:23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</row>
    <row r="187" spans="1:23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1:23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</row>
    <row r="189" spans="1:23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</row>
    <row r="190" spans="1:23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</row>
    <row r="191" spans="1:23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</row>
    <row r="192" spans="1:23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</row>
    <row r="193" spans="1:2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</row>
    <row r="194" spans="1:23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</row>
    <row r="195" spans="1:23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</row>
    <row r="196" spans="1:23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 spans="1:23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</row>
    <row r="198" spans="1:23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</row>
    <row r="199" spans="1:23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</row>
    <row r="200" spans="1:23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</row>
    <row r="201" spans="1:23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</row>
    <row r="202" spans="1:23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</row>
    <row r="203" spans="1:2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1:23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</row>
    <row r="205" spans="1:23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</row>
    <row r="206" spans="1:23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</row>
    <row r="207" spans="1:23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</row>
    <row r="208" spans="1:23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</row>
    <row r="209" spans="1:23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</row>
    <row r="210" spans="1:23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 spans="1:23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</row>
    <row r="212" spans="1:23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</row>
    <row r="213" spans="1:2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</row>
    <row r="214" spans="1:23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</row>
    <row r="215" spans="1:23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</row>
    <row r="216" spans="1:23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</row>
    <row r="217" spans="1:23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</row>
    <row r="218" spans="1:23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</row>
    <row r="219" spans="1:23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</row>
    <row r="220" spans="1:23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</row>
    <row r="221" spans="1:23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</row>
    <row r="222" spans="1:23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</row>
    <row r="223" spans="1: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</row>
    <row r="224" spans="1:23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</row>
    <row r="225" spans="1:23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</row>
    <row r="226" spans="1:23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</row>
    <row r="227" spans="1:23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</row>
    <row r="228" spans="1:23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</row>
    <row r="229" spans="1:23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</row>
    <row r="230" spans="1:23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</row>
    <row r="231" spans="1:23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</row>
    <row r="232" spans="1:23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</row>
    <row r="233" spans="1:2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</row>
    <row r="234" spans="1:23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</row>
    <row r="235" spans="1:23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</row>
    <row r="236" spans="1:23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</row>
    <row r="237" spans="1:23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</row>
    <row r="238" spans="1:23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 spans="1:23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</row>
    <row r="240" spans="1:23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</row>
    <row r="241" spans="1:23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</row>
    <row r="242" spans="1:23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</row>
    <row r="243" spans="1:2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</row>
    <row r="244" spans="1:23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</row>
    <row r="245" spans="1:23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</row>
    <row r="246" spans="1:23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</row>
    <row r="247" spans="1:23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</row>
    <row r="248" spans="1:23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</row>
    <row r="249" spans="1:23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</row>
    <row r="250" spans="1:23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</row>
    <row r="251" spans="1:23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</row>
    <row r="252" spans="1:23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spans="1:2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</row>
    <row r="254" spans="1:23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</row>
    <row r="255" spans="1:23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</row>
    <row r="256" spans="1:23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</row>
    <row r="257" spans="1:23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</row>
    <row r="258" spans="1:23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</row>
    <row r="259" spans="1:23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</row>
    <row r="260" spans="1:23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</row>
    <row r="261" spans="1:23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</row>
    <row r="262" spans="1:23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1:2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</row>
    <row r="264" spans="1:23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</row>
    <row r="265" spans="1:23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</row>
    <row r="266" spans="1:23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 spans="1:23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</row>
    <row r="268" spans="1:23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</row>
    <row r="269" spans="1:23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</row>
    <row r="270" spans="1:23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</row>
    <row r="271" spans="1:23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</row>
    <row r="272" spans="1:23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</row>
    <row r="273" spans="1:2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</row>
    <row r="274" spans="1:23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</row>
    <row r="275" spans="1:23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</row>
    <row r="276" spans="1:23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</row>
    <row r="277" spans="1:23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</row>
    <row r="278" spans="1:23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</row>
    <row r="279" spans="1:23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</row>
    <row r="280" spans="1:23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 spans="1:23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</row>
    <row r="282" spans="1:23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</row>
    <row r="283" spans="1:2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</row>
    <row r="284" spans="1:23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</row>
    <row r="285" spans="1:23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</row>
    <row r="286" spans="1:23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</row>
    <row r="287" spans="1:23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</row>
    <row r="288" spans="1:23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</row>
    <row r="289" spans="1:23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</row>
    <row r="290" spans="1:23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</row>
    <row r="291" spans="1:23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</row>
    <row r="292" spans="1:23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</row>
    <row r="293" spans="1:2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</row>
    <row r="294" spans="1:23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</row>
    <row r="295" spans="1:23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</row>
    <row r="296" spans="1:23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</row>
    <row r="297" spans="1:23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</row>
    <row r="298" spans="1:23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</row>
    <row r="299" spans="1:23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</row>
    <row r="300" spans="1:23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</row>
    <row r="301" spans="1:23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</row>
    <row r="302" spans="1:23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</row>
    <row r="303" spans="1:2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</row>
    <row r="304" spans="1:23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</row>
    <row r="305" spans="1:23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</row>
    <row r="306" spans="1:23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</row>
    <row r="307" spans="1:23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</row>
    <row r="308" spans="1:23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 spans="1:23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</row>
    <row r="310" spans="1:23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</row>
    <row r="311" spans="1:23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</row>
    <row r="312" spans="1:23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</row>
    <row r="313" spans="1:2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</row>
    <row r="314" spans="1:23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</row>
    <row r="315" spans="1:23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</row>
    <row r="316" spans="1:23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</row>
    <row r="317" spans="1:23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</row>
    <row r="318" spans="1:23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</row>
    <row r="319" spans="1:23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</row>
    <row r="320" spans="1:23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</row>
    <row r="321" spans="1:23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</row>
    <row r="322" spans="1:23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 spans="1: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</row>
    <row r="324" spans="1:23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</row>
    <row r="325" spans="1:23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</row>
    <row r="326" spans="1:23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</row>
    <row r="327" spans="1:23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</row>
    <row r="328" spans="1:23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</row>
    <row r="329" spans="1:23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1:23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</row>
    <row r="331" spans="1:23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</row>
    <row r="332" spans="1:23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</row>
    <row r="333" spans="1:2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</row>
    <row r="334" spans="1:23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</row>
    <row r="335" spans="1:23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</row>
    <row r="336" spans="1:23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 spans="1:23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</row>
    <row r="338" spans="1:23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</row>
    <row r="339" spans="1:23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</row>
    <row r="340" spans="1:23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</row>
    <row r="341" spans="1:23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</row>
    <row r="342" spans="1:23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</row>
    <row r="343" spans="1:2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</row>
    <row r="344" spans="1:23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</row>
    <row r="345" spans="1:23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</row>
    <row r="346" spans="1:23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</row>
    <row r="347" spans="1:23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1:23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</row>
    <row r="349" spans="1:23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</row>
    <row r="350" spans="1:23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 spans="1:23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</row>
    <row r="352" spans="1:23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1:2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 spans="1:23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 spans="1:23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 spans="1:23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 spans="1:23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 spans="1:23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 spans="1:23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 spans="1:23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 spans="1:23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 spans="1:23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 spans="1:2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 spans="1:23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 spans="1:23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 spans="1:23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 spans="1:23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 spans="1:23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 spans="1:23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 spans="1:23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 spans="1:23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 spans="1:23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 spans="1:2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 spans="1:23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 spans="1:23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 spans="1:23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 spans="1:23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 spans="1:23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 spans="1:23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 spans="1:23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 spans="1:23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 spans="1:23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 spans="1:2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 spans="1:23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 spans="1:23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 spans="1:23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 spans="1:23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 spans="1:23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</row>
    <row r="389" spans="1:23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</row>
    <row r="390" spans="1:23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1:23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</row>
    <row r="392" spans="1:23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</row>
    <row r="393" spans="1:2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</row>
    <row r="394" spans="1:23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</row>
    <row r="395" spans="1:23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</row>
    <row r="396" spans="1:23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</row>
    <row r="397" spans="1:23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</row>
    <row r="398" spans="1:23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</row>
    <row r="399" spans="1:23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</row>
    <row r="400" spans="1:23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</row>
    <row r="401" spans="1:23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</row>
    <row r="402" spans="1:23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</row>
    <row r="403" spans="1:2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</row>
    <row r="404" spans="1:23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</row>
    <row r="405" spans="1:23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</row>
    <row r="406" spans="1:23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</row>
    <row r="407" spans="1:23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1:23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</row>
    <row r="409" spans="1:23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</row>
    <row r="410" spans="1:23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</row>
    <row r="411" spans="1:23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</row>
    <row r="412" spans="1:23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</row>
    <row r="413" spans="1:2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</row>
    <row r="414" spans="1:23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</row>
    <row r="415" spans="1:23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</row>
    <row r="416" spans="1:23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</row>
    <row r="417" spans="1:23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</row>
    <row r="418" spans="1:23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</row>
    <row r="419" spans="1:23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</row>
    <row r="420" spans="1:23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</row>
    <row r="421" spans="1:23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</row>
    <row r="422" spans="1:23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</row>
    <row r="423" spans="1: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</row>
    <row r="424" spans="1:23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1:23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</row>
    <row r="426" spans="1:23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</row>
    <row r="427" spans="1:23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</row>
    <row r="428" spans="1:23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</row>
    <row r="429" spans="1:23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</row>
    <row r="430" spans="1:23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</row>
    <row r="431" spans="1:23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</row>
    <row r="432" spans="1:23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</row>
    <row r="433" spans="1:2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</row>
    <row r="434" spans="1:23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</row>
    <row r="435" spans="1:23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</row>
    <row r="436" spans="1:23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</row>
    <row r="437" spans="1:23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</row>
    <row r="438" spans="1:23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</row>
    <row r="439" spans="1:23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</row>
    <row r="440" spans="1:23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</row>
    <row r="441" spans="1:23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1:23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</row>
    <row r="443" spans="1:2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</row>
    <row r="444" spans="1:23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</row>
    <row r="445" spans="1:23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</row>
    <row r="446" spans="1:23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</row>
    <row r="447" spans="1:23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</row>
    <row r="448" spans="1:23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</row>
    <row r="449" spans="1:23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</row>
    <row r="450" spans="1:23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</row>
    <row r="451" spans="1:23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</row>
    <row r="452" spans="1:23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</row>
    <row r="453" spans="1:2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</row>
    <row r="454" spans="1:23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</row>
    <row r="455" spans="1:23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</row>
    <row r="456" spans="1:23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</row>
    <row r="457" spans="1:23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</row>
    <row r="458" spans="1:23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</row>
    <row r="459" spans="1:23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</row>
    <row r="460" spans="1:23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</row>
    <row r="461" spans="1:23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</row>
    <row r="462" spans="1:23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</row>
    <row r="463" spans="1:2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</row>
    <row r="464" spans="1:23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</row>
    <row r="465" spans="1:23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</row>
    <row r="466" spans="1:23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</row>
    <row r="467" spans="1:23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</row>
    <row r="468" spans="1:23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</row>
    <row r="469" spans="1:23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</row>
    <row r="470" spans="1:23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</row>
    <row r="471" spans="1:23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</row>
    <row r="472" spans="1:23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</row>
    <row r="473" spans="1:2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</row>
    <row r="474" spans="1:23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</row>
    <row r="475" spans="1:23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</row>
    <row r="476" spans="1:23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</row>
    <row r="477" spans="1:23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</row>
    <row r="478" spans="1:23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</row>
    <row r="479" spans="1:23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</row>
    <row r="480" spans="1:23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</row>
    <row r="481" spans="1:23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</row>
    <row r="482" spans="1:23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</row>
    <row r="483" spans="1:2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</row>
    <row r="484" spans="1:23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</row>
    <row r="485" spans="1:23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</row>
    <row r="486" spans="1:23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</row>
    <row r="487" spans="1:23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</row>
    <row r="488" spans="1:23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</row>
    <row r="489" spans="1:23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</row>
    <row r="490" spans="1:23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</row>
    <row r="491" spans="1:23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</row>
    <row r="492" spans="1:23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</row>
    <row r="493" spans="1:2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</row>
    <row r="494" spans="1:23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</row>
    <row r="495" spans="1:23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</row>
    <row r="496" spans="1:23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</row>
    <row r="497" spans="1:23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</row>
    <row r="498" spans="1:23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</row>
    <row r="499" spans="1:23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</row>
    <row r="500" spans="1:23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</row>
    <row r="501" spans="1:23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</row>
    <row r="502" spans="1:23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</row>
    <row r="503" spans="1:2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</row>
    <row r="504" spans="1:23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</row>
    <row r="505" spans="1:23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</row>
    <row r="506" spans="1:23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</row>
    <row r="507" spans="1:23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</row>
    <row r="508" spans="1:23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</row>
    <row r="509" spans="1:23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</row>
    <row r="510" spans="1:23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</row>
    <row r="511" spans="1:23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</row>
    <row r="512" spans="1:23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</row>
    <row r="513" spans="1:2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</row>
    <row r="514" spans="1:23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</row>
    <row r="515" spans="1:23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</row>
    <row r="516" spans="1:23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</row>
    <row r="517" spans="1:23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</row>
    <row r="518" spans="1:23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</row>
    <row r="519" spans="1:23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</row>
    <row r="520" spans="1:23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</row>
    <row r="521" spans="1:23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</row>
    <row r="522" spans="1:23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</row>
    <row r="523" spans="1: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</row>
    <row r="524" spans="1:23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</row>
    <row r="525" spans="1:23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</row>
    <row r="526" spans="1:23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</row>
    <row r="527" spans="1:23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</row>
    <row r="528" spans="1:23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</row>
    <row r="529" spans="1:23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</row>
    <row r="530" spans="1:23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</row>
    <row r="531" spans="1:23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</row>
    <row r="532" spans="1:23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</row>
    <row r="533" spans="1:2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</row>
    <row r="534" spans="1:23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</row>
    <row r="535" spans="1:23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</row>
    <row r="536" spans="1:23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</row>
    <row r="537" spans="1:23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</row>
    <row r="538" spans="1:23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</row>
    <row r="539" spans="1:23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</row>
    <row r="540" spans="1:23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</row>
    <row r="541" spans="1:23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</row>
    <row r="542" spans="1:23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</row>
    <row r="543" spans="1:2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</row>
    <row r="544" spans="1:23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</row>
    <row r="545" spans="1:23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</row>
    <row r="546" spans="1:23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</row>
    <row r="547" spans="1:23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</row>
    <row r="548" spans="1:23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</row>
    <row r="549" spans="1:23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</row>
    <row r="550" spans="1:23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</row>
    <row r="551" spans="1:23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</row>
    <row r="552" spans="1:23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</row>
    <row r="553" spans="1:2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1:23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</row>
    <row r="555" spans="1:23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</row>
    <row r="556" spans="1:23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</row>
    <row r="557" spans="1:23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</row>
    <row r="558" spans="1:23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</row>
    <row r="559" spans="1:23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</row>
    <row r="560" spans="1:23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</row>
    <row r="561" spans="1:23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</row>
    <row r="562" spans="1:23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</row>
    <row r="563" spans="1:2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</row>
    <row r="564" spans="1:23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</row>
    <row r="565" spans="1:23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</row>
    <row r="566" spans="1:23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</row>
    <row r="567" spans="1:23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</row>
    <row r="568" spans="1:23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</row>
    <row r="569" spans="1:23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</row>
    <row r="570" spans="1:23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</row>
    <row r="571" spans="1:23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</row>
    <row r="572" spans="1:23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</row>
    <row r="573" spans="1:2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</row>
    <row r="574" spans="1:23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</row>
    <row r="575" spans="1:23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</row>
    <row r="576" spans="1:23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</row>
    <row r="577" spans="1:23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</row>
    <row r="578" spans="1:23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</row>
    <row r="579" spans="1:23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</row>
    <row r="580" spans="1:23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</row>
    <row r="581" spans="1:23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</row>
    <row r="582" spans="1:23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</row>
    <row r="583" spans="1:2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1:23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</row>
    <row r="585" spans="1:23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</row>
    <row r="586" spans="1:23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</row>
    <row r="587" spans="1:23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</row>
    <row r="588" spans="1:23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</row>
    <row r="589" spans="1:23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</row>
    <row r="590" spans="1:23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</row>
    <row r="591" spans="1:23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</row>
    <row r="592" spans="1:23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</row>
    <row r="593" spans="1:2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</row>
    <row r="594" spans="1:23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</row>
    <row r="595" spans="1:23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</row>
    <row r="596" spans="1:23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</row>
    <row r="597" spans="1:23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</row>
    <row r="598" spans="1:23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1:23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</row>
    <row r="600" spans="1:23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</row>
    <row r="601" spans="1:23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</row>
    <row r="602" spans="1:23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</row>
    <row r="603" spans="1:2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</row>
    <row r="604" spans="1:23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</row>
    <row r="605" spans="1:23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</row>
    <row r="606" spans="1:23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</row>
    <row r="607" spans="1:23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</row>
    <row r="608" spans="1:23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</row>
    <row r="609" spans="1:23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</row>
    <row r="610" spans="1:23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</row>
    <row r="611" spans="1:23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</row>
    <row r="612" spans="1:23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</row>
    <row r="613" spans="1:2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</row>
    <row r="614" spans="1:23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</row>
    <row r="615" spans="1:23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</row>
    <row r="616" spans="1:23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</row>
    <row r="617" spans="1:23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</row>
    <row r="618" spans="1:23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</row>
    <row r="619" spans="1:23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</row>
    <row r="620" spans="1:23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</row>
    <row r="621" spans="1:23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</row>
    <row r="622" spans="1:23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</row>
    <row r="623" spans="1: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</row>
    <row r="624" spans="1:23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</row>
    <row r="625" spans="1:23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</row>
    <row r="626" spans="1:23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</row>
    <row r="627" spans="1:23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</row>
    <row r="628" spans="1:23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1:23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</row>
    <row r="630" spans="1:23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</row>
    <row r="631" spans="1:23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</row>
    <row r="632" spans="1:23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</row>
    <row r="633" spans="1:2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</row>
    <row r="634" spans="1:23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</row>
    <row r="635" spans="1:23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</row>
    <row r="636" spans="1:23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</row>
    <row r="637" spans="1:23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</row>
    <row r="638" spans="1:23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</row>
    <row r="639" spans="1:23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</row>
    <row r="640" spans="1:23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</row>
    <row r="641" spans="1:23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</row>
    <row r="642" spans="1:23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</row>
    <row r="643" spans="1:2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1:23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</row>
    <row r="645" spans="1:23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</row>
    <row r="646" spans="1:23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</row>
    <row r="647" spans="1:23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</row>
    <row r="648" spans="1:23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</row>
    <row r="649" spans="1:23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</row>
    <row r="650" spans="1:23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</row>
    <row r="651" spans="1:23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</row>
    <row r="652" spans="1:23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</row>
    <row r="653" spans="1:2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</row>
    <row r="654" spans="1:23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</row>
    <row r="655" spans="1:23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</row>
    <row r="656" spans="1:23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</row>
    <row r="657" spans="1:23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</row>
    <row r="658" spans="1:23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</row>
    <row r="659" spans="1:23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</row>
    <row r="660" spans="1:23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</row>
    <row r="661" spans="1:23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</row>
    <row r="662" spans="1:23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</row>
    <row r="663" spans="1:2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</row>
    <row r="664" spans="1:23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</row>
    <row r="665" spans="1:23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</row>
    <row r="666" spans="1:23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</row>
    <row r="667" spans="1:23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</row>
    <row r="668" spans="1:23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</row>
    <row r="669" spans="1:23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</row>
    <row r="670" spans="1:23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</row>
    <row r="671" spans="1:23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</row>
    <row r="672" spans="1:23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</row>
    <row r="673" spans="1:2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1:23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</row>
    <row r="675" spans="1:23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1:23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</row>
    <row r="677" spans="1:23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</row>
    <row r="678" spans="1:23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</row>
    <row r="679" spans="1:23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</row>
    <row r="680" spans="1:23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</row>
    <row r="681" spans="1:23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</row>
    <row r="682" spans="1:23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</row>
    <row r="683" spans="1:2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</row>
    <row r="684" spans="1:23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</row>
    <row r="685" spans="1:23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</row>
    <row r="686" spans="1:23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</row>
    <row r="687" spans="1:23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</row>
    <row r="688" spans="1:23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</row>
    <row r="689" spans="1:23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</row>
    <row r="690" spans="1:23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</row>
    <row r="691" spans="1:23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</row>
    <row r="692" spans="1:23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1:2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</row>
    <row r="694" spans="1:23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</row>
    <row r="695" spans="1:23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</row>
    <row r="696" spans="1:23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</row>
    <row r="697" spans="1:23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</row>
    <row r="698" spans="1:23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</row>
    <row r="699" spans="1:23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</row>
    <row r="700" spans="1:23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</row>
    <row r="701" spans="1:23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</row>
    <row r="702" spans="1:23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</row>
    <row r="703" spans="1:2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</row>
    <row r="704" spans="1:23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</row>
    <row r="705" spans="1:23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</row>
    <row r="706" spans="1:23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</row>
    <row r="707" spans="1:23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</row>
    <row r="708" spans="1:23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</row>
    <row r="709" spans="1:23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</row>
    <row r="710" spans="1:23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</row>
    <row r="711" spans="1:23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</row>
    <row r="712" spans="1:23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</row>
    <row r="713" spans="1:2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</row>
    <row r="714" spans="1:23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</row>
    <row r="715" spans="1:23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</row>
    <row r="716" spans="1:23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</row>
    <row r="717" spans="1:23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</row>
    <row r="718" spans="1:23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</row>
    <row r="719" spans="1:23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</row>
    <row r="720" spans="1:23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</row>
    <row r="721" spans="1:23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</row>
    <row r="722" spans="1:23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</row>
    <row r="723" spans="1: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</row>
    <row r="724" spans="1:23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</row>
    <row r="725" spans="1:23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1:23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1:23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</row>
    <row r="728" spans="1:23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</row>
    <row r="729" spans="1:23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</row>
    <row r="730" spans="1:23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</row>
    <row r="731" spans="1:23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</row>
    <row r="732" spans="1:23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</row>
    <row r="733" spans="1:2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</row>
    <row r="734" spans="1:23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</row>
    <row r="735" spans="1:23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</row>
    <row r="736" spans="1:23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</row>
    <row r="737" spans="1:23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</row>
    <row r="738" spans="1:23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</row>
    <row r="739" spans="1:23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</row>
    <row r="740" spans="1:23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</row>
    <row r="741" spans="1:23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</row>
    <row r="742" spans="1:23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</row>
    <row r="743" spans="1:2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1:23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</row>
    <row r="745" spans="1:23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</row>
    <row r="746" spans="1:23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</row>
    <row r="747" spans="1:23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</row>
    <row r="748" spans="1:23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</row>
    <row r="749" spans="1:23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</row>
    <row r="750" spans="1:23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</row>
    <row r="751" spans="1:23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</row>
    <row r="752" spans="1:23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</row>
    <row r="753" spans="1:2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</row>
    <row r="754" spans="1:23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</row>
    <row r="755" spans="1:23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</row>
    <row r="756" spans="1:23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</row>
    <row r="757" spans="1:23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</row>
    <row r="758" spans="1:23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</row>
    <row r="759" spans="1:23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</row>
    <row r="760" spans="1:23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1:23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</row>
    <row r="762" spans="1:23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</row>
    <row r="763" spans="1:2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</row>
    <row r="764" spans="1:23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</row>
    <row r="765" spans="1:23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</row>
    <row r="766" spans="1:23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</row>
    <row r="767" spans="1:23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</row>
    <row r="768" spans="1:23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</row>
    <row r="769" spans="1:23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</row>
    <row r="770" spans="1:23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</row>
    <row r="771" spans="1:23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</row>
    <row r="772" spans="1:23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</row>
    <row r="773" spans="1:2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</row>
    <row r="774" spans="1:23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</row>
    <row r="775" spans="1:23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</row>
    <row r="776" spans="1:23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</row>
    <row r="777" spans="1:23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1:23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1:23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1:23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1:23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1:23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1:2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1:23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1:23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1:23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1:23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1:23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1:23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1:23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1:23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1:23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1:2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1:23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1:23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1:23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1:23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1:23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1:23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1:23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1:23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1:23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1:2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1:23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1:23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1:23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1:23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1:23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  <row r="809" spans="1:23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</row>
    <row r="810" spans="1:23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</row>
    <row r="811" spans="1:23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</row>
    <row r="812" spans="1:23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</row>
    <row r="813" spans="1:2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</row>
    <row r="814" spans="1:23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</row>
    <row r="815" spans="1:23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</row>
    <row r="816" spans="1:23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</row>
    <row r="817" spans="1:23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</row>
    <row r="818" spans="1:23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</row>
    <row r="819" spans="1:23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</row>
    <row r="820" spans="1:23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</row>
    <row r="821" spans="1:23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</row>
    <row r="822" spans="1:23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</row>
    <row r="823" spans="1: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</row>
    <row r="824" spans="1:23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</row>
    <row r="825" spans="1:23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</row>
    <row r="826" spans="1:23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</row>
    <row r="827" spans="1:23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</row>
    <row r="828" spans="1:23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</row>
    <row r="829" spans="1:23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</row>
    <row r="830" spans="1:23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</row>
    <row r="831" spans="1:23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</row>
    <row r="832" spans="1:23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</row>
    <row r="833" spans="1:2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</row>
    <row r="834" spans="1:23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</row>
    <row r="835" spans="1:23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</row>
    <row r="836" spans="1:23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</row>
    <row r="837" spans="1:23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</row>
    <row r="838" spans="1:23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</row>
    <row r="839" spans="1:23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</row>
    <row r="840" spans="1:23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</row>
    <row r="841" spans="1:23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</row>
    <row r="842" spans="1:23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</row>
    <row r="843" spans="1:2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</row>
    <row r="844" spans="1:23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</row>
    <row r="845" spans="1:23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</row>
    <row r="846" spans="1:23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</row>
    <row r="847" spans="1:23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</row>
    <row r="848" spans="1:23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</row>
    <row r="849" spans="1:23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</row>
    <row r="850" spans="1:23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</row>
    <row r="851" spans="1:23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</row>
    <row r="852" spans="1:23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</row>
    <row r="853" spans="1:2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</row>
    <row r="854" spans="1:23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</row>
    <row r="855" spans="1:23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</row>
    <row r="856" spans="1:23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</row>
    <row r="857" spans="1:23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</row>
    <row r="858" spans="1:23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</row>
    <row r="859" spans="1:23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</row>
    <row r="860" spans="1:23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</row>
    <row r="861" spans="1:23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</row>
    <row r="862" spans="1:23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</row>
    <row r="863" spans="1:2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</row>
    <row r="864" spans="1:23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</row>
    <row r="865" spans="1:23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</row>
    <row r="866" spans="1:23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</row>
    <row r="867" spans="1:23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</row>
    <row r="868" spans="1:23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</row>
    <row r="869" spans="1:23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</row>
    <row r="870" spans="1:23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</row>
    <row r="871" spans="1:23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</row>
    <row r="872" spans="1:23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</row>
    <row r="873" spans="1:2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</row>
    <row r="874" spans="1:23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</row>
    <row r="875" spans="1:23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</row>
    <row r="876" spans="1:23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</row>
    <row r="877" spans="1:23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</row>
    <row r="878" spans="1:23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</row>
    <row r="879" spans="1:23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</row>
    <row r="880" spans="1:23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</row>
    <row r="881" spans="1:23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</row>
    <row r="882" spans="1:23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</row>
    <row r="883" spans="1:2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</row>
    <row r="884" spans="1:23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</row>
    <row r="885" spans="1:23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</row>
    <row r="886" spans="1:23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</row>
    <row r="887" spans="1:23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</row>
    <row r="888" spans="1:23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</row>
    <row r="889" spans="1:23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</row>
    <row r="890" spans="1:23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</row>
    <row r="891" spans="1:23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</row>
    <row r="892" spans="1:23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</row>
    <row r="893" spans="1:2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</row>
    <row r="894" spans="1:23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</row>
    <row r="895" spans="1:23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</row>
    <row r="896" spans="1:23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</row>
    <row r="897" spans="1:23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</row>
    <row r="898" spans="1:23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</row>
    <row r="899" spans="1:23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</row>
    <row r="900" spans="1:23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</row>
    <row r="901" spans="1:23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</row>
    <row r="902" spans="1:23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</row>
    <row r="903" spans="1:2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</row>
    <row r="904" spans="1:23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</row>
    <row r="905" spans="1:23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</row>
    <row r="906" spans="1:23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</row>
    <row r="907" spans="1:23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</row>
    <row r="908" spans="1:23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</row>
    <row r="909" spans="1:23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</row>
    <row r="910" spans="1:23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</row>
    <row r="911" spans="1:23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</row>
    <row r="912" spans="1:23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</row>
    <row r="913" spans="1:2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</row>
    <row r="914" spans="1:23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</row>
    <row r="915" spans="1:23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</row>
    <row r="916" spans="1:23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</row>
    <row r="917" spans="1:23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</row>
    <row r="918" spans="1:23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</row>
    <row r="919" spans="1:23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</row>
    <row r="920" spans="1:23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</row>
    <row r="921" spans="1:23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</row>
    <row r="922" spans="1:23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</row>
    <row r="923" spans="1: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</row>
    <row r="924" spans="1:23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</row>
    <row r="925" spans="1:23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</row>
    <row r="926" spans="1:23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</row>
    <row r="927" spans="1:23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</row>
    <row r="928" spans="1:23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</row>
    <row r="929" spans="1:23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</row>
    <row r="930" spans="1:23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</row>
    <row r="931" spans="1:23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</row>
    <row r="932" spans="1:23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</row>
    <row r="933" spans="1:2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</row>
    <row r="934" spans="1:23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</row>
    <row r="935" spans="1:23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</row>
    <row r="936" spans="1:23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</row>
    <row r="937" spans="1:23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</row>
    <row r="938" spans="1:23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</row>
    <row r="939" spans="1:23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</row>
    <row r="940" spans="1:23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</row>
    <row r="941" spans="1:23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</row>
    <row r="942" spans="1:23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</row>
    <row r="943" spans="1:2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</row>
    <row r="944" spans="1:23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</row>
    <row r="945" spans="1:23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</row>
    <row r="946" spans="1:23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</row>
    <row r="947" spans="1:23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</row>
    <row r="948" spans="1:23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</row>
    <row r="949" spans="1:23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</row>
    <row r="950" spans="1:23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</row>
    <row r="951" spans="1:23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</row>
    <row r="952" spans="1:23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</row>
    <row r="953" spans="1:2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</row>
    <row r="954" spans="1:23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</row>
    <row r="955" spans="1:23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</row>
    <row r="956" spans="1:23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</row>
    <row r="957" spans="1:23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</row>
    <row r="958" spans="1:23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</row>
    <row r="959" spans="1:23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</row>
    <row r="960" spans="1:23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</row>
    <row r="961" spans="1:23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</row>
    <row r="962" spans="1:23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</row>
    <row r="963" spans="1:2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</row>
    <row r="964" spans="1:23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</row>
    <row r="965" spans="1:23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</row>
    <row r="966" spans="1:23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</row>
    <row r="967" spans="1:23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</row>
    <row r="968" spans="1:23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</row>
    <row r="969" spans="1:23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</row>
    <row r="970" spans="1:23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</row>
    <row r="971" spans="1:23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</row>
    <row r="972" spans="1:23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</row>
    <row r="973" spans="1:2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</row>
    <row r="974" spans="1:23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</row>
    <row r="975" spans="1:23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</row>
    <row r="976" spans="1:23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</row>
    <row r="977" spans="1:23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</row>
    <row r="978" spans="1:23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</row>
    <row r="979" spans="1:23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</row>
    <row r="980" spans="1:23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</row>
    <row r="981" spans="1:23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</row>
    <row r="982" spans="1:23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</row>
    <row r="983" spans="1:2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</row>
    <row r="984" spans="1:23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</row>
    <row r="985" spans="1:23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</row>
    <row r="986" spans="1:23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</row>
    <row r="987" spans="1:23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</row>
    <row r="988" spans="1:23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</row>
    <row r="989" spans="1:23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</row>
    <row r="990" spans="1:23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</row>
    <row r="991" spans="1:23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</row>
    <row r="992" spans="1:23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</row>
    <row r="993" spans="1:2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</row>
    <row r="994" spans="1:23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</row>
    <row r="995" spans="1:23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</row>
    <row r="996" spans="1:23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</row>
    <row r="997" spans="1:23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</row>
    <row r="998" spans="1:23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</row>
    <row r="999" spans="1:23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</row>
    <row r="1000" spans="1:23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</row>
    <row r="1001" spans="1:23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</row>
    <row r="1002" spans="1:23" ht="15.7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</row>
    <row r="1003" spans="1:23" ht="15.7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</row>
    <row r="1004" spans="1:23" ht="15.7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</row>
    <row r="1005" spans="1:23" ht="15.7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</row>
    <row r="1006" spans="1:23" ht="15.7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</row>
    <row r="1007" spans="1:23" ht="15.7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</row>
    <row r="1008" spans="1:23" ht="15.7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</row>
    <row r="1009" spans="1:23" ht="15.7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</row>
    <row r="1010" spans="1:23" ht="15.7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</row>
    <row r="1011" spans="1:23" ht="15.75" customHeight="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</row>
  </sheetData>
  <mergeCells count="8">
    <mergeCell ref="B42:F42"/>
    <mergeCell ref="B48:F48"/>
    <mergeCell ref="B54:F54"/>
    <mergeCell ref="F3:G3"/>
    <mergeCell ref="F4:G4"/>
    <mergeCell ref="B14:F14"/>
    <mergeCell ref="B22:F22"/>
    <mergeCell ref="B33:F33"/>
  </mergeCells>
  <pageMargins left="0.7" right="0.7" top="0.75" bottom="0.75" header="0" footer="0"/>
  <pageSetup orientation="landscape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W1011"/>
  <sheetViews>
    <sheetView workbookViewId="0"/>
  </sheetViews>
  <sheetFormatPr defaultColWidth="11.1796875" defaultRowHeight="15" customHeight="1"/>
  <cols>
    <col min="1" max="1" width="7.36328125" customWidth="1"/>
    <col min="2" max="2" width="35.36328125" customWidth="1"/>
    <col min="3" max="3" width="8.6328125" customWidth="1"/>
    <col min="4" max="4" width="8.453125" customWidth="1"/>
    <col min="5" max="5" width="7.36328125" customWidth="1"/>
    <col min="6" max="7" width="8.36328125" customWidth="1"/>
    <col min="8" max="23" width="10.81640625" customWidth="1"/>
  </cols>
  <sheetData>
    <row r="1" spans="1:23">
      <c r="A1" s="1" t="s">
        <v>0</v>
      </c>
      <c r="B1" s="2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23">
      <c r="A2" s="6">
        <f>Grading!B3</f>
        <v>0.1</v>
      </c>
      <c r="B2" s="7" t="s">
        <v>4</v>
      </c>
      <c r="C2" s="8">
        <f>G14</f>
        <v>1.0100899100899101</v>
      </c>
      <c r="D2" s="9">
        <f>IF($C2&lt;Grading!$C3,Grading!$C$2,
IF(AND(Grading!$C3&lt;=$C2,$C2&lt;Grading!$D3),($C2-Grading!$C3)/(Grading!$D3-Grading!$C3)+Grading!$C$2,
IF(AND(Grading!$D3&lt;=$C2,$C2&lt;Grading!$E3),($C2-Grading!$D3)/(Grading!$E3-Grading!$D3)+Grading!$D$2,
IF(AND(Grading!$E3&lt;=$C2,$C2&lt;Grading!$F3),($C2-Grading!$E3)/(Grading!$F3-Grading!$E3)+Grading!$E$2,
IF(AND(Grading!$F3&lt;=$C2,$C2&lt;Grading!$G3),($C2-Grading!$F3)/(Grading!$G3-Grading!$F3)+Grading!$F$2,
IF(Grading!$G$3&lt;=$C2,Grading!$G$2,0))))))</f>
        <v>3.1008991008991011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>
      <c r="A3" s="6">
        <f>Grading!B4</f>
        <v>0.3</v>
      </c>
      <c r="B3" s="7" t="s">
        <v>6</v>
      </c>
      <c r="C3" s="8">
        <f>G22</f>
        <v>0.94988424384273229</v>
      </c>
      <c r="D3" s="9">
        <f>IF($C3&lt;Grading!$C4,Grading!$C$2,
IF(AND(Grading!$C4&lt;=$C3,$C3&lt;Grading!$D4),($C3-Grading!$C4)/(Grading!$D4-Grading!$C4)+Grading!$C$2,
IF(AND(Grading!$D4&lt;=$C3,$C3&lt;Grading!$E4),($C3-Grading!$D4)/(Grading!$E4-Grading!$D4)+Grading!$D$2,
IF(AND(Grading!$E4&lt;=$C3,$C3&lt;Grading!$F4),($C3-Grading!$E4)/(Grading!$F4-Grading!$E4)+Grading!$E$2,
IF(AND(Grading!$F4&lt;=$C3,$C3&lt;Grading!$G4),($C3-Grading!$F4)/(Grading!$G4-Grading!$F4)+Grading!$F$2,
IF(Grading!$G$3&lt;=$C3,Grading!$G$2,0))))))</f>
        <v>2.4988424384273227</v>
      </c>
      <c r="E3" s="3"/>
      <c r="F3" s="104" t="s">
        <v>7</v>
      </c>
      <c r="G3" s="105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spans="1:23">
      <c r="A4" s="6">
        <f>Grading!B5</f>
        <v>0.1</v>
      </c>
      <c r="B4" s="7" t="s">
        <v>9</v>
      </c>
      <c r="C4" s="8">
        <f>G33</f>
        <v>0.97689488689262605</v>
      </c>
      <c r="D4" s="9">
        <f>IF($C4&lt;Grading!$C5,Grading!$C$2,
IF(AND(Grading!$C5&lt;=$C4,$C4&lt;Grading!$D5),($C4-Grading!$C5)/(Grading!$D5-Grading!$C5)+Grading!$C$2,
IF(AND(Grading!$D5&lt;=$C4,$C4&lt;Grading!$E5),($C4-Grading!$D5)/(Grading!$E5-Grading!$D5)+Grading!$D$2,
IF(AND(Grading!$E5&lt;=$C4,$C4&lt;Grading!$F5),($C4-Grading!$E5)/(Grading!$F5-Grading!$E5)+Grading!$E$2,
IF(AND(Grading!$F5&lt;=$C4,$C4&lt;Grading!$G5),($C4-Grading!$F5)/(Grading!$G5-Grading!$F5)+Grading!$F$2,
IF(Grading!$G$3&lt;=$C4,Grading!$G$2,0))))))</f>
        <v>2.7689488689262607</v>
      </c>
      <c r="E4" s="3"/>
      <c r="F4" s="106">
        <f>(D2*Grading!B3)+('W21 Simulator'!D3*Grading!B4)+('W21 Simulator'!D4*Grading!B5)+('W21 Simulator'!D5*Grading!B6)+('W21 Simulator'!D6*Grading!B7)+('W21 Simulator'!D7*Grading!B8)</f>
        <v>2.5250485201475312</v>
      </c>
      <c r="G4" s="107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 spans="1:23">
      <c r="A5" s="6">
        <f>Grading!B6</f>
        <v>0.1</v>
      </c>
      <c r="B5" s="13" t="s">
        <v>11</v>
      </c>
      <c r="C5" s="8">
        <f>G42</f>
        <v>0.78185471656639094</v>
      </c>
      <c r="D5" s="9">
        <f>IF($C5&lt;Grading!$C6,Grading!$C$2,
IF(AND(Grading!$C6&lt;=$C5,$C5&lt;Grading!$D6),($C5-Grading!$C6)/(Grading!$D6-Grading!$C6)+Grading!$C$2,
IF(AND(Grading!$D6&lt;=$C5,$C5&lt;Grading!$E6),($C5-Grading!$D6)/(Grading!$E6-Grading!$D6)+Grading!$D$2,
IF(AND(Grading!$E6&lt;=$C5,$C5&lt;Grading!$F6),($C5-Grading!$E6)/(Grading!$F6-Grading!$E6)+Grading!$E$2,
IF(AND(Grading!$F6&lt;=$C5,$C5&lt;Grading!$G6),($C5-Grading!$F6)/(Grading!$G6-Grading!$F6)+Grading!$F$2,
IF(Grading!$G$3&lt;=$C5,Grading!$G$2,0))))))</f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>
      <c r="A6" s="6">
        <f>Grading!B7</f>
        <v>0.3</v>
      </c>
      <c r="B6" s="7" t="s">
        <v>13</v>
      </c>
      <c r="C6" s="8">
        <f>G48</f>
        <v>1.0294703305455994</v>
      </c>
      <c r="D6" s="9">
        <f>IF($C6&lt;Grading!$C7,Grading!$C$2,
IF(AND(Grading!$C7&lt;=$C6,$C6&lt;Grading!$D7),($C6-Grading!$C7)/(Grading!$D7-Grading!$C7)+Grading!$C$2,
IF(AND(Grading!$D7&lt;=$C6,$C6&lt;Grading!$E7),($C6-Grading!$D7)/(Grading!$E7-Grading!$D7)+Grading!$D$2,
IF(AND(Grading!$E7&lt;=$C6,$C6&lt;Grading!$F7),($C6-Grading!$E7)/(Grading!$F7-Grading!$E7)+Grading!$E$2,
IF(AND(Grading!$F7&lt;=$C6,$C6&lt;Grading!$G7),($C6-Grading!$F7)/(Grading!$G7-Grading!$F7)+Grading!$F$2,
IF(Grading!$G$3&lt;=$C6,Grading!$G$2,0))))))</f>
        <v>3.294703305455994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>
      <c r="A7" s="6">
        <f>Grading!B8</f>
        <v>0.1</v>
      </c>
      <c r="B7" s="7" t="s">
        <v>15</v>
      </c>
      <c r="C7" s="8">
        <f>G54</f>
        <v>0.49575043478260872</v>
      </c>
      <c r="D7" s="9">
        <f>IF($C7&lt;Grading!$C8,Grading!$C$2,
IF(AND(Grading!$C8&lt;=$C7,$C7&lt;Grading!$D8),($C7-Grading!$C8)/(Grading!$D8-Grading!$C8)+Grading!$C$2,
IF(AND(Grading!$D8&lt;=$C7,$C7&lt;Grading!$E8),($C7-Grading!$D8)/(Grading!$E8-Grading!$D8)+Grading!$D$2,
IF(AND(Grading!$E8&lt;=$C7,$C7&lt;Grading!$F8),($C7-Grading!$E8)/(Grading!$F8-Grading!$E8)+Grading!$E$2,
IF(AND(Grading!$F8&lt;=$C7,$C7&lt;Grading!$G8),($C7-Grading!$F8)/(Grading!$G8-Grading!$F8)+Grading!$F$2,
IF(Grading!$G$3&lt;=$C7,Grading!$G$2,0))))))</f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 spans="1:23">
      <c r="A8" s="14">
        <f>SUM(A2:A7)</f>
        <v>0.99999999999999989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ht="12.75" customHeight="1">
      <c r="A9" s="16" t="s">
        <v>17</v>
      </c>
      <c r="B9" s="17" t="s">
        <v>4</v>
      </c>
      <c r="C9" s="18" t="s">
        <v>18</v>
      </c>
      <c r="D9" s="18" t="s">
        <v>19</v>
      </c>
      <c r="E9" s="18" t="s">
        <v>20</v>
      </c>
      <c r="F9" s="18" t="s">
        <v>21</v>
      </c>
      <c r="G9" s="18" t="s">
        <v>22</v>
      </c>
      <c r="H9" s="3"/>
      <c r="I9" s="10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ht="12.75" customHeight="1">
      <c r="A10" s="25">
        <v>1</v>
      </c>
      <c r="B10" s="21" t="s">
        <v>24</v>
      </c>
      <c r="C10" s="22">
        <v>0.2</v>
      </c>
      <c r="D10" s="23">
        <v>0.08</v>
      </c>
      <c r="E10" s="23">
        <v>5.1799999999999999E-2</v>
      </c>
      <c r="F10" s="23">
        <v>4.7E-2</v>
      </c>
      <c r="G10" s="24">
        <f>MIN((E10-D10)/(F10-D10),1.2)</f>
        <v>0.85454545454545461</v>
      </c>
      <c r="H10" s="14">
        <f t="shared" ref="H10:H13" si="0">C10*$A$2</f>
        <v>2.0000000000000004E-2</v>
      </c>
      <c r="I10" s="3"/>
      <c r="J10" s="80" t="s">
        <v>25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ht="12.75" customHeight="1">
      <c r="A11" s="25">
        <v>2</v>
      </c>
      <c r="B11" s="21" t="s">
        <v>26</v>
      </c>
      <c r="C11" s="22">
        <v>0.3</v>
      </c>
      <c r="D11" s="81"/>
      <c r="E11" s="82"/>
      <c r="F11" s="82"/>
      <c r="G11" s="24"/>
      <c r="H11" s="14">
        <f t="shared" si="0"/>
        <v>0.03</v>
      </c>
      <c r="I11" s="3"/>
      <c r="J11" s="80" t="s">
        <v>27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</row>
    <row r="12" spans="1:23" ht="12.75" customHeight="1">
      <c r="A12" s="25">
        <v>3</v>
      </c>
      <c r="B12" s="21" t="s">
        <v>28</v>
      </c>
      <c r="C12" s="22">
        <v>0.25</v>
      </c>
      <c r="D12" s="23">
        <v>0.08</v>
      </c>
      <c r="E12" s="31">
        <v>1.8599999999999998E-2</v>
      </c>
      <c r="F12" s="31">
        <v>1.4999999999999999E-2</v>
      </c>
      <c r="G12" s="24">
        <f t="shared" ref="G12:G13" si="1">MIN((E12-D12)/(F12-D12),1.2)</f>
        <v>0.94461538461538463</v>
      </c>
      <c r="H12" s="14">
        <f t="shared" si="0"/>
        <v>2.5000000000000001E-2</v>
      </c>
      <c r="I12" s="3"/>
      <c r="J12" s="80" t="s">
        <v>29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ht="12.75" customHeight="1">
      <c r="A13" s="25">
        <v>4</v>
      </c>
      <c r="B13" s="21" t="s">
        <v>30</v>
      </c>
      <c r="C13" s="22">
        <v>0.25</v>
      </c>
      <c r="D13" s="32">
        <v>15</v>
      </c>
      <c r="E13" s="33">
        <v>24.9</v>
      </c>
      <c r="F13" s="33">
        <v>22</v>
      </c>
      <c r="G13" s="24">
        <f t="shared" si="1"/>
        <v>1.2</v>
      </c>
      <c r="H13" s="14">
        <f t="shared" si="0"/>
        <v>2.5000000000000001E-2</v>
      </c>
      <c r="I13" s="3"/>
      <c r="J13" s="80" t="s">
        <v>31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ht="12.75" customHeight="1">
      <c r="A14" s="35"/>
      <c r="B14" s="108" t="str">
        <f>B9</f>
        <v>NETWORK EXPERIENCE</v>
      </c>
      <c r="C14" s="109"/>
      <c r="D14" s="109"/>
      <c r="E14" s="109"/>
      <c r="F14" s="110"/>
      <c r="G14" s="36">
        <f>SUMPRODUCT(G$10:G$13,C$10:C$13)/SUM(C10,C12,C13)</f>
        <v>1.0100899100899101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ht="12.75" customHeight="1">
      <c r="A15" s="16" t="s">
        <v>17</v>
      </c>
      <c r="B15" s="17" t="s">
        <v>6</v>
      </c>
      <c r="C15" s="18" t="s">
        <v>18</v>
      </c>
      <c r="D15" s="38" t="s">
        <v>19</v>
      </c>
      <c r="E15" s="39" t="s">
        <v>20</v>
      </c>
      <c r="F15" s="39" t="s">
        <v>21</v>
      </c>
      <c r="G15" s="40" t="s">
        <v>22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 spans="1:23" ht="12.75" customHeight="1">
      <c r="A16" s="20">
        <v>1</v>
      </c>
      <c r="B16" s="21" t="s">
        <v>32</v>
      </c>
      <c r="C16" s="22">
        <v>0.28000000000000003</v>
      </c>
      <c r="D16" s="41">
        <v>0</v>
      </c>
      <c r="E16" s="42">
        <v>817.7</v>
      </c>
      <c r="F16" s="42">
        <v>814.68</v>
      </c>
      <c r="G16" s="44">
        <f t="shared" ref="G16:G20" si="2">MIN((E16-D16)/(F16-D16),1.2)</f>
        <v>1.0037069769725537</v>
      </c>
      <c r="H16" s="14">
        <f t="shared" ref="H16:H21" si="3">C16*$A$3</f>
        <v>8.4000000000000005E-2</v>
      </c>
      <c r="I16" s="78">
        <v>10932</v>
      </c>
      <c r="J16" s="5" t="s">
        <v>33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ht="12.75" customHeight="1">
      <c r="A17" s="20">
        <v>2</v>
      </c>
      <c r="B17" s="21" t="s">
        <v>34</v>
      </c>
      <c r="C17" s="22">
        <v>0.45</v>
      </c>
      <c r="D17" s="41">
        <v>0</v>
      </c>
      <c r="E17" s="42">
        <v>1749.4</v>
      </c>
      <c r="F17" s="42">
        <v>1774.15</v>
      </c>
      <c r="G17" s="44">
        <f t="shared" si="2"/>
        <v>0.98604965758250429</v>
      </c>
      <c r="H17" s="14">
        <f t="shared" si="3"/>
        <v>0.13500000000000001</v>
      </c>
      <c r="I17" s="78">
        <v>17684</v>
      </c>
      <c r="J17" s="5" t="s">
        <v>35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 spans="1:23" ht="12.75" customHeight="1">
      <c r="A18" s="20">
        <v>3</v>
      </c>
      <c r="B18" s="21" t="s">
        <v>36</v>
      </c>
      <c r="C18" s="22">
        <v>0.12</v>
      </c>
      <c r="D18" s="41">
        <v>0</v>
      </c>
      <c r="E18" s="46">
        <v>300.25</v>
      </c>
      <c r="F18" s="42">
        <v>483.03</v>
      </c>
      <c r="G18" s="44">
        <f t="shared" si="2"/>
        <v>0.62159700225658865</v>
      </c>
      <c r="H18" s="14">
        <f t="shared" si="3"/>
        <v>3.5999999999999997E-2</v>
      </c>
      <c r="I18" s="78">
        <v>4779</v>
      </c>
      <c r="J18" s="5" t="s">
        <v>37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spans="1:23" ht="12.75" customHeight="1">
      <c r="A19" s="20">
        <v>4</v>
      </c>
      <c r="B19" s="21" t="s">
        <v>38</v>
      </c>
      <c r="C19" s="22">
        <v>0.04</v>
      </c>
      <c r="D19" s="41">
        <v>0</v>
      </c>
      <c r="E19" s="46">
        <v>79.489999999999995</v>
      </c>
      <c r="F19" s="46">
        <v>74.400000000000006</v>
      </c>
      <c r="G19" s="44">
        <f t="shared" si="2"/>
        <v>1.0684139784946236</v>
      </c>
      <c r="H19" s="14">
        <f t="shared" si="3"/>
        <v>1.2E-2</v>
      </c>
      <c r="I19" s="78">
        <v>1582</v>
      </c>
      <c r="J19" s="5" t="s">
        <v>39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 spans="1:23" ht="12.75" customHeight="1">
      <c r="A20" s="20">
        <v>5</v>
      </c>
      <c r="B20" s="21" t="s">
        <v>40</v>
      </c>
      <c r="C20" s="22">
        <v>0.02</v>
      </c>
      <c r="D20" s="41">
        <v>0</v>
      </c>
      <c r="E20" s="48">
        <v>561</v>
      </c>
      <c r="F20" s="48">
        <v>503</v>
      </c>
      <c r="G20" s="44">
        <f t="shared" si="2"/>
        <v>1.1153081510934393</v>
      </c>
      <c r="H20" s="14">
        <f t="shared" si="3"/>
        <v>6.0000000000000001E-3</v>
      </c>
      <c r="I20" s="78">
        <v>704</v>
      </c>
      <c r="J20" s="5" t="s">
        <v>41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 spans="1:23" ht="12.75" customHeight="1">
      <c r="A21" s="20">
        <v>6</v>
      </c>
      <c r="B21" s="21" t="s">
        <v>42</v>
      </c>
      <c r="C21" s="22">
        <v>0.09</v>
      </c>
      <c r="D21" s="71"/>
      <c r="E21" s="83"/>
      <c r="F21" s="83"/>
      <c r="G21" s="24"/>
      <c r="H21" s="14">
        <f t="shared" si="3"/>
        <v>2.7E-2</v>
      </c>
      <c r="I21" s="78">
        <v>3381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 spans="1:23" ht="12.75" customHeight="1">
      <c r="A22" s="35"/>
      <c r="B22" s="108" t="str">
        <f>B15</f>
        <v>BUSINESS GROWTH</v>
      </c>
      <c r="C22" s="109"/>
      <c r="D22" s="109"/>
      <c r="E22" s="109"/>
      <c r="F22" s="110"/>
      <c r="G22" s="51">
        <f>SUMPRODUCT(G$16:G$21,C$16:C$21)/SUM(C16:C20)</f>
        <v>0.94988424384273229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 spans="1:23" ht="12.75" customHeight="1">
      <c r="A23" s="16" t="s">
        <v>17</v>
      </c>
      <c r="B23" s="17" t="s">
        <v>9</v>
      </c>
      <c r="C23" s="18" t="s">
        <v>18</v>
      </c>
      <c r="D23" s="18" t="s">
        <v>19</v>
      </c>
      <c r="E23" s="18" t="s">
        <v>20</v>
      </c>
      <c r="F23" s="18" t="s">
        <v>21</v>
      </c>
      <c r="G23" s="18" t="s">
        <v>22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ht="12.75" customHeight="1">
      <c r="A24" s="25">
        <v>1</v>
      </c>
      <c r="B24" s="21" t="s">
        <v>44</v>
      </c>
      <c r="C24" s="22">
        <v>0.2</v>
      </c>
      <c r="D24" s="52">
        <v>41230</v>
      </c>
      <c r="E24" s="52">
        <v>42250</v>
      </c>
      <c r="F24" s="52">
        <v>39739</v>
      </c>
      <c r="G24" s="24">
        <f t="shared" ref="G24:G25" si="4">MIN((E24-D24)/(F24-D24),1.2)</f>
        <v>-0.68410462776659964</v>
      </c>
      <c r="H24" s="14">
        <f t="shared" ref="H24:H32" si="5">C24*$A$4</f>
        <v>2.0000000000000004E-2</v>
      </c>
      <c r="I24" s="5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ht="12.75" customHeight="1">
      <c r="A25" s="20">
        <v>2</v>
      </c>
      <c r="B25" s="21" t="s">
        <v>46</v>
      </c>
      <c r="C25" s="22">
        <v>0.2</v>
      </c>
      <c r="D25" s="52">
        <f>F25*2</f>
        <v>53426.709671999997</v>
      </c>
      <c r="E25" s="57">
        <v>31066</v>
      </c>
      <c r="F25" s="52">
        <v>26713.354835999999</v>
      </c>
      <c r="G25" s="24">
        <f t="shared" si="4"/>
        <v>0.83706108084431985</v>
      </c>
      <c r="H25" s="14">
        <f t="shared" si="5"/>
        <v>2.0000000000000004E-2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1:23" ht="12.75" customHeight="1">
      <c r="A26" s="20">
        <v>3</v>
      </c>
      <c r="B26" s="21" t="s">
        <v>48</v>
      </c>
      <c r="C26" s="22">
        <v>0.15</v>
      </c>
      <c r="D26" s="52"/>
      <c r="E26" s="84"/>
      <c r="F26" s="52"/>
      <c r="G26" s="22"/>
      <c r="H26" s="14">
        <f t="shared" si="5"/>
        <v>1.4999999999999999E-2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spans="1:23" ht="12.75" customHeight="1">
      <c r="A27" s="20">
        <v>4</v>
      </c>
      <c r="B27" s="21" t="s">
        <v>50</v>
      </c>
      <c r="C27" s="22">
        <v>0.15</v>
      </c>
      <c r="D27" s="52">
        <f>F27*2</f>
        <v>790322.58064199996</v>
      </c>
      <c r="E27" s="57">
        <v>244270</v>
      </c>
      <c r="F27" s="57">
        <v>395161.29032099998</v>
      </c>
      <c r="G27" s="24">
        <f t="shared" ref="G27:G32" si="6">MIN((E27-D27)/(F27-D27),1.2)</f>
        <v>1.2</v>
      </c>
      <c r="H27" s="14">
        <f t="shared" si="5"/>
        <v>1.4999999999999999E-2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</row>
    <row r="28" spans="1:23" ht="12.75" customHeight="1">
      <c r="A28" s="20">
        <v>5</v>
      </c>
      <c r="B28" s="58" t="s">
        <v>53</v>
      </c>
      <c r="C28" s="22">
        <v>0.1</v>
      </c>
      <c r="D28" s="52">
        <v>9737</v>
      </c>
      <c r="E28" s="57">
        <v>6673</v>
      </c>
      <c r="F28" s="57">
        <v>6342</v>
      </c>
      <c r="G28" s="24">
        <f t="shared" si="6"/>
        <v>0.9025036818851252</v>
      </c>
      <c r="H28" s="14">
        <f t="shared" si="5"/>
        <v>1.0000000000000002E-2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spans="1:23" ht="12.75" customHeight="1">
      <c r="A29" s="20">
        <v>6</v>
      </c>
      <c r="B29" s="58" t="s">
        <v>55</v>
      </c>
      <c r="C29" s="22">
        <v>0.05</v>
      </c>
      <c r="D29" s="52">
        <v>4515</v>
      </c>
      <c r="E29" s="57">
        <v>3926</v>
      </c>
      <c r="F29" s="57">
        <v>3766</v>
      </c>
      <c r="G29" s="24">
        <f t="shared" si="6"/>
        <v>0.7863818424566088</v>
      </c>
      <c r="H29" s="14">
        <f t="shared" si="5"/>
        <v>5.000000000000001E-3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</row>
    <row r="30" spans="1:23" ht="12.75" customHeight="1">
      <c r="A30" s="20">
        <v>7</v>
      </c>
      <c r="B30" s="85" t="s">
        <v>57</v>
      </c>
      <c r="C30" s="22">
        <v>0.05</v>
      </c>
      <c r="D30" s="52">
        <f>5000*7</f>
        <v>35000</v>
      </c>
      <c r="E30" s="57">
        <f>3852*7</f>
        <v>26964</v>
      </c>
      <c r="F30" s="57">
        <f>4200*7</f>
        <v>29400</v>
      </c>
      <c r="G30" s="24">
        <f t="shared" si="6"/>
        <v>1.2</v>
      </c>
      <c r="H30" s="14">
        <f t="shared" si="5"/>
        <v>5.000000000000001E-3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</row>
    <row r="31" spans="1:23" ht="12.75" customHeight="1">
      <c r="A31" s="20">
        <v>8</v>
      </c>
      <c r="B31" s="85" t="s">
        <v>58</v>
      </c>
      <c r="C31" s="22">
        <v>0.05</v>
      </c>
      <c r="D31" s="52">
        <f>4000*7</f>
        <v>28000</v>
      </c>
      <c r="E31" s="57">
        <f>2720*7</f>
        <v>19040</v>
      </c>
      <c r="F31" s="57">
        <f>3000*7</f>
        <v>21000</v>
      </c>
      <c r="G31" s="24">
        <f t="shared" si="6"/>
        <v>1.2</v>
      </c>
      <c r="H31" s="14">
        <f t="shared" si="5"/>
        <v>5.000000000000001E-3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 spans="1:23" ht="12.75" customHeight="1">
      <c r="A32" s="20">
        <v>9</v>
      </c>
      <c r="B32" s="58" t="s">
        <v>59</v>
      </c>
      <c r="C32" s="22">
        <v>0.05</v>
      </c>
      <c r="D32" s="52">
        <f>5000*7</f>
        <v>35000</v>
      </c>
      <c r="E32" s="57">
        <f>3632*7</f>
        <v>25424</v>
      </c>
      <c r="F32" s="84">
        <f>3200*7</f>
        <v>22400</v>
      </c>
      <c r="G32" s="24">
        <f t="shared" si="6"/>
        <v>0.76</v>
      </c>
      <c r="H32" s="14">
        <f t="shared" si="5"/>
        <v>5.000000000000001E-3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 spans="1:23" ht="12.75" customHeight="1">
      <c r="A33" s="35"/>
      <c r="B33" s="108" t="str">
        <f>B23</f>
        <v>CUSTOMER RETENTION &amp; EXPERIENCE</v>
      </c>
      <c r="C33" s="109"/>
      <c r="D33" s="109"/>
      <c r="E33" s="109"/>
      <c r="F33" s="110"/>
      <c r="G33" s="36">
        <f>SUMPRODUCT(C$25:C$32,G$25:G$32)/SUM(C25,C27:C32)</f>
        <v>0.97689488689262605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1:23" ht="12.75" customHeight="1">
      <c r="A34" s="16" t="s">
        <v>17</v>
      </c>
      <c r="B34" s="17" t="s">
        <v>11</v>
      </c>
      <c r="C34" s="18" t="s">
        <v>18</v>
      </c>
      <c r="D34" s="18" t="s">
        <v>19</v>
      </c>
      <c r="E34" s="18" t="s">
        <v>20</v>
      </c>
      <c r="F34" s="18" t="s">
        <v>21</v>
      </c>
      <c r="G34" s="18" t="s">
        <v>22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</row>
    <row r="35" spans="1:23" ht="12.75" customHeight="1">
      <c r="A35" s="20">
        <v>1</v>
      </c>
      <c r="B35" s="21" t="s">
        <v>60</v>
      </c>
      <c r="C35" s="22">
        <f t="shared" ref="C35:C41" si="7">1/7</f>
        <v>0.14285714285714285</v>
      </c>
      <c r="D35" s="60">
        <v>0</v>
      </c>
      <c r="E35" s="61">
        <v>32.210799999999999</v>
      </c>
      <c r="F35" s="61">
        <v>52.3</v>
      </c>
      <c r="G35" s="24">
        <f t="shared" ref="G35:G41" si="8">MIN((E35-D35)/(F35-D35),1.2)</f>
        <v>0.61588527724665398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</row>
    <row r="36" spans="1:23" ht="12.75" customHeight="1">
      <c r="A36" s="20">
        <v>2</v>
      </c>
      <c r="B36" s="21" t="s">
        <v>62</v>
      </c>
      <c r="C36" s="22">
        <f t="shared" si="7"/>
        <v>0.14285714285714285</v>
      </c>
      <c r="D36" s="60">
        <v>0</v>
      </c>
      <c r="E36" s="61">
        <v>4.33</v>
      </c>
      <c r="F36" s="61">
        <v>5.4</v>
      </c>
      <c r="G36" s="24">
        <f t="shared" si="8"/>
        <v>0.80185185185185182</v>
      </c>
      <c r="H36" s="14">
        <f t="shared" ref="H36:H41" si="9">C36*$A$5</f>
        <v>1.4285714285714285E-2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</row>
    <row r="37" spans="1:23" ht="12.75" customHeight="1">
      <c r="A37" s="20">
        <v>3</v>
      </c>
      <c r="B37" s="21" t="s">
        <v>64</v>
      </c>
      <c r="C37" s="22">
        <f t="shared" si="7"/>
        <v>0.14285714285714285</v>
      </c>
      <c r="D37" s="60">
        <v>0</v>
      </c>
      <c r="E37" s="61">
        <v>1.0900000000000001</v>
      </c>
      <c r="F37" s="61">
        <v>1.71</v>
      </c>
      <c r="G37" s="24">
        <f t="shared" si="8"/>
        <v>0.63742690058479534</v>
      </c>
      <c r="H37" s="14">
        <f t="shared" si="9"/>
        <v>1.4285714285714285E-2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</row>
    <row r="38" spans="1:23" ht="12.75" customHeight="1">
      <c r="A38" s="20">
        <v>4</v>
      </c>
      <c r="B38" s="21" t="s">
        <v>66</v>
      </c>
      <c r="C38" s="22">
        <f t="shared" si="7"/>
        <v>0.14285714285714285</v>
      </c>
      <c r="D38" s="60">
        <v>0</v>
      </c>
      <c r="E38" s="61">
        <v>2.5499999999999998</v>
      </c>
      <c r="F38" s="61">
        <v>2.79</v>
      </c>
      <c r="G38" s="24">
        <f t="shared" si="8"/>
        <v>0.91397849462365588</v>
      </c>
      <c r="H38" s="14">
        <f t="shared" si="9"/>
        <v>1.4285714285714285E-2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:23" ht="12.75" customHeight="1">
      <c r="A39" s="20">
        <v>5</v>
      </c>
      <c r="B39" s="21" t="s">
        <v>68</v>
      </c>
      <c r="C39" s="22">
        <f t="shared" si="7"/>
        <v>0.14285714285714285</v>
      </c>
      <c r="D39" s="60">
        <v>0</v>
      </c>
      <c r="E39" s="61">
        <v>183.816</v>
      </c>
      <c r="F39" s="61">
        <v>191.935</v>
      </c>
      <c r="G39" s="24">
        <f t="shared" si="8"/>
        <v>0.95769922109047334</v>
      </c>
      <c r="H39" s="14">
        <f t="shared" si="9"/>
        <v>1.4285714285714285E-2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</row>
    <row r="40" spans="1:23" ht="12.75" customHeight="1">
      <c r="A40" s="20">
        <v>6</v>
      </c>
      <c r="B40" s="21" t="s">
        <v>70</v>
      </c>
      <c r="C40" s="22">
        <f t="shared" si="7"/>
        <v>0.14285714285714285</v>
      </c>
      <c r="D40" s="60">
        <v>0</v>
      </c>
      <c r="E40" s="61">
        <v>165076</v>
      </c>
      <c r="F40" s="61">
        <v>176400</v>
      </c>
      <c r="G40" s="24">
        <f t="shared" si="8"/>
        <v>0.93580498866213147</v>
      </c>
      <c r="H40" s="14">
        <f t="shared" si="9"/>
        <v>1.4285714285714285E-2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</row>
    <row r="41" spans="1:23" ht="12.75" customHeight="1">
      <c r="A41" s="20">
        <v>7</v>
      </c>
      <c r="B41" s="21" t="s">
        <v>72</v>
      </c>
      <c r="C41" s="22">
        <f t="shared" si="7"/>
        <v>0.14285714285714285</v>
      </c>
      <c r="D41" s="60">
        <v>0</v>
      </c>
      <c r="E41" s="61">
        <v>33740</v>
      </c>
      <c r="F41" s="61">
        <v>55281</v>
      </c>
      <c r="G41" s="24">
        <f t="shared" si="8"/>
        <v>0.61033628190517542</v>
      </c>
      <c r="H41" s="14">
        <f t="shared" si="9"/>
        <v>1.4285714285714285E-2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</row>
    <row r="42" spans="1:23" ht="12.75" customHeight="1">
      <c r="A42" s="35"/>
      <c r="B42" s="108" t="str">
        <f>B34</f>
        <v>NEW S-CURVE</v>
      </c>
      <c r="C42" s="109"/>
      <c r="D42" s="109"/>
      <c r="E42" s="109"/>
      <c r="F42" s="110"/>
      <c r="G42" s="36">
        <f>SUMPRODUCT(G$35:G$41,C$35:C$41)</f>
        <v>0.78185471656639094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spans="1:23" ht="12.75" customHeight="1">
      <c r="A43" s="16" t="s">
        <v>17</v>
      </c>
      <c r="B43" s="17" t="s">
        <v>13</v>
      </c>
      <c r="C43" s="18" t="s">
        <v>18</v>
      </c>
      <c r="D43" s="18" t="s">
        <v>19</v>
      </c>
      <c r="E43" s="18" t="s">
        <v>20</v>
      </c>
      <c r="F43" s="18" t="s">
        <v>21</v>
      </c>
      <c r="G43" s="18" t="s">
        <v>22</v>
      </c>
      <c r="H43" s="6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spans="1:23" ht="12.75" customHeight="1">
      <c r="A44" s="25">
        <v>1</v>
      </c>
      <c r="B44" s="21" t="s">
        <v>74</v>
      </c>
      <c r="C44" s="86">
        <v>0.5</v>
      </c>
      <c r="D44" s="66">
        <v>0</v>
      </c>
      <c r="E44" s="67">
        <v>6992</v>
      </c>
      <c r="F44" s="68">
        <v>6696</v>
      </c>
      <c r="G44" s="22">
        <f t="shared" ref="G44:G46" si="10">MIN((E44-D44)/(F44-D44),1.2)</f>
        <v>1.0442054958183991</v>
      </c>
      <c r="H44" s="14">
        <f t="shared" ref="H44:H47" si="11">C44*$A$6</f>
        <v>0.15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</row>
    <row r="45" spans="1:23" ht="12.75" customHeight="1">
      <c r="A45" s="25">
        <v>2</v>
      </c>
      <c r="B45" s="21" t="s">
        <v>76</v>
      </c>
      <c r="C45" s="87">
        <v>0.25</v>
      </c>
      <c r="D45" s="66">
        <v>0</v>
      </c>
      <c r="E45" s="66">
        <v>87</v>
      </c>
      <c r="F45" s="66">
        <v>87</v>
      </c>
      <c r="G45" s="22">
        <f t="shared" si="10"/>
        <v>1</v>
      </c>
      <c r="H45" s="14">
        <f t="shared" si="11"/>
        <v>7.4999999999999997E-2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</row>
    <row r="46" spans="1:23" ht="12.75" customHeight="1">
      <c r="A46" s="25">
        <v>3</v>
      </c>
      <c r="B46" s="21" t="s">
        <v>77</v>
      </c>
      <c r="C46" s="87">
        <v>0.25</v>
      </c>
      <c r="D46" s="66">
        <v>0</v>
      </c>
      <c r="E46" s="66"/>
      <c r="F46" s="66">
        <v>706</v>
      </c>
      <c r="G46" s="22">
        <f t="shared" si="10"/>
        <v>0</v>
      </c>
      <c r="H46" s="14">
        <f t="shared" si="11"/>
        <v>7.4999999999999997E-2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ht="12.75" customHeight="1">
      <c r="A47" s="25">
        <v>4</v>
      </c>
      <c r="B47" s="58"/>
      <c r="C47" s="87"/>
      <c r="D47" s="71"/>
      <c r="E47" s="31"/>
      <c r="F47" s="72"/>
      <c r="G47" s="22"/>
      <c r="H47" s="14">
        <f t="shared" si="11"/>
        <v>0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</row>
    <row r="48" spans="1:23" ht="12.75" customHeight="1">
      <c r="A48" s="35"/>
      <c r="B48" s="108" t="str">
        <f>B43</f>
        <v>COST &amp; PRODUCTIVITY</v>
      </c>
      <c r="C48" s="109"/>
      <c r="D48" s="109"/>
      <c r="E48" s="109"/>
      <c r="F48" s="110"/>
      <c r="G48" s="36">
        <f>((C44*G44)+(C45*G45))/SUM(C44:C45)</f>
        <v>1.0294703305455994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ht="12.75" customHeight="1">
      <c r="A49" s="16" t="s">
        <v>17</v>
      </c>
      <c r="B49" s="17" t="s">
        <v>15</v>
      </c>
      <c r="C49" s="18" t="s">
        <v>18</v>
      </c>
      <c r="D49" s="18" t="s">
        <v>19</v>
      </c>
      <c r="E49" s="18" t="s">
        <v>20</v>
      </c>
      <c r="F49" s="18" t="s">
        <v>21</v>
      </c>
      <c r="G49" s="18" t="s">
        <v>22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</row>
    <row r="50" spans="1:23" ht="12.75" customHeight="1">
      <c r="A50" s="25">
        <v>1</v>
      </c>
      <c r="B50" s="58" t="s">
        <v>78</v>
      </c>
      <c r="C50" s="22">
        <v>0.5</v>
      </c>
      <c r="D50" s="66">
        <v>0</v>
      </c>
      <c r="E50" s="75">
        <v>37.76</v>
      </c>
      <c r="F50" s="66">
        <v>100</v>
      </c>
      <c r="G50" s="22">
        <f t="shared" ref="G50:G53" si="12">MIN((E50-D50)/(F50-D50),1.2)</f>
        <v>0.37759999999999999</v>
      </c>
      <c r="H50" s="14">
        <f t="shared" ref="H50:H53" si="13">C50*$A$7</f>
        <v>0.05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</row>
    <row r="51" spans="1:23" ht="12.75" customHeight="1">
      <c r="A51" s="25">
        <v>2</v>
      </c>
      <c r="B51" s="58" t="s">
        <v>80</v>
      </c>
      <c r="C51" s="22">
        <v>0.2</v>
      </c>
      <c r="D51" s="66">
        <v>0</v>
      </c>
      <c r="E51" s="75">
        <v>1</v>
      </c>
      <c r="F51" s="66">
        <v>5</v>
      </c>
      <c r="G51" s="22">
        <f t="shared" si="12"/>
        <v>0.2</v>
      </c>
      <c r="H51" s="14">
        <f t="shared" si="13"/>
        <v>2.0000000000000004E-2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</row>
    <row r="52" spans="1:23" ht="12.75" customHeight="1">
      <c r="A52" s="25">
        <v>3</v>
      </c>
      <c r="B52" s="58" t="s">
        <v>82</v>
      </c>
      <c r="C52" s="22">
        <v>0.2</v>
      </c>
      <c r="D52" s="66">
        <v>0</v>
      </c>
      <c r="E52" s="75">
        <v>86.31</v>
      </c>
      <c r="F52" s="66">
        <v>92</v>
      </c>
      <c r="G52" s="22">
        <f t="shared" si="12"/>
        <v>0.93815217391304351</v>
      </c>
      <c r="H52" s="14">
        <f t="shared" si="13"/>
        <v>2.0000000000000004E-2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</row>
    <row r="53" spans="1:23" ht="12.75" customHeight="1">
      <c r="A53" s="25">
        <v>4</v>
      </c>
      <c r="B53" s="58" t="s">
        <v>84</v>
      </c>
      <c r="C53" s="22">
        <v>0.1</v>
      </c>
      <c r="D53" s="66">
        <v>0</v>
      </c>
      <c r="E53" s="75">
        <v>79.319999999999993</v>
      </c>
      <c r="F53" s="66">
        <v>100</v>
      </c>
      <c r="G53" s="22">
        <f t="shared" si="12"/>
        <v>0.79319999999999991</v>
      </c>
      <c r="H53" s="14">
        <f t="shared" si="13"/>
        <v>1.0000000000000002E-2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</row>
    <row r="54" spans="1:23" ht="12.75" customHeight="1">
      <c r="A54" s="35"/>
      <c r="B54" s="108" t="str">
        <f>B49</f>
        <v>DIGITALIZATION</v>
      </c>
      <c r="C54" s="109"/>
      <c r="D54" s="109"/>
      <c r="E54" s="109"/>
      <c r="F54" s="110"/>
      <c r="G54" s="36">
        <f>(C50*G50)+(C51*G51)+(C52*G52)+(C53*G53)</f>
        <v>0.49575043478260872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</row>
    <row r="55" spans="1:23" ht="15.75" customHeight="1">
      <c r="A55" s="3"/>
      <c r="B55" s="3"/>
      <c r="C55" s="3"/>
      <c r="D55" s="3"/>
      <c r="E55" s="3"/>
      <c r="F55" s="3"/>
      <c r="G55" s="77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</row>
    <row r="56" spans="1:23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spans="1:23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1:23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1:23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</row>
    <row r="60" spans="1:23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</row>
    <row r="61" spans="1:23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</row>
    <row r="62" spans="1:23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</row>
    <row r="63" spans="1:2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</row>
    <row r="64" spans="1:23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</row>
    <row r="65" spans="1:23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</row>
    <row r="66" spans="1:23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</row>
    <row r="67" spans="1:23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</row>
    <row r="68" spans="1:23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</row>
    <row r="69" spans="1:23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</row>
    <row r="70" spans="1:23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 spans="1:23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</row>
    <row r="72" spans="1:23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</row>
    <row r="73" spans="1:2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</row>
    <row r="74" spans="1:23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</row>
    <row r="75" spans="1:23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</row>
    <row r="76" spans="1:23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1:23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1:23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</row>
    <row r="79" spans="1:23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</row>
    <row r="80" spans="1:23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</row>
    <row r="81" spans="1:23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</row>
    <row r="82" spans="1:23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</row>
    <row r="83" spans="1:2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</row>
    <row r="84" spans="1:23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</row>
    <row r="85" spans="1:23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</row>
    <row r="86" spans="1:23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</row>
    <row r="87" spans="1:23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</row>
    <row r="88" spans="1:23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</row>
    <row r="89" spans="1:23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</row>
    <row r="90" spans="1:23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</row>
    <row r="91" spans="1:23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</row>
    <row r="92" spans="1:23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</row>
    <row r="93" spans="1:2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</row>
    <row r="94" spans="1:23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</row>
    <row r="95" spans="1:23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</row>
    <row r="96" spans="1:23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</row>
    <row r="97" spans="1:23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</row>
    <row r="98" spans="1:23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spans="1:23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</row>
    <row r="100" spans="1:23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</row>
    <row r="101" spans="1:23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</row>
    <row r="102" spans="1:23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</row>
    <row r="103" spans="1:2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</row>
    <row r="104" spans="1:23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</row>
    <row r="105" spans="1:23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</row>
    <row r="106" spans="1:23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</row>
    <row r="107" spans="1:23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</row>
    <row r="108" spans="1:23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</row>
    <row r="109" spans="1:23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 spans="1:23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</row>
    <row r="111" spans="1:23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</row>
    <row r="112" spans="1:23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spans="1:2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1:23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1:23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1:23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</row>
    <row r="117" spans="1:23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</row>
    <row r="118" spans="1:23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</row>
    <row r="119" spans="1:23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</row>
    <row r="120" spans="1:23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 spans="1:23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</row>
    <row r="122" spans="1:23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</row>
    <row r="123" spans="1: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</row>
    <row r="124" spans="1:23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5" spans="1:23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</row>
    <row r="126" spans="1:23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spans="1:23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</row>
    <row r="128" spans="1:23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</row>
    <row r="129" spans="1:23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 spans="1:23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</row>
    <row r="131" spans="1:23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</row>
    <row r="132" spans="1:23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</row>
    <row r="133" spans="1:2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1:23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1:23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</row>
    <row r="136" spans="1:23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</row>
    <row r="137" spans="1:23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</row>
    <row r="138" spans="1:23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</row>
    <row r="139" spans="1:23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</row>
    <row r="140" spans="1:23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spans="1:23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</row>
    <row r="142" spans="1:23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</row>
    <row r="143" spans="1:2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</row>
    <row r="144" spans="1:23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</row>
    <row r="145" spans="1:23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</row>
    <row r="146" spans="1:23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</row>
    <row r="147" spans="1:23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</row>
    <row r="148" spans="1:23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</row>
    <row r="149" spans="1:23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</row>
    <row r="150" spans="1:23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</row>
    <row r="151" spans="1:23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</row>
    <row r="152" spans="1:23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1:2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1:23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1:23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1:23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</row>
    <row r="157" spans="1:23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</row>
    <row r="158" spans="1:23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</row>
    <row r="159" spans="1:23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</row>
    <row r="160" spans="1:23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</row>
    <row r="161" spans="1:23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</row>
    <row r="162" spans="1:23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</row>
    <row r="163" spans="1:2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</row>
    <row r="164" spans="1:23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</row>
    <row r="165" spans="1:23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</row>
    <row r="166" spans="1:23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</row>
    <row r="167" spans="1:23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</row>
    <row r="168" spans="1:23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 spans="1:23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</row>
    <row r="170" spans="1:23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</row>
    <row r="171" spans="1:23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</row>
    <row r="172" spans="1:23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</row>
    <row r="173" spans="1:2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</row>
    <row r="174" spans="1:23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</row>
    <row r="175" spans="1:23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</row>
    <row r="176" spans="1:23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</row>
    <row r="177" spans="1:23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</row>
    <row r="178" spans="1:23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</row>
    <row r="179" spans="1:23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</row>
    <row r="180" spans="1:23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</row>
    <row r="181" spans="1:23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</row>
    <row r="182" spans="1:23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 spans="1:2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</row>
    <row r="184" spans="1:23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</row>
    <row r="185" spans="1:23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</row>
    <row r="186" spans="1:23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</row>
    <row r="187" spans="1:23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1:23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</row>
    <row r="189" spans="1:23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</row>
    <row r="190" spans="1:23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</row>
    <row r="191" spans="1:23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</row>
    <row r="192" spans="1:23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</row>
    <row r="193" spans="1:2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</row>
    <row r="194" spans="1:23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</row>
    <row r="195" spans="1:23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</row>
    <row r="196" spans="1:23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 spans="1:23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</row>
    <row r="198" spans="1:23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</row>
    <row r="199" spans="1:23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</row>
    <row r="200" spans="1:23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</row>
    <row r="201" spans="1:23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</row>
    <row r="202" spans="1:23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</row>
    <row r="203" spans="1:2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1:23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</row>
    <row r="205" spans="1:23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</row>
    <row r="206" spans="1:23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</row>
    <row r="207" spans="1:23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</row>
    <row r="208" spans="1:23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</row>
    <row r="209" spans="1:23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</row>
    <row r="210" spans="1:23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 spans="1:23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</row>
    <row r="212" spans="1:23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</row>
    <row r="213" spans="1:2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</row>
    <row r="214" spans="1:23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</row>
    <row r="215" spans="1:23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</row>
    <row r="216" spans="1:23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</row>
    <row r="217" spans="1:23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</row>
    <row r="218" spans="1:23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</row>
    <row r="219" spans="1:23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</row>
    <row r="220" spans="1:23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</row>
    <row r="221" spans="1:23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</row>
    <row r="222" spans="1:23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</row>
    <row r="223" spans="1: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</row>
    <row r="224" spans="1:23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</row>
    <row r="225" spans="1:23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</row>
    <row r="226" spans="1:23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</row>
    <row r="227" spans="1:23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</row>
    <row r="228" spans="1:23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</row>
    <row r="229" spans="1:23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</row>
    <row r="230" spans="1:23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</row>
    <row r="231" spans="1:23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</row>
    <row r="232" spans="1:23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</row>
    <row r="233" spans="1:2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</row>
    <row r="234" spans="1:23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</row>
    <row r="235" spans="1:23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</row>
    <row r="236" spans="1:23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</row>
    <row r="237" spans="1:23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</row>
    <row r="238" spans="1:23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 spans="1:23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</row>
    <row r="240" spans="1:23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</row>
    <row r="241" spans="1:23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</row>
    <row r="242" spans="1:23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</row>
    <row r="243" spans="1:2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</row>
    <row r="244" spans="1:23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</row>
    <row r="245" spans="1:23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</row>
    <row r="246" spans="1:23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</row>
    <row r="247" spans="1:23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</row>
    <row r="248" spans="1:23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</row>
    <row r="249" spans="1:23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</row>
    <row r="250" spans="1:23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</row>
    <row r="251" spans="1:23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</row>
    <row r="252" spans="1:23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spans="1:2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</row>
    <row r="254" spans="1:23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</row>
    <row r="255" spans="1:23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</row>
    <row r="256" spans="1:23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</row>
    <row r="257" spans="1:23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</row>
    <row r="258" spans="1:23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</row>
    <row r="259" spans="1:23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</row>
    <row r="260" spans="1:23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</row>
    <row r="261" spans="1:23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</row>
    <row r="262" spans="1:23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1:2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</row>
    <row r="264" spans="1:23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</row>
    <row r="265" spans="1:23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</row>
    <row r="266" spans="1:23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 spans="1:23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</row>
    <row r="268" spans="1:23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</row>
    <row r="269" spans="1:23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</row>
    <row r="270" spans="1:23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</row>
    <row r="271" spans="1:23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</row>
    <row r="272" spans="1:23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</row>
    <row r="273" spans="1:2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</row>
    <row r="274" spans="1:23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</row>
    <row r="275" spans="1:23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</row>
    <row r="276" spans="1:23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</row>
    <row r="277" spans="1:23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</row>
    <row r="278" spans="1:23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</row>
    <row r="279" spans="1:23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</row>
    <row r="280" spans="1:23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 spans="1:23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</row>
    <row r="282" spans="1:23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</row>
    <row r="283" spans="1:2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</row>
    <row r="284" spans="1:23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</row>
    <row r="285" spans="1:23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</row>
    <row r="286" spans="1:23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</row>
    <row r="287" spans="1:23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</row>
    <row r="288" spans="1:23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</row>
    <row r="289" spans="1:23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</row>
    <row r="290" spans="1:23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</row>
    <row r="291" spans="1:23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</row>
    <row r="292" spans="1:23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</row>
    <row r="293" spans="1:2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</row>
    <row r="294" spans="1:23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</row>
    <row r="295" spans="1:23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</row>
    <row r="296" spans="1:23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</row>
    <row r="297" spans="1:23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</row>
    <row r="298" spans="1:23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</row>
    <row r="299" spans="1:23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</row>
    <row r="300" spans="1:23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</row>
    <row r="301" spans="1:23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</row>
    <row r="302" spans="1:23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</row>
    <row r="303" spans="1:2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</row>
    <row r="304" spans="1:23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</row>
    <row r="305" spans="1:23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</row>
    <row r="306" spans="1:23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</row>
    <row r="307" spans="1:23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</row>
    <row r="308" spans="1:23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 spans="1:23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</row>
    <row r="310" spans="1:23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</row>
    <row r="311" spans="1:23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</row>
    <row r="312" spans="1:23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</row>
    <row r="313" spans="1:2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</row>
    <row r="314" spans="1:23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</row>
    <row r="315" spans="1:23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</row>
    <row r="316" spans="1:23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</row>
    <row r="317" spans="1:23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</row>
    <row r="318" spans="1:23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</row>
    <row r="319" spans="1:23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</row>
    <row r="320" spans="1:23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</row>
    <row r="321" spans="1:23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</row>
    <row r="322" spans="1:23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 spans="1: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</row>
    <row r="324" spans="1:23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</row>
    <row r="325" spans="1:23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</row>
    <row r="326" spans="1:23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</row>
    <row r="327" spans="1:23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</row>
    <row r="328" spans="1:23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</row>
    <row r="329" spans="1:23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1:23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</row>
    <row r="331" spans="1:23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</row>
    <row r="332" spans="1:23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</row>
    <row r="333" spans="1:2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</row>
    <row r="334" spans="1:23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</row>
    <row r="335" spans="1:23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</row>
    <row r="336" spans="1:23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 spans="1:23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</row>
    <row r="338" spans="1:23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</row>
    <row r="339" spans="1:23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</row>
    <row r="340" spans="1:23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</row>
    <row r="341" spans="1:23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</row>
    <row r="342" spans="1:23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</row>
    <row r="343" spans="1:2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</row>
    <row r="344" spans="1:23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</row>
    <row r="345" spans="1:23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</row>
    <row r="346" spans="1:23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</row>
    <row r="347" spans="1:23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1:23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</row>
    <row r="349" spans="1:23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</row>
    <row r="350" spans="1:23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 spans="1:23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</row>
    <row r="352" spans="1:23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1:2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 spans="1:23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 spans="1:23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 spans="1:23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 spans="1:23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 spans="1:23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 spans="1:23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 spans="1:23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 spans="1:23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 spans="1:23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 spans="1:2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 spans="1:23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 spans="1:23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 spans="1:23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 spans="1:23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 spans="1:23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 spans="1:23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 spans="1:23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 spans="1:23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 spans="1:23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 spans="1:2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 spans="1:23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 spans="1:23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 spans="1:23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 spans="1:23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 spans="1:23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 spans="1:23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 spans="1:23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 spans="1:23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 spans="1:23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 spans="1:2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 spans="1:23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 spans="1:23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 spans="1:23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 spans="1:23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 spans="1:23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</row>
    <row r="389" spans="1:23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</row>
    <row r="390" spans="1:23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1:23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</row>
    <row r="392" spans="1:23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</row>
    <row r="393" spans="1:2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</row>
    <row r="394" spans="1:23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</row>
    <row r="395" spans="1:23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</row>
    <row r="396" spans="1:23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</row>
    <row r="397" spans="1:23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</row>
    <row r="398" spans="1:23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</row>
    <row r="399" spans="1:23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</row>
    <row r="400" spans="1:23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</row>
    <row r="401" spans="1:23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</row>
    <row r="402" spans="1:23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</row>
    <row r="403" spans="1:2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</row>
    <row r="404" spans="1:23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</row>
    <row r="405" spans="1:23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</row>
    <row r="406" spans="1:23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</row>
    <row r="407" spans="1:23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1:23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</row>
    <row r="409" spans="1:23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</row>
    <row r="410" spans="1:23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</row>
    <row r="411" spans="1:23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</row>
    <row r="412" spans="1:23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</row>
    <row r="413" spans="1:2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</row>
    <row r="414" spans="1:23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</row>
    <row r="415" spans="1:23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</row>
    <row r="416" spans="1:23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</row>
    <row r="417" spans="1:23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</row>
    <row r="418" spans="1:23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</row>
    <row r="419" spans="1:23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</row>
    <row r="420" spans="1:23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</row>
    <row r="421" spans="1:23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</row>
    <row r="422" spans="1:23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</row>
    <row r="423" spans="1: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</row>
    <row r="424" spans="1:23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1:23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</row>
    <row r="426" spans="1:23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</row>
    <row r="427" spans="1:23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</row>
    <row r="428" spans="1:23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</row>
    <row r="429" spans="1:23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</row>
    <row r="430" spans="1:23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</row>
    <row r="431" spans="1:23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</row>
    <row r="432" spans="1:23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</row>
    <row r="433" spans="1:2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</row>
    <row r="434" spans="1:23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</row>
    <row r="435" spans="1:23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</row>
    <row r="436" spans="1:23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</row>
    <row r="437" spans="1:23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</row>
    <row r="438" spans="1:23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</row>
    <row r="439" spans="1:23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</row>
    <row r="440" spans="1:23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</row>
    <row r="441" spans="1:23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1:23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</row>
    <row r="443" spans="1:2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</row>
    <row r="444" spans="1:23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</row>
    <row r="445" spans="1:23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</row>
    <row r="446" spans="1:23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</row>
    <row r="447" spans="1:23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</row>
    <row r="448" spans="1:23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</row>
    <row r="449" spans="1:23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</row>
    <row r="450" spans="1:23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</row>
    <row r="451" spans="1:23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</row>
    <row r="452" spans="1:23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</row>
    <row r="453" spans="1:2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</row>
    <row r="454" spans="1:23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</row>
    <row r="455" spans="1:23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</row>
    <row r="456" spans="1:23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</row>
    <row r="457" spans="1:23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</row>
    <row r="458" spans="1:23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</row>
    <row r="459" spans="1:23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</row>
    <row r="460" spans="1:23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</row>
    <row r="461" spans="1:23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</row>
    <row r="462" spans="1:23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</row>
    <row r="463" spans="1:2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</row>
    <row r="464" spans="1:23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</row>
    <row r="465" spans="1:23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</row>
    <row r="466" spans="1:23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</row>
    <row r="467" spans="1:23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</row>
    <row r="468" spans="1:23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</row>
    <row r="469" spans="1:23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</row>
    <row r="470" spans="1:23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</row>
    <row r="471" spans="1:23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</row>
    <row r="472" spans="1:23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</row>
    <row r="473" spans="1:2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</row>
    <row r="474" spans="1:23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</row>
    <row r="475" spans="1:23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</row>
    <row r="476" spans="1:23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</row>
    <row r="477" spans="1:23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</row>
    <row r="478" spans="1:23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</row>
    <row r="479" spans="1:23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</row>
    <row r="480" spans="1:23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</row>
    <row r="481" spans="1:23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</row>
    <row r="482" spans="1:23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</row>
    <row r="483" spans="1:2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</row>
    <row r="484" spans="1:23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</row>
    <row r="485" spans="1:23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</row>
    <row r="486" spans="1:23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</row>
    <row r="487" spans="1:23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</row>
    <row r="488" spans="1:23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</row>
    <row r="489" spans="1:23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</row>
    <row r="490" spans="1:23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</row>
    <row r="491" spans="1:23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</row>
    <row r="492" spans="1:23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</row>
    <row r="493" spans="1:2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</row>
    <row r="494" spans="1:23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</row>
    <row r="495" spans="1:23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</row>
    <row r="496" spans="1:23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</row>
    <row r="497" spans="1:23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</row>
    <row r="498" spans="1:23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</row>
    <row r="499" spans="1:23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</row>
    <row r="500" spans="1:23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</row>
    <row r="501" spans="1:23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</row>
    <row r="502" spans="1:23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</row>
    <row r="503" spans="1:2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</row>
    <row r="504" spans="1:23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</row>
    <row r="505" spans="1:23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</row>
    <row r="506" spans="1:23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</row>
    <row r="507" spans="1:23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</row>
    <row r="508" spans="1:23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</row>
    <row r="509" spans="1:23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</row>
    <row r="510" spans="1:23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</row>
    <row r="511" spans="1:23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</row>
    <row r="512" spans="1:23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</row>
    <row r="513" spans="1:2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</row>
    <row r="514" spans="1:23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</row>
    <row r="515" spans="1:23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</row>
    <row r="516" spans="1:23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</row>
    <row r="517" spans="1:23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</row>
    <row r="518" spans="1:23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</row>
    <row r="519" spans="1:23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</row>
    <row r="520" spans="1:23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</row>
    <row r="521" spans="1:23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</row>
    <row r="522" spans="1:23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</row>
    <row r="523" spans="1: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</row>
    <row r="524" spans="1:23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</row>
    <row r="525" spans="1:23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</row>
    <row r="526" spans="1:23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</row>
    <row r="527" spans="1:23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</row>
    <row r="528" spans="1:23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</row>
    <row r="529" spans="1:23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</row>
    <row r="530" spans="1:23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</row>
    <row r="531" spans="1:23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</row>
    <row r="532" spans="1:23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</row>
    <row r="533" spans="1:2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</row>
    <row r="534" spans="1:23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</row>
    <row r="535" spans="1:23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</row>
    <row r="536" spans="1:23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</row>
    <row r="537" spans="1:23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</row>
    <row r="538" spans="1:23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</row>
    <row r="539" spans="1:23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</row>
    <row r="540" spans="1:23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</row>
    <row r="541" spans="1:23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</row>
    <row r="542" spans="1:23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</row>
    <row r="543" spans="1:2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</row>
    <row r="544" spans="1:23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</row>
    <row r="545" spans="1:23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</row>
    <row r="546" spans="1:23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</row>
    <row r="547" spans="1:23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</row>
    <row r="548" spans="1:23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</row>
    <row r="549" spans="1:23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</row>
    <row r="550" spans="1:23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</row>
    <row r="551" spans="1:23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</row>
    <row r="552" spans="1:23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</row>
    <row r="553" spans="1:2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1:23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</row>
    <row r="555" spans="1:23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</row>
    <row r="556" spans="1:23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</row>
    <row r="557" spans="1:23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</row>
    <row r="558" spans="1:23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</row>
    <row r="559" spans="1:23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</row>
    <row r="560" spans="1:23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</row>
    <row r="561" spans="1:23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</row>
    <row r="562" spans="1:23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</row>
    <row r="563" spans="1:2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</row>
    <row r="564" spans="1:23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</row>
    <row r="565" spans="1:23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</row>
    <row r="566" spans="1:23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</row>
    <row r="567" spans="1:23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</row>
    <row r="568" spans="1:23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</row>
    <row r="569" spans="1:23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</row>
    <row r="570" spans="1:23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</row>
    <row r="571" spans="1:23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</row>
    <row r="572" spans="1:23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</row>
    <row r="573" spans="1:2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</row>
    <row r="574" spans="1:23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</row>
    <row r="575" spans="1:23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</row>
    <row r="576" spans="1:23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</row>
    <row r="577" spans="1:23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</row>
    <row r="578" spans="1:23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</row>
    <row r="579" spans="1:23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</row>
    <row r="580" spans="1:23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</row>
    <row r="581" spans="1:23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</row>
    <row r="582" spans="1:23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</row>
    <row r="583" spans="1:2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1:23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</row>
    <row r="585" spans="1:23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</row>
    <row r="586" spans="1:23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</row>
    <row r="587" spans="1:23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</row>
    <row r="588" spans="1:23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</row>
    <row r="589" spans="1:23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</row>
    <row r="590" spans="1:23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</row>
    <row r="591" spans="1:23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</row>
    <row r="592" spans="1:23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</row>
    <row r="593" spans="1:2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</row>
    <row r="594" spans="1:23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</row>
    <row r="595" spans="1:23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</row>
    <row r="596" spans="1:23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</row>
    <row r="597" spans="1:23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</row>
    <row r="598" spans="1:23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1:23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</row>
    <row r="600" spans="1:23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</row>
    <row r="601" spans="1:23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</row>
    <row r="602" spans="1:23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</row>
    <row r="603" spans="1:2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</row>
    <row r="604" spans="1:23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</row>
    <row r="605" spans="1:23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</row>
    <row r="606" spans="1:23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</row>
    <row r="607" spans="1:23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</row>
    <row r="608" spans="1:23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</row>
    <row r="609" spans="1:23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</row>
    <row r="610" spans="1:23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</row>
    <row r="611" spans="1:23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</row>
    <row r="612" spans="1:23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</row>
    <row r="613" spans="1:2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</row>
    <row r="614" spans="1:23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</row>
    <row r="615" spans="1:23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</row>
    <row r="616" spans="1:23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</row>
    <row r="617" spans="1:23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</row>
    <row r="618" spans="1:23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</row>
    <row r="619" spans="1:23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</row>
    <row r="620" spans="1:23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</row>
    <row r="621" spans="1:23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</row>
    <row r="622" spans="1:23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</row>
    <row r="623" spans="1: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</row>
    <row r="624" spans="1:23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</row>
    <row r="625" spans="1:23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</row>
    <row r="626" spans="1:23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</row>
    <row r="627" spans="1:23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</row>
    <row r="628" spans="1:23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1:23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</row>
    <row r="630" spans="1:23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</row>
    <row r="631" spans="1:23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</row>
    <row r="632" spans="1:23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</row>
    <row r="633" spans="1:2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</row>
    <row r="634" spans="1:23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</row>
    <row r="635" spans="1:23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</row>
    <row r="636" spans="1:23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</row>
    <row r="637" spans="1:23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</row>
    <row r="638" spans="1:23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</row>
    <row r="639" spans="1:23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</row>
    <row r="640" spans="1:23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</row>
    <row r="641" spans="1:23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</row>
    <row r="642" spans="1:23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</row>
    <row r="643" spans="1:2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1:23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</row>
    <row r="645" spans="1:23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</row>
    <row r="646" spans="1:23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</row>
    <row r="647" spans="1:23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</row>
    <row r="648" spans="1:23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</row>
    <row r="649" spans="1:23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</row>
    <row r="650" spans="1:23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</row>
    <row r="651" spans="1:23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</row>
    <row r="652" spans="1:23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</row>
    <row r="653" spans="1:2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</row>
    <row r="654" spans="1:23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</row>
    <row r="655" spans="1:23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</row>
    <row r="656" spans="1:23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</row>
    <row r="657" spans="1:23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</row>
    <row r="658" spans="1:23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</row>
    <row r="659" spans="1:23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</row>
    <row r="660" spans="1:23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</row>
    <row r="661" spans="1:23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</row>
    <row r="662" spans="1:23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</row>
    <row r="663" spans="1:2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</row>
    <row r="664" spans="1:23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</row>
    <row r="665" spans="1:23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</row>
    <row r="666" spans="1:23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</row>
    <row r="667" spans="1:23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</row>
    <row r="668" spans="1:23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</row>
    <row r="669" spans="1:23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</row>
    <row r="670" spans="1:23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</row>
    <row r="671" spans="1:23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</row>
    <row r="672" spans="1:23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</row>
    <row r="673" spans="1:2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1:23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</row>
    <row r="675" spans="1:23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1:23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</row>
    <row r="677" spans="1:23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</row>
    <row r="678" spans="1:23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</row>
    <row r="679" spans="1:23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</row>
    <row r="680" spans="1:23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</row>
    <row r="681" spans="1:23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</row>
    <row r="682" spans="1:23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</row>
    <row r="683" spans="1:2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</row>
    <row r="684" spans="1:23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</row>
    <row r="685" spans="1:23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</row>
    <row r="686" spans="1:23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</row>
    <row r="687" spans="1:23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</row>
    <row r="688" spans="1:23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</row>
    <row r="689" spans="1:23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</row>
    <row r="690" spans="1:23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</row>
    <row r="691" spans="1:23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</row>
    <row r="692" spans="1:23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1:2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</row>
    <row r="694" spans="1:23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</row>
    <row r="695" spans="1:23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</row>
    <row r="696" spans="1:23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</row>
    <row r="697" spans="1:23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</row>
    <row r="698" spans="1:23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</row>
    <row r="699" spans="1:23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</row>
    <row r="700" spans="1:23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</row>
    <row r="701" spans="1:23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</row>
    <row r="702" spans="1:23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</row>
    <row r="703" spans="1:2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</row>
    <row r="704" spans="1:23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</row>
    <row r="705" spans="1:23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</row>
    <row r="706" spans="1:23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</row>
    <row r="707" spans="1:23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</row>
    <row r="708" spans="1:23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</row>
    <row r="709" spans="1:23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</row>
    <row r="710" spans="1:23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</row>
    <row r="711" spans="1:23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</row>
    <row r="712" spans="1:23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</row>
    <row r="713" spans="1:2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</row>
    <row r="714" spans="1:23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</row>
    <row r="715" spans="1:23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</row>
    <row r="716" spans="1:23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</row>
    <row r="717" spans="1:23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</row>
    <row r="718" spans="1:23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</row>
    <row r="719" spans="1:23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</row>
    <row r="720" spans="1:23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</row>
    <row r="721" spans="1:23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</row>
    <row r="722" spans="1:23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</row>
    <row r="723" spans="1: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</row>
    <row r="724" spans="1:23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</row>
    <row r="725" spans="1:23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1:23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1:23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</row>
    <row r="728" spans="1:23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</row>
    <row r="729" spans="1:23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</row>
    <row r="730" spans="1:23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</row>
    <row r="731" spans="1:23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</row>
    <row r="732" spans="1:23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</row>
    <row r="733" spans="1:2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</row>
    <row r="734" spans="1:23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</row>
    <row r="735" spans="1:23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</row>
    <row r="736" spans="1:23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</row>
    <row r="737" spans="1:23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</row>
    <row r="738" spans="1:23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</row>
    <row r="739" spans="1:23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</row>
    <row r="740" spans="1:23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</row>
    <row r="741" spans="1:23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</row>
    <row r="742" spans="1:23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</row>
    <row r="743" spans="1:2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1:23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</row>
    <row r="745" spans="1:23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</row>
    <row r="746" spans="1:23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</row>
    <row r="747" spans="1:23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</row>
    <row r="748" spans="1:23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</row>
    <row r="749" spans="1:23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</row>
    <row r="750" spans="1:23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</row>
    <row r="751" spans="1:23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</row>
    <row r="752" spans="1:23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</row>
    <row r="753" spans="1:2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</row>
    <row r="754" spans="1:23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</row>
    <row r="755" spans="1:23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</row>
    <row r="756" spans="1:23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</row>
    <row r="757" spans="1:23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</row>
    <row r="758" spans="1:23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</row>
    <row r="759" spans="1:23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</row>
    <row r="760" spans="1:23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1:23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</row>
    <row r="762" spans="1:23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</row>
    <row r="763" spans="1:2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</row>
    <row r="764" spans="1:23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</row>
    <row r="765" spans="1:23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</row>
    <row r="766" spans="1:23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</row>
    <row r="767" spans="1:23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</row>
    <row r="768" spans="1:23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</row>
    <row r="769" spans="1:23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</row>
    <row r="770" spans="1:23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</row>
    <row r="771" spans="1:23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</row>
    <row r="772" spans="1:23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</row>
    <row r="773" spans="1:2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</row>
    <row r="774" spans="1:23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</row>
    <row r="775" spans="1:23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</row>
    <row r="776" spans="1:23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</row>
    <row r="777" spans="1:23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1:23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1:23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1:23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1:23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1:23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1:2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1:23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1:23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1:23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1:23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1:23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1:23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1:23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1:23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1:23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1:2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1:23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1:23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1:23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1:23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1:23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1:23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1:23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1:23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1:23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1:2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1:23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1:23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1:23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1:23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1:23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  <row r="809" spans="1:23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</row>
    <row r="810" spans="1:23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</row>
    <row r="811" spans="1:23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</row>
    <row r="812" spans="1:23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</row>
    <row r="813" spans="1:2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</row>
    <row r="814" spans="1:23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</row>
    <row r="815" spans="1:23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</row>
    <row r="816" spans="1:23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</row>
    <row r="817" spans="1:23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</row>
    <row r="818" spans="1:23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</row>
    <row r="819" spans="1:23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</row>
    <row r="820" spans="1:23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</row>
    <row r="821" spans="1:23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</row>
    <row r="822" spans="1:23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</row>
    <row r="823" spans="1: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</row>
    <row r="824" spans="1:23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</row>
    <row r="825" spans="1:23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</row>
    <row r="826" spans="1:23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</row>
    <row r="827" spans="1:23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</row>
    <row r="828" spans="1:23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</row>
    <row r="829" spans="1:23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</row>
    <row r="830" spans="1:23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</row>
    <row r="831" spans="1:23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</row>
    <row r="832" spans="1:23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</row>
    <row r="833" spans="1:2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</row>
    <row r="834" spans="1:23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</row>
    <row r="835" spans="1:23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</row>
    <row r="836" spans="1:23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</row>
    <row r="837" spans="1:23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</row>
    <row r="838" spans="1:23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</row>
    <row r="839" spans="1:23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</row>
    <row r="840" spans="1:23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</row>
    <row r="841" spans="1:23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</row>
    <row r="842" spans="1:23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</row>
    <row r="843" spans="1:2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</row>
    <row r="844" spans="1:23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</row>
    <row r="845" spans="1:23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</row>
    <row r="846" spans="1:23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</row>
    <row r="847" spans="1:23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</row>
    <row r="848" spans="1:23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</row>
    <row r="849" spans="1:23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</row>
    <row r="850" spans="1:23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</row>
    <row r="851" spans="1:23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</row>
    <row r="852" spans="1:23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</row>
    <row r="853" spans="1:2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</row>
    <row r="854" spans="1:23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</row>
    <row r="855" spans="1:23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</row>
    <row r="856" spans="1:23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</row>
    <row r="857" spans="1:23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</row>
    <row r="858" spans="1:23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</row>
    <row r="859" spans="1:23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</row>
    <row r="860" spans="1:23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</row>
    <row r="861" spans="1:23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</row>
    <row r="862" spans="1:23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</row>
    <row r="863" spans="1:2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</row>
    <row r="864" spans="1:23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</row>
    <row r="865" spans="1:23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</row>
    <row r="866" spans="1:23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</row>
    <row r="867" spans="1:23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</row>
    <row r="868" spans="1:23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</row>
    <row r="869" spans="1:23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</row>
    <row r="870" spans="1:23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</row>
    <row r="871" spans="1:23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</row>
    <row r="872" spans="1:23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</row>
    <row r="873" spans="1:2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</row>
    <row r="874" spans="1:23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</row>
    <row r="875" spans="1:23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</row>
    <row r="876" spans="1:23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</row>
    <row r="877" spans="1:23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</row>
    <row r="878" spans="1:23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</row>
    <row r="879" spans="1:23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</row>
    <row r="880" spans="1:23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</row>
    <row r="881" spans="1:23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</row>
    <row r="882" spans="1:23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</row>
    <row r="883" spans="1:2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</row>
    <row r="884" spans="1:23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</row>
    <row r="885" spans="1:23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</row>
    <row r="886" spans="1:23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</row>
    <row r="887" spans="1:23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</row>
    <row r="888" spans="1:23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</row>
    <row r="889" spans="1:23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</row>
    <row r="890" spans="1:23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</row>
    <row r="891" spans="1:23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</row>
    <row r="892" spans="1:23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</row>
    <row r="893" spans="1:2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</row>
    <row r="894" spans="1:23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</row>
    <row r="895" spans="1:23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</row>
    <row r="896" spans="1:23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</row>
    <row r="897" spans="1:23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</row>
    <row r="898" spans="1:23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</row>
    <row r="899" spans="1:23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</row>
    <row r="900" spans="1:23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</row>
    <row r="901" spans="1:23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</row>
    <row r="902" spans="1:23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</row>
    <row r="903" spans="1:2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</row>
    <row r="904" spans="1:23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</row>
    <row r="905" spans="1:23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</row>
    <row r="906" spans="1:23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</row>
    <row r="907" spans="1:23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</row>
    <row r="908" spans="1:23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</row>
    <row r="909" spans="1:23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</row>
    <row r="910" spans="1:23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</row>
    <row r="911" spans="1:23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</row>
    <row r="912" spans="1:23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</row>
    <row r="913" spans="1:2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</row>
    <row r="914" spans="1:23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</row>
    <row r="915" spans="1:23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</row>
    <row r="916" spans="1:23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</row>
    <row r="917" spans="1:23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</row>
    <row r="918" spans="1:23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</row>
    <row r="919" spans="1:23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</row>
    <row r="920" spans="1:23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</row>
    <row r="921" spans="1:23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</row>
    <row r="922" spans="1:23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</row>
    <row r="923" spans="1: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</row>
    <row r="924" spans="1:23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</row>
    <row r="925" spans="1:23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</row>
    <row r="926" spans="1:23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</row>
    <row r="927" spans="1:23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</row>
    <row r="928" spans="1:23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</row>
    <row r="929" spans="1:23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</row>
    <row r="930" spans="1:23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</row>
    <row r="931" spans="1:23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</row>
    <row r="932" spans="1:23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</row>
    <row r="933" spans="1:2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</row>
    <row r="934" spans="1:23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</row>
    <row r="935" spans="1:23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</row>
    <row r="936" spans="1:23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</row>
    <row r="937" spans="1:23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</row>
    <row r="938" spans="1:23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</row>
    <row r="939" spans="1:23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</row>
    <row r="940" spans="1:23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</row>
    <row r="941" spans="1:23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</row>
    <row r="942" spans="1:23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</row>
    <row r="943" spans="1:2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</row>
    <row r="944" spans="1:23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</row>
    <row r="945" spans="1:23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</row>
    <row r="946" spans="1:23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</row>
    <row r="947" spans="1:23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</row>
    <row r="948" spans="1:23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</row>
    <row r="949" spans="1:23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</row>
    <row r="950" spans="1:23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</row>
    <row r="951" spans="1:23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</row>
    <row r="952" spans="1:23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</row>
    <row r="953" spans="1:2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</row>
    <row r="954" spans="1:23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</row>
    <row r="955" spans="1:23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</row>
    <row r="956" spans="1:23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</row>
    <row r="957" spans="1:23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</row>
    <row r="958" spans="1:23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</row>
    <row r="959" spans="1:23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</row>
    <row r="960" spans="1:23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</row>
    <row r="961" spans="1:23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</row>
    <row r="962" spans="1:23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</row>
    <row r="963" spans="1:2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</row>
    <row r="964" spans="1:23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</row>
    <row r="965" spans="1:23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</row>
    <row r="966" spans="1:23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</row>
    <row r="967" spans="1:23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</row>
    <row r="968" spans="1:23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</row>
    <row r="969" spans="1:23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</row>
    <row r="970" spans="1:23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</row>
    <row r="971" spans="1:23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</row>
    <row r="972" spans="1:23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</row>
    <row r="973" spans="1:2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</row>
    <row r="974" spans="1:23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</row>
    <row r="975" spans="1:23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</row>
    <row r="976" spans="1:23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</row>
    <row r="977" spans="1:23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</row>
    <row r="978" spans="1:23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</row>
    <row r="979" spans="1:23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</row>
    <row r="980" spans="1:23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</row>
    <row r="981" spans="1:23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</row>
    <row r="982" spans="1:23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</row>
    <row r="983" spans="1:2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</row>
    <row r="984" spans="1:23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</row>
    <row r="985" spans="1:23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</row>
    <row r="986" spans="1:23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</row>
    <row r="987" spans="1:23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</row>
    <row r="988" spans="1:23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</row>
    <row r="989" spans="1:23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</row>
    <row r="990" spans="1:23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</row>
    <row r="991" spans="1:23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</row>
    <row r="992" spans="1:23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</row>
    <row r="993" spans="1:2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</row>
    <row r="994" spans="1:23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</row>
    <row r="995" spans="1:23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</row>
    <row r="996" spans="1:23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</row>
    <row r="997" spans="1:23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</row>
    <row r="998" spans="1:23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</row>
    <row r="999" spans="1:23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</row>
    <row r="1000" spans="1:23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</row>
    <row r="1001" spans="1:23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</row>
    <row r="1002" spans="1:23" ht="15.7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</row>
    <row r="1003" spans="1:23" ht="15.7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</row>
    <row r="1004" spans="1:23" ht="15.7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</row>
    <row r="1005" spans="1:23" ht="15.7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</row>
    <row r="1006" spans="1:23" ht="15.7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</row>
    <row r="1007" spans="1:23" ht="15.7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</row>
    <row r="1008" spans="1:23" ht="15.7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</row>
    <row r="1009" spans="1:23" ht="15.7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</row>
    <row r="1010" spans="1:23" ht="15.7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</row>
    <row r="1011" spans="1:23" ht="15.75" customHeight="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</row>
  </sheetData>
  <mergeCells count="8">
    <mergeCell ref="B42:F42"/>
    <mergeCell ref="B48:F48"/>
    <mergeCell ref="B54:F54"/>
    <mergeCell ref="F3:G3"/>
    <mergeCell ref="F4:G4"/>
    <mergeCell ref="B14:F14"/>
    <mergeCell ref="B22:F22"/>
    <mergeCell ref="B33:F33"/>
  </mergeCells>
  <pageMargins left="0.7" right="0.7" top="0.75" bottom="0.75" header="0" footer="0"/>
  <pageSetup orientation="landscape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FF00"/>
  </sheetPr>
  <dimension ref="A1:W1011"/>
  <sheetViews>
    <sheetView workbookViewId="0"/>
  </sheetViews>
  <sheetFormatPr defaultColWidth="11.1796875" defaultRowHeight="15" customHeight="1"/>
  <cols>
    <col min="1" max="1" width="7.36328125" customWidth="1"/>
    <col min="2" max="2" width="35.36328125" customWidth="1"/>
    <col min="3" max="3" width="8.6328125" customWidth="1"/>
    <col min="4" max="4" width="8.453125" customWidth="1"/>
    <col min="5" max="5" width="7.36328125" customWidth="1"/>
    <col min="6" max="7" width="8.36328125" customWidth="1"/>
    <col min="8" max="23" width="10.81640625" customWidth="1"/>
  </cols>
  <sheetData>
    <row r="1" spans="1:23">
      <c r="A1" s="1" t="s">
        <v>0</v>
      </c>
      <c r="B1" s="2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23">
      <c r="A2" s="6">
        <f>Grading!B3</f>
        <v>0.1</v>
      </c>
      <c r="B2" s="7" t="s">
        <v>4</v>
      </c>
      <c r="C2" s="8">
        <f>G14</f>
        <v>0.97095285666714237</v>
      </c>
      <c r="D2" s="9">
        <f>IF($C2&lt;Grading!$C3,Grading!$C$2,
IF(AND(Grading!$C3&lt;=$C2,$C2&lt;Grading!$D3),($C2-Grading!$C3)/(Grading!$D3-Grading!$C3)+Grading!$C$2,
IF(AND(Grading!$D3&lt;=$C2,$C2&lt;Grading!$E3),($C2-Grading!$D3)/(Grading!$E3-Grading!$D3)+Grading!$D$2,
IF(AND(Grading!$E3&lt;=$C2,$C2&lt;Grading!$F3),($C2-Grading!$E3)/(Grading!$F3-Grading!$E3)+Grading!$E$2,
IF(AND(Grading!$F3&lt;=$C2,$C2&lt;Grading!$G3),($C2-Grading!$F3)/(Grading!$G3-Grading!$F3)+Grading!$F$2,
IF(Grading!$G$3&lt;=$C2,Grading!$G$2,0))))))</f>
        <v>2.7095285666714237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>
      <c r="A3" s="6">
        <f>Grading!B4</f>
        <v>0.3</v>
      </c>
      <c r="B3" s="7" t="s">
        <v>6</v>
      </c>
      <c r="C3" s="8">
        <f>G22</f>
        <v>0.98175723421901817</v>
      </c>
      <c r="D3" s="9">
        <f>IF($C3&lt;Grading!$C4,Grading!$C$2,
IF(AND(Grading!$C4&lt;=$C3,$C3&lt;Grading!$D4),($C3-Grading!$C4)/(Grading!$D4-Grading!$C4)+Grading!$C$2,
IF(AND(Grading!$D4&lt;=$C3,$C3&lt;Grading!$E4),($C3-Grading!$D4)/(Grading!$E4-Grading!$D4)+Grading!$D$2,
IF(AND(Grading!$E4&lt;=$C3,$C3&lt;Grading!$F4),($C3-Grading!$E4)/(Grading!$F4-Grading!$E4)+Grading!$E$2,
IF(AND(Grading!$F4&lt;=$C3,$C3&lt;Grading!$G4),($C3-Grading!$F4)/(Grading!$G4-Grading!$F4)+Grading!$F$2,
IF(Grading!$G$3&lt;=$C3,Grading!$G$2,0))))))</f>
        <v>2.8175723421901817</v>
      </c>
      <c r="E3" s="3"/>
      <c r="F3" s="104" t="s">
        <v>7</v>
      </c>
      <c r="G3" s="105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spans="1:23">
      <c r="A4" s="6">
        <f>Grading!B5</f>
        <v>0.1</v>
      </c>
      <c r="B4" s="7" t="s">
        <v>9</v>
      </c>
      <c r="C4" s="8">
        <f>G33</f>
        <v>0.89027379298989018</v>
      </c>
      <c r="D4" s="9">
        <f>IF($C4&lt;Grading!$C5,Grading!$C$2,
IF(AND(Grading!$C5&lt;=$C4,$C4&lt;Grading!$D5),($C4-Grading!$C5)/(Grading!$D5-Grading!$C5)+Grading!$C$2,
IF(AND(Grading!$D5&lt;=$C4,$C4&lt;Grading!$E5),($C4-Grading!$D5)/(Grading!$E5-Grading!$D5)+Grading!$D$2,
IF(AND(Grading!$E5&lt;=$C4,$C4&lt;Grading!$F5),($C4-Grading!$E5)/(Grading!$F5-Grading!$E5)+Grading!$E$2,
IF(AND(Grading!$F5&lt;=$C4,$C4&lt;Grading!$G5),($C4-Grading!$F5)/(Grading!$G5-Grading!$F5)+Grading!$F$2,
IF(Grading!$G$3&lt;=$C4,Grading!$G$2,0))))))</f>
        <v>1.9027379298989016</v>
      </c>
      <c r="E4" s="3"/>
      <c r="F4" s="106">
        <f>(D2*Grading!B3)+('W20 Simulator'!D3*Grading!B4)+('W20 Simulator'!D4*Grading!B5)+('W20 Simulator'!D5*Grading!B6)+('W20 Simulator'!D6*Grading!B7)+('W20 Simulator'!D7*Grading!B8)</f>
        <v>1.8064983523140872</v>
      </c>
      <c r="G4" s="107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 spans="1:23">
      <c r="A5" s="6">
        <f>Grading!B6</f>
        <v>0.1</v>
      </c>
      <c r="B5" s="13" t="s">
        <v>11</v>
      </c>
      <c r="C5" s="8">
        <f>G42</f>
        <v>0.79299848644348836</v>
      </c>
      <c r="D5" s="9">
        <f>IF($C5&lt;Grading!$C6,Grading!$C$2,
IF(AND(Grading!$C6&lt;=$C5,$C5&lt;Grading!$D6),($C5-Grading!$C6)/(Grading!$D6-Grading!$C6)+Grading!$C$2,
IF(AND(Grading!$D6&lt;=$C5,$C5&lt;Grading!$E6),($C5-Grading!$D6)/(Grading!$E6-Grading!$D6)+Grading!$D$2,
IF(AND(Grading!$E6&lt;=$C5,$C5&lt;Grading!$F6),($C5-Grading!$E6)/(Grading!$F6-Grading!$E6)+Grading!$E$2,
IF(AND(Grading!$F6&lt;=$C5,$C5&lt;Grading!$G6),($C5-Grading!$F6)/(Grading!$G6-Grading!$F6)+Grading!$F$2,
IF(Grading!$G$3&lt;=$C5,Grading!$G$2,0))))))</f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>
      <c r="A6" s="6">
        <f>Grading!B7</f>
        <v>0.3</v>
      </c>
      <c r="B6" s="7" t="s">
        <v>13</v>
      </c>
      <c r="C6" s="8">
        <f>G48</f>
        <v>0.71450000000000002</v>
      </c>
      <c r="D6" s="9">
        <f>IF($C6&lt;Grading!$C7,Grading!$C$2,
IF(AND(Grading!$C7&lt;=$C6,$C6&lt;Grading!$D7),($C6-Grading!$C7)/(Grading!$D7-Grading!$C7)+Grading!$C$2,
IF(AND(Grading!$D7&lt;=$C6,$C6&lt;Grading!$E7),($C6-Grading!$D7)/(Grading!$E7-Grading!$D7)+Grading!$D$2,
IF(AND(Grading!$E7&lt;=$C6,$C6&lt;Grading!$F7),($C6-Grading!$E7)/(Grading!$F7-Grading!$E7)+Grading!$E$2,
IF(AND(Grading!$F7&lt;=$C6,$C6&lt;Grading!$G7),($C6-Grading!$F7)/(Grading!$G7-Grading!$F7)+Grading!$F$2,
IF(Grading!$G$3&lt;=$C6,Grading!$G$2,0))))))</f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>
      <c r="A7" s="6">
        <f>Grading!B8</f>
        <v>0.1</v>
      </c>
      <c r="B7" s="7" t="s">
        <v>15</v>
      </c>
      <c r="C7" s="8">
        <f>G54</f>
        <v>0.48371086956521736</v>
      </c>
      <c r="D7" s="9">
        <f>IF($C7&lt;Grading!$C8,Grading!$C$2,
IF(AND(Grading!$C8&lt;=$C7,$C7&lt;Grading!$D8),($C7-Grading!$C8)/(Grading!$D8-Grading!$C8)+Grading!$C$2,
IF(AND(Grading!$D8&lt;=$C7,$C7&lt;Grading!$E8),($C7-Grading!$D8)/(Grading!$E8-Grading!$D8)+Grading!$D$2,
IF(AND(Grading!$E8&lt;=$C7,$C7&lt;Grading!$F8),($C7-Grading!$E8)/(Grading!$F8-Grading!$E8)+Grading!$E$2,
IF(AND(Grading!$F8&lt;=$C7,$C7&lt;Grading!$G8),($C7-Grading!$F8)/(Grading!$G8-Grading!$F8)+Grading!$F$2,
IF(Grading!$G$3&lt;=$C7,Grading!$G$2,0))))))</f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 spans="1:23">
      <c r="A8" s="14">
        <f>SUM(A2:A7)</f>
        <v>0.99999999999999989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ht="12.75" customHeight="1">
      <c r="A9" s="16" t="s">
        <v>17</v>
      </c>
      <c r="B9" s="17" t="s">
        <v>4</v>
      </c>
      <c r="C9" s="18" t="s">
        <v>18</v>
      </c>
      <c r="D9" s="18" t="s">
        <v>19</v>
      </c>
      <c r="E9" s="18" t="s">
        <v>20</v>
      </c>
      <c r="F9" s="18" t="s">
        <v>21</v>
      </c>
      <c r="G9" s="18" t="s">
        <v>22</v>
      </c>
      <c r="H9" s="3"/>
      <c r="I9" s="10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ht="12.75" customHeight="1">
      <c r="A10" s="25">
        <v>1</v>
      </c>
      <c r="B10" s="21" t="s">
        <v>24</v>
      </c>
      <c r="C10" s="22">
        <v>0.2</v>
      </c>
      <c r="D10" s="23">
        <v>0.08</v>
      </c>
      <c r="E10" s="23">
        <v>5.0500000000000003E-2</v>
      </c>
      <c r="F10" s="23">
        <v>4.7E-2</v>
      </c>
      <c r="G10" s="24">
        <f>MIN((E10-D10)/(F10-D10),1.2)</f>
        <v>0.89393939393939381</v>
      </c>
      <c r="H10" s="14">
        <f t="shared" ref="H10:H13" si="0">C10*$A$2</f>
        <v>2.0000000000000004E-2</v>
      </c>
      <c r="I10" s="3"/>
      <c r="J10" s="80" t="s">
        <v>25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ht="12.75" customHeight="1">
      <c r="A11" s="25">
        <v>2</v>
      </c>
      <c r="B11" s="21" t="s">
        <v>26</v>
      </c>
      <c r="C11" s="22">
        <v>0.3</v>
      </c>
      <c r="D11" s="81"/>
      <c r="E11" s="82"/>
      <c r="F11" s="82"/>
      <c r="G11" s="24"/>
      <c r="H11" s="14">
        <f t="shared" si="0"/>
        <v>0.03</v>
      </c>
      <c r="I11" s="3"/>
      <c r="J11" s="80" t="s">
        <v>27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</row>
    <row r="12" spans="1:23" ht="12.75" customHeight="1">
      <c r="A12" s="25">
        <v>3</v>
      </c>
      <c r="B12" s="21" t="s">
        <v>28</v>
      </c>
      <c r="C12" s="22">
        <v>0.25</v>
      </c>
      <c r="D12" s="23">
        <v>0.08</v>
      </c>
      <c r="E12" s="31">
        <v>1.83E-2</v>
      </c>
      <c r="F12" s="31">
        <v>1.4999999999999999E-2</v>
      </c>
      <c r="G12" s="24">
        <f t="shared" ref="G12:G13" si="1">MIN((E12-D12)/(F12-D12),1.2)</f>
        <v>0.94923076923076932</v>
      </c>
      <c r="H12" s="14">
        <f t="shared" si="0"/>
        <v>2.5000000000000001E-2</v>
      </c>
      <c r="I12" s="3"/>
      <c r="J12" s="80" t="s">
        <v>29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ht="12.75" customHeight="1">
      <c r="A13" s="25">
        <v>4</v>
      </c>
      <c r="B13" s="21" t="s">
        <v>30</v>
      </c>
      <c r="C13" s="22">
        <v>0.25</v>
      </c>
      <c r="D13" s="32">
        <v>15</v>
      </c>
      <c r="E13" s="33">
        <v>22.38</v>
      </c>
      <c r="F13" s="33">
        <v>22</v>
      </c>
      <c r="G13" s="24">
        <f t="shared" si="1"/>
        <v>1.054285714285714</v>
      </c>
      <c r="H13" s="14">
        <f t="shared" si="0"/>
        <v>2.5000000000000001E-2</v>
      </c>
      <c r="I13" s="3"/>
      <c r="J13" s="80" t="s">
        <v>31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ht="12.75" customHeight="1">
      <c r="A14" s="35"/>
      <c r="B14" s="108" t="str">
        <f>B9</f>
        <v>NETWORK EXPERIENCE</v>
      </c>
      <c r="C14" s="109"/>
      <c r="D14" s="109"/>
      <c r="E14" s="109"/>
      <c r="F14" s="110"/>
      <c r="G14" s="36">
        <f>SUMPRODUCT(G$10:G$13,C$10:C$13)/SUM(C10,C12,C13)</f>
        <v>0.97095285666714237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ht="12.75" customHeight="1">
      <c r="A15" s="16" t="s">
        <v>17</v>
      </c>
      <c r="B15" s="17" t="s">
        <v>6</v>
      </c>
      <c r="C15" s="18" t="s">
        <v>18</v>
      </c>
      <c r="D15" s="38" t="s">
        <v>19</v>
      </c>
      <c r="E15" s="39" t="s">
        <v>20</v>
      </c>
      <c r="F15" s="39" t="s">
        <v>21</v>
      </c>
      <c r="G15" s="40" t="s">
        <v>22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 spans="1:23" ht="12.75" customHeight="1">
      <c r="A16" s="20">
        <v>1</v>
      </c>
      <c r="B16" s="21" t="s">
        <v>32</v>
      </c>
      <c r="C16" s="22">
        <v>0.28000000000000003</v>
      </c>
      <c r="D16" s="41">
        <v>0</v>
      </c>
      <c r="E16" s="42">
        <v>809.67</v>
      </c>
      <c r="F16" s="42">
        <v>819.75</v>
      </c>
      <c r="G16" s="44">
        <f t="shared" ref="G16:G20" si="2">MIN((E16-D16)/(F16-D16),1.2)</f>
        <v>0.98770356816102467</v>
      </c>
      <c r="H16" s="14">
        <f t="shared" ref="H16:H21" si="3">C16*$A$3</f>
        <v>8.4000000000000005E-2</v>
      </c>
      <c r="I16" s="78">
        <v>10932</v>
      </c>
      <c r="J16" s="5" t="s">
        <v>33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ht="12.75" customHeight="1">
      <c r="A17" s="20">
        <v>2</v>
      </c>
      <c r="B17" s="21" t="s">
        <v>34</v>
      </c>
      <c r="C17" s="22">
        <v>0.45</v>
      </c>
      <c r="D17" s="41">
        <v>0</v>
      </c>
      <c r="E17" s="42">
        <v>1365.36</v>
      </c>
      <c r="F17" s="42">
        <v>1372.14</v>
      </c>
      <c r="G17" s="44">
        <f t="shared" si="2"/>
        <v>0.99505881324063128</v>
      </c>
      <c r="H17" s="14">
        <f t="shared" si="3"/>
        <v>0.13500000000000001</v>
      </c>
      <c r="I17" s="78">
        <v>17684</v>
      </c>
      <c r="J17" s="5" t="s">
        <v>35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 spans="1:23" ht="12.75" customHeight="1">
      <c r="A18" s="20">
        <v>3</v>
      </c>
      <c r="B18" s="21" t="s">
        <v>36</v>
      </c>
      <c r="C18" s="22">
        <v>0.12</v>
      </c>
      <c r="D18" s="41">
        <v>0</v>
      </c>
      <c r="E18" s="46">
        <v>306.81</v>
      </c>
      <c r="F18" s="46">
        <v>330.17</v>
      </c>
      <c r="G18" s="44">
        <f t="shared" si="2"/>
        <v>0.92924856891904162</v>
      </c>
      <c r="H18" s="14">
        <f t="shared" si="3"/>
        <v>3.5999999999999997E-2</v>
      </c>
      <c r="I18" s="78">
        <v>4779</v>
      </c>
      <c r="J18" s="5" t="s">
        <v>37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spans="1:23" ht="12.75" customHeight="1">
      <c r="A19" s="20">
        <v>4</v>
      </c>
      <c r="B19" s="21" t="s">
        <v>38</v>
      </c>
      <c r="C19" s="22">
        <v>0.04</v>
      </c>
      <c r="D19" s="41">
        <v>0</v>
      </c>
      <c r="E19" s="46">
        <v>53.13</v>
      </c>
      <c r="F19" s="46">
        <v>60.29</v>
      </c>
      <c r="G19" s="44">
        <f t="shared" si="2"/>
        <v>0.8812406700945431</v>
      </c>
      <c r="H19" s="14">
        <f t="shared" si="3"/>
        <v>1.2E-2</v>
      </c>
      <c r="I19" s="78">
        <v>1582</v>
      </c>
      <c r="J19" s="5" t="s">
        <v>39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 spans="1:23" ht="12.75" customHeight="1">
      <c r="A20" s="20">
        <v>5</v>
      </c>
      <c r="B20" s="21" t="s">
        <v>40</v>
      </c>
      <c r="C20" s="22">
        <v>0.02</v>
      </c>
      <c r="D20" s="41">
        <v>0</v>
      </c>
      <c r="E20" s="48">
        <v>561</v>
      </c>
      <c r="F20" s="48">
        <v>503</v>
      </c>
      <c r="G20" s="44">
        <f t="shared" si="2"/>
        <v>1.1153081510934393</v>
      </c>
      <c r="H20" s="14">
        <f t="shared" si="3"/>
        <v>6.0000000000000001E-3</v>
      </c>
      <c r="I20" s="78">
        <v>704</v>
      </c>
      <c r="J20" s="5" t="s">
        <v>41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 spans="1:23" ht="12.75" customHeight="1">
      <c r="A21" s="20">
        <v>6</v>
      </c>
      <c r="B21" s="21" t="s">
        <v>42</v>
      </c>
      <c r="C21" s="22">
        <v>0.09</v>
      </c>
      <c r="D21" s="71"/>
      <c r="E21" s="83"/>
      <c r="F21" s="83"/>
      <c r="G21" s="24"/>
      <c r="H21" s="14">
        <f t="shared" si="3"/>
        <v>2.7E-2</v>
      </c>
      <c r="I21" s="78">
        <v>3381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 spans="1:23" ht="12.75" customHeight="1">
      <c r="A22" s="35"/>
      <c r="B22" s="108" t="str">
        <f>B15</f>
        <v>BUSINESS GROWTH</v>
      </c>
      <c r="C22" s="109"/>
      <c r="D22" s="109"/>
      <c r="E22" s="109"/>
      <c r="F22" s="110"/>
      <c r="G22" s="51">
        <f>SUMPRODUCT(G$16:G$21,C$16:C$21)/SUM(C16:C20)</f>
        <v>0.98175723421901817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 spans="1:23" ht="12.75" customHeight="1">
      <c r="A23" s="16" t="s">
        <v>17</v>
      </c>
      <c r="B23" s="17" t="s">
        <v>9</v>
      </c>
      <c r="C23" s="18" t="s">
        <v>18</v>
      </c>
      <c r="D23" s="18" t="s">
        <v>19</v>
      </c>
      <c r="E23" s="18" t="s">
        <v>20</v>
      </c>
      <c r="F23" s="18" t="s">
        <v>21</v>
      </c>
      <c r="G23" s="18" t="s">
        <v>22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ht="12.75" customHeight="1">
      <c r="A24" s="25">
        <v>1</v>
      </c>
      <c r="B24" s="21" t="s">
        <v>44</v>
      </c>
      <c r="C24" s="22">
        <v>0.2</v>
      </c>
      <c r="D24" s="52">
        <v>41230</v>
      </c>
      <c r="E24" s="52">
        <v>18771</v>
      </c>
      <c r="F24" s="52">
        <v>39739</v>
      </c>
      <c r="G24" s="24">
        <f t="shared" ref="G24:G25" si="4">MIN((E24-D24)/(F24-D24),1.2)</f>
        <v>1.2</v>
      </c>
      <c r="H24" s="14">
        <f t="shared" ref="H24:H32" si="5">C24*$A$4</f>
        <v>2.0000000000000004E-2</v>
      </c>
      <c r="I24" s="5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ht="12.75" customHeight="1">
      <c r="A25" s="20">
        <v>2</v>
      </c>
      <c r="B25" s="21" t="s">
        <v>46</v>
      </c>
      <c r="C25" s="22">
        <v>0.2</v>
      </c>
      <c r="D25" s="52">
        <f>F25*2</f>
        <v>53426.709671999997</v>
      </c>
      <c r="E25" s="57">
        <v>21272</v>
      </c>
      <c r="F25" s="52">
        <v>26713.354835999999</v>
      </c>
      <c r="G25" s="24">
        <f t="shared" si="4"/>
        <v>1.2</v>
      </c>
      <c r="H25" s="14">
        <f t="shared" si="5"/>
        <v>2.0000000000000004E-2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1:23" ht="12.75" customHeight="1">
      <c r="A26" s="20">
        <v>3</v>
      </c>
      <c r="B26" s="21" t="s">
        <v>48</v>
      </c>
      <c r="C26" s="22">
        <v>0.15</v>
      </c>
      <c r="D26" s="52"/>
      <c r="E26" s="84"/>
      <c r="F26" s="52"/>
      <c r="G26" s="22"/>
      <c r="H26" s="14">
        <f t="shared" si="5"/>
        <v>1.4999999999999999E-2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spans="1:23" ht="12.75" customHeight="1">
      <c r="A27" s="20">
        <v>4</v>
      </c>
      <c r="B27" s="21" t="s">
        <v>50</v>
      </c>
      <c r="C27" s="22">
        <v>0.15</v>
      </c>
      <c r="D27" s="52">
        <f>F27*2</f>
        <v>790322.58064199996</v>
      </c>
      <c r="E27" s="57">
        <v>407199</v>
      </c>
      <c r="F27" s="57">
        <v>395161.29032099998</v>
      </c>
      <c r="G27" s="24">
        <f t="shared" ref="G27:G32" si="6">MIN((E27-D27)/(F27-D27),1.2)</f>
        <v>0.96953722448567403</v>
      </c>
      <c r="H27" s="14">
        <f t="shared" si="5"/>
        <v>1.4999999999999999E-2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</row>
    <row r="28" spans="1:23" ht="12.75" customHeight="1">
      <c r="A28" s="20">
        <v>5</v>
      </c>
      <c r="B28" s="58" t="s">
        <v>53</v>
      </c>
      <c r="C28" s="22">
        <v>0.1</v>
      </c>
      <c r="D28" s="52">
        <v>9737</v>
      </c>
      <c r="E28" s="57">
        <v>10401</v>
      </c>
      <c r="F28" s="57">
        <v>6342</v>
      </c>
      <c r="G28" s="24">
        <f t="shared" si="6"/>
        <v>-0.19558173784977909</v>
      </c>
      <c r="H28" s="14">
        <f t="shared" si="5"/>
        <v>1.0000000000000002E-2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spans="1:23" ht="12.75" customHeight="1">
      <c r="A29" s="20">
        <v>6</v>
      </c>
      <c r="B29" s="58" t="s">
        <v>55</v>
      </c>
      <c r="C29" s="22">
        <v>0.05</v>
      </c>
      <c r="D29" s="52">
        <v>4515</v>
      </c>
      <c r="E29" s="57">
        <v>1656</v>
      </c>
      <c r="F29" s="57">
        <v>3766</v>
      </c>
      <c r="G29" s="24">
        <f t="shared" si="6"/>
        <v>1.2</v>
      </c>
      <c r="H29" s="14">
        <f t="shared" si="5"/>
        <v>5.000000000000001E-3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</row>
    <row r="30" spans="1:23" ht="12.75" customHeight="1">
      <c r="A30" s="20">
        <v>7</v>
      </c>
      <c r="B30" s="85" t="s">
        <v>57</v>
      </c>
      <c r="C30" s="22">
        <v>0.05</v>
      </c>
      <c r="D30" s="52">
        <f>5000*7</f>
        <v>35000</v>
      </c>
      <c r="E30" s="57">
        <f>3977*7</f>
        <v>27839</v>
      </c>
      <c r="F30" s="57">
        <f>4200*7</f>
        <v>29400</v>
      </c>
      <c r="G30" s="24">
        <f t="shared" si="6"/>
        <v>1.2</v>
      </c>
      <c r="H30" s="14">
        <f t="shared" si="5"/>
        <v>5.000000000000001E-3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</row>
    <row r="31" spans="1:23" ht="12.75" customHeight="1">
      <c r="A31" s="20">
        <v>8</v>
      </c>
      <c r="B31" s="85" t="s">
        <v>58</v>
      </c>
      <c r="C31" s="22">
        <v>0.05</v>
      </c>
      <c r="D31" s="52">
        <f>4000*7</f>
        <v>28000</v>
      </c>
      <c r="E31" s="57">
        <f>2546*7</f>
        <v>17822</v>
      </c>
      <c r="F31" s="57">
        <f>3000*7</f>
        <v>21000</v>
      </c>
      <c r="G31" s="24">
        <f t="shared" si="6"/>
        <v>1.2</v>
      </c>
      <c r="H31" s="14">
        <f t="shared" si="5"/>
        <v>5.000000000000001E-3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 spans="1:23" ht="12.75" customHeight="1">
      <c r="A32" s="20">
        <v>9</v>
      </c>
      <c r="B32" s="58" t="s">
        <v>59</v>
      </c>
      <c r="C32" s="22">
        <v>0.05</v>
      </c>
      <c r="D32" s="52">
        <f>5000*7</f>
        <v>35000</v>
      </c>
      <c r="E32" s="84">
        <f>3819*7</f>
        <v>26733</v>
      </c>
      <c r="F32" s="84">
        <f>3200*7</f>
        <v>22400</v>
      </c>
      <c r="G32" s="24">
        <f t="shared" si="6"/>
        <v>0.65611111111111109</v>
      </c>
      <c r="H32" s="14">
        <f t="shared" si="5"/>
        <v>5.000000000000001E-3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 spans="1:23" ht="12.75" customHeight="1">
      <c r="A33" s="35"/>
      <c r="B33" s="108" t="str">
        <f>B23</f>
        <v>CUSTOMER RETENTION &amp; EXPERIENCE</v>
      </c>
      <c r="C33" s="109"/>
      <c r="D33" s="109"/>
      <c r="E33" s="109"/>
      <c r="F33" s="110"/>
      <c r="G33" s="36">
        <f>SUMPRODUCT(C$25:C$32,G$25:G$32)/SUM(C25,C27:C32)</f>
        <v>0.89027379298989018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1:23" ht="12.75" customHeight="1">
      <c r="A34" s="16" t="s">
        <v>17</v>
      </c>
      <c r="B34" s="17" t="s">
        <v>11</v>
      </c>
      <c r="C34" s="18" t="s">
        <v>18</v>
      </c>
      <c r="D34" s="18" t="s">
        <v>19</v>
      </c>
      <c r="E34" s="18" t="s">
        <v>20</v>
      </c>
      <c r="F34" s="18" t="s">
        <v>21</v>
      </c>
      <c r="G34" s="18" t="s">
        <v>22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</row>
    <row r="35" spans="1:23" ht="12.75" customHeight="1">
      <c r="A35" s="20">
        <v>1</v>
      </c>
      <c r="B35" s="21" t="s">
        <v>60</v>
      </c>
      <c r="C35" s="22">
        <f t="shared" ref="C35:C41" si="7">1/7</f>
        <v>0.14285714285714285</v>
      </c>
      <c r="D35" s="60">
        <v>0</v>
      </c>
      <c r="E35" s="61">
        <v>32.9163</v>
      </c>
      <c r="F35" s="61">
        <v>52.3</v>
      </c>
      <c r="G35" s="24">
        <f t="shared" ref="G35:G41" si="8">MIN((E35-D35)/(F35-D35),1.2)</f>
        <v>0.62937476099426393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</row>
    <row r="36" spans="1:23" ht="12.75" customHeight="1">
      <c r="A36" s="20">
        <v>2</v>
      </c>
      <c r="B36" s="21" t="s">
        <v>62</v>
      </c>
      <c r="C36" s="22">
        <f t="shared" si="7"/>
        <v>0.14285714285714285</v>
      </c>
      <c r="D36" s="60">
        <v>0</v>
      </c>
      <c r="E36" s="61">
        <v>4.3499999999999996</v>
      </c>
      <c r="F36" s="61">
        <v>5.4</v>
      </c>
      <c r="G36" s="24">
        <f t="shared" si="8"/>
        <v>0.80555555555555547</v>
      </c>
      <c r="H36" s="14">
        <f t="shared" ref="H36:H41" si="9">C36*$A$5</f>
        <v>1.4285714285714285E-2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</row>
    <row r="37" spans="1:23" ht="12.75" customHeight="1">
      <c r="A37" s="20">
        <v>3</v>
      </c>
      <c r="B37" s="21" t="s">
        <v>64</v>
      </c>
      <c r="C37" s="22">
        <f t="shared" si="7"/>
        <v>0.14285714285714285</v>
      </c>
      <c r="D37" s="60">
        <v>0</v>
      </c>
      <c r="E37" s="61">
        <v>1.1000000000000001</v>
      </c>
      <c r="F37" s="61">
        <v>1.71</v>
      </c>
      <c r="G37" s="24">
        <f t="shared" si="8"/>
        <v>0.64327485380116967</v>
      </c>
      <c r="H37" s="14">
        <f t="shared" si="9"/>
        <v>1.4285714285714285E-2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</row>
    <row r="38" spans="1:23" ht="12.75" customHeight="1">
      <c r="A38" s="20">
        <v>4</v>
      </c>
      <c r="B38" s="21" t="s">
        <v>66</v>
      </c>
      <c r="C38" s="22">
        <f t="shared" si="7"/>
        <v>0.14285714285714285</v>
      </c>
      <c r="D38" s="60">
        <v>0</v>
      </c>
      <c r="E38" s="61">
        <v>2.5499999999999998</v>
      </c>
      <c r="F38" s="61">
        <v>2.79</v>
      </c>
      <c r="G38" s="24">
        <f t="shared" si="8"/>
        <v>0.91397849462365588</v>
      </c>
      <c r="H38" s="14">
        <f t="shared" si="9"/>
        <v>1.4285714285714285E-2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:23" ht="12.75" customHeight="1">
      <c r="A39" s="20">
        <v>5</v>
      </c>
      <c r="B39" s="21" t="s">
        <v>68</v>
      </c>
      <c r="C39" s="22">
        <f t="shared" si="7"/>
        <v>0.14285714285714285</v>
      </c>
      <c r="D39" s="60">
        <v>0</v>
      </c>
      <c r="E39" s="61">
        <v>204.125</v>
      </c>
      <c r="F39" s="61">
        <v>191.935</v>
      </c>
      <c r="G39" s="24">
        <f t="shared" si="8"/>
        <v>1.0635110844817255</v>
      </c>
      <c r="H39" s="14">
        <f t="shared" si="9"/>
        <v>1.4285714285714285E-2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</row>
    <row r="40" spans="1:23" ht="12.75" customHeight="1">
      <c r="A40" s="20">
        <v>6</v>
      </c>
      <c r="B40" s="21" t="s">
        <v>70</v>
      </c>
      <c r="C40" s="22">
        <f t="shared" si="7"/>
        <v>0.14285714285714285</v>
      </c>
      <c r="D40" s="60">
        <v>0</v>
      </c>
      <c r="E40" s="61">
        <v>162713</v>
      </c>
      <c r="F40" s="61">
        <v>183333</v>
      </c>
      <c r="G40" s="24">
        <f t="shared" si="8"/>
        <v>0.88752706823103311</v>
      </c>
      <c r="H40" s="14">
        <f t="shared" si="9"/>
        <v>1.4285714285714285E-2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</row>
    <row r="41" spans="1:23" ht="12.75" customHeight="1">
      <c r="A41" s="20">
        <v>7</v>
      </c>
      <c r="B41" s="21" t="s">
        <v>72</v>
      </c>
      <c r="C41" s="22">
        <f t="shared" si="7"/>
        <v>0.14285714285714285</v>
      </c>
      <c r="D41" s="60">
        <v>0</v>
      </c>
      <c r="E41" s="61">
        <v>33598</v>
      </c>
      <c r="F41" s="61">
        <v>55281</v>
      </c>
      <c r="G41" s="24">
        <f t="shared" si="8"/>
        <v>0.60776758741701487</v>
      </c>
      <c r="H41" s="14">
        <f t="shared" si="9"/>
        <v>1.4285714285714285E-2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</row>
    <row r="42" spans="1:23" ht="12.75" customHeight="1">
      <c r="A42" s="35"/>
      <c r="B42" s="108" t="str">
        <f>B34</f>
        <v>NEW S-CURVE</v>
      </c>
      <c r="C42" s="109"/>
      <c r="D42" s="109"/>
      <c r="E42" s="109"/>
      <c r="F42" s="110"/>
      <c r="G42" s="36">
        <f>SUMPRODUCT(G$35:G$41,C$35:C$41)</f>
        <v>0.79299848644348836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spans="1:23" ht="12.75" customHeight="1">
      <c r="A43" s="16" t="s">
        <v>17</v>
      </c>
      <c r="B43" s="17" t="s">
        <v>13</v>
      </c>
      <c r="C43" s="18" t="s">
        <v>18</v>
      </c>
      <c r="D43" s="18" t="s">
        <v>19</v>
      </c>
      <c r="E43" s="18" t="s">
        <v>20</v>
      </c>
      <c r="F43" s="18" t="s">
        <v>21</v>
      </c>
      <c r="G43" s="18" t="s">
        <v>22</v>
      </c>
      <c r="H43" s="6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spans="1:23" ht="12.75" customHeight="1">
      <c r="A44" s="25">
        <v>1</v>
      </c>
      <c r="B44" s="21" t="s">
        <v>74</v>
      </c>
      <c r="C44" s="86">
        <v>0.5</v>
      </c>
      <c r="D44" s="66">
        <v>0</v>
      </c>
      <c r="E44" s="67">
        <v>92.9</v>
      </c>
      <c r="F44" s="68">
        <v>100</v>
      </c>
      <c r="G44" s="24">
        <f t="shared" ref="G44:G46" si="10">MIN((E44-D44)/(F44-D44),1.2)</f>
        <v>0.92900000000000005</v>
      </c>
      <c r="H44" s="14">
        <f t="shared" ref="H44:H47" si="11">C44*$A$6</f>
        <v>0.15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</row>
    <row r="45" spans="1:23" ht="12.75" customHeight="1">
      <c r="A45" s="25">
        <v>2</v>
      </c>
      <c r="B45" s="21" t="s">
        <v>76</v>
      </c>
      <c r="C45" s="87">
        <v>0.25</v>
      </c>
      <c r="D45" s="66">
        <v>0</v>
      </c>
      <c r="E45" s="66">
        <v>87</v>
      </c>
      <c r="F45" s="66">
        <v>87</v>
      </c>
      <c r="G45" s="22">
        <f t="shared" si="10"/>
        <v>1</v>
      </c>
      <c r="H45" s="14">
        <f t="shared" si="11"/>
        <v>7.4999999999999997E-2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</row>
    <row r="46" spans="1:23" ht="12.75" customHeight="1">
      <c r="A46" s="25">
        <v>3</v>
      </c>
      <c r="B46" s="21" t="s">
        <v>77</v>
      </c>
      <c r="C46" s="87">
        <v>0.25</v>
      </c>
      <c r="D46" s="66">
        <v>0</v>
      </c>
      <c r="E46" s="66">
        <v>0</v>
      </c>
      <c r="F46" s="66">
        <v>706</v>
      </c>
      <c r="G46" s="22">
        <f t="shared" si="10"/>
        <v>0</v>
      </c>
      <c r="H46" s="14">
        <f t="shared" si="11"/>
        <v>7.4999999999999997E-2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ht="12.75" customHeight="1">
      <c r="A47" s="25">
        <v>4</v>
      </c>
      <c r="B47" s="58"/>
      <c r="C47" s="87"/>
      <c r="D47" s="71"/>
      <c r="E47" s="31"/>
      <c r="F47" s="72"/>
      <c r="G47" s="22"/>
      <c r="H47" s="14">
        <f t="shared" si="11"/>
        <v>0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</row>
    <row r="48" spans="1:23" ht="12.75" customHeight="1">
      <c r="A48" s="35"/>
      <c r="B48" s="108" t="str">
        <f>B43</f>
        <v>COST &amp; PRODUCTIVITY</v>
      </c>
      <c r="C48" s="109"/>
      <c r="D48" s="109"/>
      <c r="E48" s="109"/>
      <c r="F48" s="110"/>
      <c r="G48" s="36">
        <f>(C44*G44)+(C45*G45)+(C46*G46)+(C47*G47)</f>
        <v>0.71450000000000002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ht="12.75" customHeight="1">
      <c r="A49" s="16" t="s">
        <v>17</v>
      </c>
      <c r="B49" s="17" t="s">
        <v>15</v>
      </c>
      <c r="C49" s="18" t="s">
        <v>18</v>
      </c>
      <c r="D49" s="18" t="s">
        <v>19</v>
      </c>
      <c r="E49" s="18" t="s">
        <v>20</v>
      </c>
      <c r="F49" s="18" t="s">
        <v>21</v>
      </c>
      <c r="G49" s="18" t="s">
        <v>22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</row>
    <row r="50" spans="1:23" ht="12.75" customHeight="1">
      <c r="A50" s="25">
        <v>1</v>
      </c>
      <c r="B50" s="58" t="s">
        <v>78</v>
      </c>
      <c r="C50" s="22">
        <v>0.5</v>
      </c>
      <c r="D50" s="66">
        <v>0</v>
      </c>
      <c r="E50" s="75">
        <v>39.909999999999997</v>
      </c>
      <c r="F50" s="66">
        <v>100</v>
      </c>
      <c r="G50" s="22">
        <f t="shared" ref="G50:G53" si="12">MIN((E50-D50)/(F50-D50),1.2)</f>
        <v>0.39909999999999995</v>
      </c>
      <c r="H50" s="14">
        <f t="shared" ref="H50:H53" si="13">C50*$A$7</f>
        <v>0.05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</row>
    <row r="51" spans="1:23" ht="12.75" customHeight="1">
      <c r="A51" s="25">
        <v>2</v>
      </c>
      <c r="B51" s="58" t="s">
        <v>80</v>
      </c>
      <c r="C51" s="22">
        <v>0.2</v>
      </c>
      <c r="D51" s="66">
        <v>0</v>
      </c>
      <c r="E51" s="75">
        <v>0.83</v>
      </c>
      <c r="F51" s="66">
        <v>5</v>
      </c>
      <c r="G51" s="22">
        <f t="shared" si="12"/>
        <v>0.16599999999999998</v>
      </c>
      <c r="H51" s="14">
        <f t="shared" si="13"/>
        <v>2.0000000000000004E-2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</row>
    <row r="52" spans="1:23" ht="12.75" customHeight="1">
      <c r="A52" s="25">
        <v>3</v>
      </c>
      <c r="B52" s="58" t="s">
        <v>82</v>
      </c>
      <c r="C52" s="22">
        <v>0.2</v>
      </c>
      <c r="D52" s="66">
        <v>0</v>
      </c>
      <c r="E52" s="75">
        <v>83.38</v>
      </c>
      <c r="F52" s="66">
        <v>92</v>
      </c>
      <c r="G52" s="22">
        <f t="shared" si="12"/>
        <v>0.90630434782608693</v>
      </c>
      <c r="H52" s="14">
        <f t="shared" si="13"/>
        <v>2.0000000000000004E-2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</row>
    <row r="53" spans="1:23" ht="12.75" customHeight="1">
      <c r="A53" s="25">
        <v>4</v>
      </c>
      <c r="B53" s="58" t="s">
        <v>84</v>
      </c>
      <c r="C53" s="22">
        <v>0.1</v>
      </c>
      <c r="D53" s="66">
        <v>0</v>
      </c>
      <c r="E53" s="75">
        <v>69.7</v>
      </c>
      <c r="F53" s="66">
        <v>100</v>
      </c>
      <c r="G53" s="22">
        <f t="shared" si="12"/>
        <v>0.69700000000000006</v>
      </c>
      <c r="H53" s="14">
        <f t="shared" si="13"/>
        <v>1.0000000000000002E-2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</row>
    <row r="54" spans="1:23" ht="12.75" customHeight="1">
      <c r="A54" s="35"/>
      <c r="B54" s="108" t="str">
        <f>B49</f>
        <v>DIGITALIZATION</v>
      </c>
      <c r="C54" s="109"/>
      <c r="D54" s="109"/>
      <c r="E54" s="109"/>
      <c r="F54" s="110"/>
      <c r="G54" s="36">
        <f>(C50*G50)+(C51*G51)+(C52*G52)+(C53*G53)</f>
        <v>0.48371086956521736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</row>
    <row r="55" spans="1:23" ht="15.75" customHeight="1">
      <c r="A55" s="3"/>
      <c r="B55" s="3"/>
      <c r="C55" s="3"/>
      <c r="D55" s="3"/>
      <c r="E55" s="3"/>
      <c r="F55" s="3"/>
      <c r="G55" s="77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</row>
    <row r="56" spans="1:23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spans="1:23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1:23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1:23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</row>
    <row r="60" spans="1:23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</row>
    <row r="61" spans="1:23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</row>
    <row r="62" spans="1:23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</row>
    <row r="63" spans="1:2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</row>
    <row r="64" spans="1:23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</row>
    <row r="65" spans="1:23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</row>
    <row r="66" spans="1:23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</row>
    <row r="67" spans="1:23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</row>
    <row r="68" spans="1:23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</row>
    <row r="69" spans="1:23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</row>
    <row r="70" spans="1:23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 spans="1:23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</row>
    <row r="72" spans="1:23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</row>
    <row r="73" spans="1:2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</row>
    <row r="74" spans="1:23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</row>
    <row r="75" spans="1:23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</row>
    <row r="76" spans="1:23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1:23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1:23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</row>
    <row r="79" spans="1:23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</row>
    <row r="80" spans="1:23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</row>
    <row r="81" spans="1:23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</row>
    <row r="82" spans="1:23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</row>
    <row r="83" spans="1:2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</row>
    <row r="84" spans="1:23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</row>
    <row r="85" spans="1:23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</row>
    <row r="86" spans="1:23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</row>
    <row r="87" spans="1:23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</row>
    <row r="88" spans="1:23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</row>
    <row r="89" spans="1:23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</row>
    <row r="90" spans="1:23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</row>
    <row r="91" spans="1:23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</row>
    <row r="92" spans="1:23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</row>
    <row r="93" spans="1:2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</row>
    <row r="94" spans="1:23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</row>
    <row r="95" spans="1:23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</row>
    <row r="96" spans="1:23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</row>
    <row r="97" spans="1:23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</row>
    <row r="98" spans="1:23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spans="1:23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</row>
    <row r="100" spans="1:23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</row>
    <row r="101" spans="1:23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</row>
    <row r="102" spans="1:23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</row>
    <row r="103" spans="1:2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</row>
    <row r="104" spans="1:23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</row>
    <row r="105" spans="1:23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</row>
    <row r="106" spans="1:23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</row>
    <row r="107" spans="1:23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</row>
    <row r="108" spans="1:23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</row>
    <row r="109" spans="1:23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 spans="1:23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</row>
    <row r="111" spans="1:23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</row>
    <row r="112" spans="1:23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spans="1:2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1:23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1:23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1:23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</row>
    <row r="117" spans="1:23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</row>
    <row r="118" spans="1:23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</row>
    <row r="119" spans="1:23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</row>
    <row r="120" spans="1:23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 spans="1:23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</row>
    <row r="122" spans="1:23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</row>
    <row r="123" spans="1: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</row>
    <row r="124" spans="1:23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5" spans="1:23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</row>
    <row r="126" spans="1:23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spans="1:23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</row>
    <row r="128" spans="1:23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</row>
    <row r="129" spans="1:23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 spans="1:23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</row>
    <row r="131" spans="1:23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</row>
    <row r="132" spans="1:23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</row>
    <row r="133" spans="1:2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1:23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1:23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</row>
    <row r="136" spans="1:23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</row>
    <row r="137" spans="1:23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</row>
    <row r="138" spans="1:23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</row>
    <row r="139" spans="1:23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</row>
    <row r="140" spans="1:23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spans="1:23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</row>
    <row r="142" spans="1:23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</row>
    <row r="143" spans="1:2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</row>
    <row r="144" spans="1:23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</row>
    <row r="145" spans="1:23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</row>
    <row r="146" spans="1:23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</row>
    <row r="147" spans="1:23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</row>
    <row r="148" spans="1:23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</row>
    <row r="149" spans="1:23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</row>
    <row r="150" spans="1:23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</row>
    <row r="151" spans="1:23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</row>
    <row r="152" spans="1:23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1:2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1:23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1:23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1:23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</row>
    <row r="157" spans="1:23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</row>
    <row r="158" spans="1:23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</row>
    <row r="159" spans="1:23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</row>
    <row r="160" spans="1:23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</row>
    <row r="161" spans="1:23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</row>
    <row r="162" spans="1:23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</row>
    <row r="163" spans="1:2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</row>
    <row r="164" spans="1:23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</row>
    <row r="165" spans="1:23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</row>
    <row r="166" spans="1:23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</row>
    <row r="167" spans="1:23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</row>
    <row r="168" spans="1:23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 spans="1:23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</row>
    <row r="170" spans="1:23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</row>
    <row r="171" spans="1:23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</row>
    <row r="172" spans="1:23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</row>
    <row r="173" spans="1:2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</row>
    <row r="174" spans="1:23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</row>
    <row r="175" spans="1:23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</row>
    <row r="176" spans="1:23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</row>
    <row r="177" spans="1:23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</row>
    <row r="178" spans="1:23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</row>
    <row r="179" spans="1:23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</row>
    <row r="180" spans="1:23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</row>
    <row r="181" spans="1:23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</row>
    <row r="182" spans="1:23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 spans="1:2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</row>
    <row r="184" spans="1:23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</row>
    <row r="185" spans="1:23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</row>
    <row r="186" spans="1:23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</row>
    <row r="187" spans="1:23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1:23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</row>
    <row r="189" spans="1:23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</row>
    <row r="190" spans="1:23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</row>
    <row r="191" spans="1:23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</row>
    <row r="192" spans="1:23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</row>
    <row r="193" spans="1:2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</row>
    <row r="194" spans="1:23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</row>
    <row r="195" spans="1:23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</row>
    <row r="196" spans="1:23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 spans="1:23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</row>
    <row r="198" spans="1:23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</row>
    <row r="199" spans="1:23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</row>
    <row r="200" spans="1:23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</row>
    <row r="201" spans="1:23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</row>
    <row r="202" spans="1:23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</row>
    <row r="203" spans="1:2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1:23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</row>
    <row r="205" spans="1:23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</row>
    <row r="206" spans="1:23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</row>
    <row r="207" spans="1:23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</row>
    <row r="208" spans="1:23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</row>
    <row r="209" spans="1:23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</row>
    <row r="210" spans="1:23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 spans="1:23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</row>
    <row r="212" spans="1:23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</row>
    <row r="213" spans="1:2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</row>
    <row r="214" spans="1:23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</row>
    <row r="215" spans="1:23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</row>
    <row r="216" spans="1:23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</row>
    <row r="217" spans="1:23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</row>
    <row r="218" spans="1:23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</row>
    <row r="219" spans="1:23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</row>
    <row r="220" spans="1:23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</row>
    <row r="221" spans="1:23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</row>
    <row r="222" spans="1:23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</row>
    <row r="223" spans="1: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</row>
    <row r="224" spans="1:23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</row>
    <row r="225" spans="1:23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</row>
    <row r="226" spans="1:23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</row>
    <row r="227" spans="1:23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</row>
    <row r="228" spans="1:23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</row>
    <row r="229" spans="1:23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</row>
    <row r="230" spans="1:23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</row>
    <row r="231" spans="1:23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</row>
    <row r="232" spans="1:23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</row>
    <row r="233" spans="1:2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</row>
    <row r="234" spans="1:23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</row>
    <row r="235" spans="1:23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</row>
    <row r="236" spans="1:23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</row>
    <row r="237" spans="1:23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</row>
    <row r="238" spans="1:23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 spans="1:23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</row>
    <row r="240" spans="1:23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</row>
    <row r="241" spans="1:23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</row>
    <row r="242" spans="1:23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</row>
    <row r="243" spans="1:2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</row>
    <row r="244" spans="1:23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</row>
    <row r="245" spans="1:23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</row>
    <row r="246" spans="1:23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</row>
    <row r="247" spans="1:23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</row>
    <row r="248" spans="1:23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</row>
    <row r="249" spans="1:23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</row>
    <row r="250" spans="1:23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</row>
    <row r="251" spans="1:23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</row>
    <row r="252" spans="1:23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spans="1:2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</row>
    <row r="254" spans="1:23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</row>
    <row r="255" spans="1:23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</row>
    <row r="256" spans="1:23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</row>
    <row r="257" spans="1:23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</row>
    <row r="258" spans="1:23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</row>
    <row r="259" spans="1:23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</row>
    <row r="260" spans="1:23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</row>
    <row r="261" spans="1:23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</row>
    <row r="262" spans="1:23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1:2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</row>
    <row r="264" spans="1:23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</row>
    <row r="265" spans="1:23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</row>
    <row r="266" spans="1:23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 spans="1:23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</row>
    <row r="268" spans="1:23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</row>
    <row r="269" spans="1:23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</row>
    <row r="270" spans="1:23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</row>
    <row r="271" spans="1:23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</row>
    <row r="272" spans="1:23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</row>
    <row r="273" spans="1:2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</row>
    <row r="274" spans="1:23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</row>
    <row r="275" spans="1:23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</row>
    <row r="276" spans="1:23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</row>
    <row r="277" spans="1:23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</row>
    <row r="278" spans="1:23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</row>
    <row r="279" spans="1:23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</row>
    <row r="280" spans="1:23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 spans="1:23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</row>
    <row r="282" spans="1:23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</row>
    <row r="283" spans="1:2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</row>
    <row r="284" spans="1:23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</row>
    <row r="285" spans="1:23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</row>
    <row r="286" spans="1:23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</row>
    <row r="287" spans="1:23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</row>
    <row r="288" spans="1:23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</row>
    <row r="289" spans="1:23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</row>
    <row r="290" spans="1:23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</row>
    <row r="291" spans="1:23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</row>
    <row r="292" spans="1:23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</row>
    <row r="293" spans="1:2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</row>
    <row r="294" spans="1:23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</row>
    <row r="295" spans="1:23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</row>
    <row r="296" spans="1:23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</row>
    <row r="297" spans="1:23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</row>
    <row r="298" spans="1:23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</row>
    <row r="299" spans="1:23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</row>
    <row r="300" spans="1:23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</row>
    <row r="301" spans="1:23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</row>
    <row r="302" spans="1:23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</row>
    <row r="303" spans="1:2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</row>
    <row r="304" spans="1:23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</row>
    <row r="305" spans="1:23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</row>
    <row r="306" spans="1:23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</row>
    <row r="307" spans="1:23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</row>
    <row r="308" spans="1:23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 spans="1:23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</row>
    <row r="310" spans="1:23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</row>
    <row r="311" spans="1:23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</row>
    <row r="312" spans="1:23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</row>
    <row r="313" spans="1:2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</row>
    <row r="314" spans="1:23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</row>
    <row r="315" spans="1:23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</row>
    <row r="316" spans="1:23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</row>
    <row r="317" spans="1:23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</row>
    <row r="318" spans="1:23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</row>
    <row r="319" spans="1:23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</row>
    <row r="320" spans="1:23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</row>
    <row r="321" spans="1:23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</row>
    <row r="322" spans="1:23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 spans="1: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</row>
    <row r="324" spans="1:23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</row>
    <row r="325" spans="1:23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</row>
    <row r="326" spans="1:23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</row>
    <row r="327" spans="1:23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</row>
    <row r="328" spans="1:23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</row>
    <row r="329" spans="1:23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1:23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</row>
    <row r="331" spans="1:23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</row>
    <row r="332" spans="1:23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</row>
    <row r="333" spans="1:2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</row>
    <row r="334" spans="1:23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</row>
    <row r="335" spans="1:23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</row>
    <row r="336" spans="1:23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 spans="1:23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</row>
    <row r="338" spans="1:23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</row>
    <row r="339" spans="1:23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</row>
    <row r="340" spans="1:23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</row>
    <row r="341" spans="1:23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</row>
    <row r="342" spans="1:23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</row>
    <row r="343" spans="1:2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</row>
    <row r="344" spans="1:23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</row>
    <row r="345" spans="1:23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</row>
    <row r="346" spans="1:23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</row>
    <row r="347" spans="1:23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1:23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</row>
    <row r="349" spans="1:23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</row>
    <row r="350" spans="1:23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 spans="1:23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</row>
    <row r="352" spans="1:23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1:2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 spans="1:23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 spans="1:23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 spans="1:23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 spans="1:23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 spans="1:23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 spans="1:23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 spans="1:23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 spans="1:23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 spans="1:23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 spans="1:2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 spans="1:23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 spans="1:23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 spans="1:23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 spans="1:23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 spans="1:23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 spans="1:23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 spans="1:23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 spans="1:23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 spans="1:23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 spans="1:2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 spans="1:23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 spans="1:23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 spans="1:23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 spans="1:23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 spans="1:23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 spans="1:23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 spans="1:23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 spans="1:23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 spans="1:23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 spans="1:2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 spans="1:23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 spans="1:23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 spans="1:23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 spans="1:23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 spans="1:23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</row>
    <row r="389" spans="1:23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</row>
    <row r="390" spans="1:23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1:23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</row>
    <row r="392" spans="1:23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</row>
    <row r="393" spans="1:2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</row>
    <row r="394" spans="1:23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</row>
    <row r="395" spans="1:23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</row>
    <row r="396" spans="1:23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</row>
    <row r="397" spans="1:23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</row>
    <row r="398" spans="1:23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</row>
    <row r="399" spans="1:23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</row>
    <row r="400" spans="1:23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</row>
    <row r="401" spans="1:23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</row>
    <row r="402" spans="1:23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</row>
    <row r="403" spans="1:2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</row>
    <row r="404" spans="1:23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</row>
    <row r="405" spans="1:23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</row>
    <row r="406" spans="1:23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</row>
    <row r="407" spans="1:23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1:23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</row>
    <row r="409" spans="1:23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</row>
    <row r="410" spans="1:23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</row>
    <row r="411" spans="1:23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</row>
    <row r="412" spans="1:23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</row>
    <row r="413" spans="1:2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</row>
    <row r="414" spans="1:23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</row>
    <row r="415" spans="1:23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</row>
    <row r="416" spans="1:23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</row>
    <row r="417" spans="1:23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</row>
    <row r="418" spans="1:23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</row>
    <row r="419" spans="1:23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</row>
    <row r="420" spans="1:23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</row>
    <row r="421" spans="1:23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</row>
    <row r="422" spans="1:23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</row>
    <row r="423" spans="1: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</row>
    <row r="424" spans="1:23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1:23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</row>
    <row r="426" spans="1:23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</row>
    <row r="427" spans="1:23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</row>
    <row r="428" spans="1:23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</row>
    <row r="429" spans="1:23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</row>
    <row r="430" spans="1:23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</row>
    <row r="431" spans="1:23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</row>
    <row r="432" spans="1:23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</row>
    <row r="433" spans="1:2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</row>
    <row r="434" spans="1:23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</row>
    <row r="435" spans="1:23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</row>
    <row r="436" spans="1:23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</row>
    <row r="437" spans="1:23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</row>
    <row r="438" spans="1:23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</row>
    <row r="439" spans="1:23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</row>
    <row r="440" spans="1:23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</row>
    <row r="441" spans="1:23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1:23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</row>
    <row r="443" spans="1:2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</row>
    <row r="444" spans="1:23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</row>
    <row r="445" spans="1:23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</row>
    <row r="446" spans="1:23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</row>
    <row r="447" spans="1:23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</row>
    <row r="448" spans="1:23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</row>
    <row r="449" spans="1:23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</row>
    <row r="450" spans="1:23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</row>
    <row r="451" spans="1:23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</row>
    <row r="452" spans="1:23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</row>
    <row r="453" spans="1:2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</row>
    <row r="454" spans="1:23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</row>
    <row r="455" spans="1:23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</row>
    <row r="456" spans="1:23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</row>
    <row r="457" spans="1:23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</row>
    <row r="458" spans="1:23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</row>
    <row r="459" spans="1:23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</row>
    <row r="460" spans="1:23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</row>
    <row r="461" spans="1:23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</row>
    <row r="462" spans="1:23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</row>
    <row r="463" spans="1:2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</row>
    <row r="464" spans="1:23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</row>
    <row r="465" spans="1:23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</row>
    <row r="466" spans="1:23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</row>
    <row r="467" spans="1:23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</row>
    <row r="468" spans="1:23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</row>
    <row r="469" spans="1:23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</row>
    <row r="470" spans="1:23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</row>
    <row r="471" spans="1:23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</row>
    <row r="472" spans="1:23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</row>
    <row r="473" spans="1:2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</row>
    <row r="474" spans="1:23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</row>
    <row r="475" spans="1:23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</row>
    <row r="476" spans="1:23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</row>
    <row r="477" spans="1:23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</row>
    <row r="478" spans="1:23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</row>
    <row r="479" spans="1:23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</row>
    <row r="480" spans="1:23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</row>
    <row r="481" spans="1:23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</row>
    <row r="482" spans="1:23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</row>
    <row r="483" spans="1:2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</row>
    <row r="484" spans="1:23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</row>
    <row r="485" spans="1:23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</row>
    <row r="486" spans="1:23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</row>
    <row r="487" spans="1:23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</row>
    <row r="488" spans="1:23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</row>
    <row r="489" spans="1:23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</row>
    <row r="490" spans="1:23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</row>
    <row r="491" spans="1:23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</row>
    <row r="492" spans="1:23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</row>
    <row r="493" spans="1:2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</row>
    <row r="494" spans="1:23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</row>
    <row r="495" spans="1:23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</row>
    <row r="496" spans="1:23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</row>
    <row r="497" spans="1:23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</row>
    <row r="498" spans="1:23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</row>
    <row r="499" spans="1:23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</row>
    <row r="500" spans="1:23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</row>
    <row r="501" spans="1:23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</row>
    <row r="502" spans="1:23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</row>
    <row r="503" spans="1:2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</row>
    <row r="504" spans="1:23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</row>
    <row r="505" spans="1:23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</row>
    <row r="506" spans="1:23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</row>
    <row r="507" spans="1:23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</row>
    <row r="508" spans="1:23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</row>
    <row r="509" spans="1:23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</row>
    <row r="510" spans="1:23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</row>
    <row r="511" spans="1:23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</row>
    <row r="512" spans="1:23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</row>
    <row r="513" spans="1:2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</row>
    <row r="514" spans="1:23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</row>
    <row r="515" spans="1:23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</row>
    <row r="516" spans="1:23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</row>
    <row r="517" spans="1:23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</row>
    <row r="518" spans="1:23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</row>
    <row r="519" spans="1:23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</row>
    <row r="520" spans="1:23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</row>
    <row r="521" spans="1:23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</row>
    <row r="522" spans="1:23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</row>
    <row r="523" spans="1: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</row>
    <row r="524" spans="1:23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</row>
    <row r="525" spans="1:23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</row>
    <row r="526" spans="1:23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</row>
    <row r="527" spans="1:23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</row>
    <row r="528" spans="1:23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</row>
    <row r="529" spans="1:23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</row>
    <row r="530" spans="1:23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</row>
    <row r="531" spans="1:23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</row>
    <row r="532" spans="1:23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</row>
    <row r="533" spans="1:2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</row>
    <row r="534" spans="1:23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</row>
    <row r="535" spans="1:23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</row>
    <row r="536" spans="1:23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</row>
    <row r="537" spans="1:23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</row>
    <row r="538" spans="1:23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</row>
    <row r="539" spans="1:23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</row>
    <row r="540" spans="1:23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</row>
    <row r="541" spans="1:23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</row>
    <row r="542" spans="1:23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</row>
    <row r="543" spans="1:2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</row>
    <row r="544" spans="1:23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</row>
    <row r="545" spans="1:23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</row>
    <row r="546" spans="1:23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</row>
    <row r="547" spans="1:23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</row>
    <row r="548" spans="1:23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</row>
    <row r="549" spans="1:23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</row>
    <row r="550" spans="1:23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</row>
    <row r="551" spans="1:23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</row>
    <row r="552" spans="1:23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</row>
    <row r="553" spans="1:2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1:23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</row>
    <row r="555" spans="1:23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</row>
    <row r="556" spans="1:23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</row>
    <row r="557" spans="1:23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</row>
    <row r="558" spans="1:23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</row>
    <row r="559" spans="1:23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</row>
    <row r="560" spans="1:23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</row>
    <row r="561" spans="1:23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</row>
    <row r="562" spans="1:23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</row>
    <row r="563" spans="1:2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</row>
    <row r="564" spans="1:23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</row>
    <row r="565" spans="1:23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</row>
    <row r="566" spans="1:23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</row>
    <row r="567" spans="1:23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</row>
    <row r="568" spans="1:23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</row>
    <row r="569" spans="1:23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</row>
    <row r="570" spans="1:23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</row>
    <row r="571" spans="1:23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</row>
    <row r="572" spans="1:23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</row>
    <row r="573" spans="1:2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</row>
    <row r="574" spans="1:23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</row>
    <row r="575" spans="1:23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</row>
    <row r="576" spans="1:23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</row>
    <row r="577" spans="1:23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</row>
    <row r="578" spans="1:23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</row>
    <row r="579" spans="1:23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</row>
    <row r="580" spans="1:23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</row>
    <row r="581" spans="1:23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</row>
    <row r="582" spans="1:23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</row>
    <row r="583" spans="1:2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1:23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</row>
    <row r="585" spans="1:23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</row>
    <row r="586" spans="1:23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</row>
    <row r="587" spans="1:23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</row>
    <row r="588" spans="1:23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</row>
    <row r="589" spans="1:23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</row>
    <row r="590" spans="1:23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</row>
    <row r="591" spans="1:23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</row>
    <row r="592" spans="1:23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</row>
    <row r="593" spans="1:2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</row>
    <row r="594" spans="1:23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</row>
    <row r="595" spans="1:23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</row>
    <row r="596" spans="1:23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</row>
    <row r="597" spans="1:23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</row>
    <row r="598" spans="1:23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1:23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</row>
    <row r="600" spans="1:23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</row>
    <row r="601" spans="1:23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</row>
    <row r="602" spans="1:23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</row>
    <row r="603" spans="1:2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</row>
    <row r="604" spans="1:23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</row>
    <row r="605" spans="1:23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</row>
    <row r="606" spans="1:23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</row>
    <row r="607" spans="1:23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</row>
    <row r="608" spans="1:23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</row>
    <row r="609" spans="1:23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</row>
    <row r="610" spans="1:23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</row>
    <row r="611" spans="1:23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</row>
    <row r="612" spans="1:23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</row>
    <row r="613" spans="1:2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</row>
    <row r="614" spans="1:23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</row>
    <row r="615" spans="1:23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</row>
    <row r="616" spans="1:23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</row>
    <row r="617" spans="1:23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</row>
    <row r="618" spans="1:23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</row>
    <row r="619" spans="1:23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</row>
    <row r="620" spans="1:23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</row>
    <row r="621" spans="1:23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</row>
    <row r="622" spans="1:23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</row>
    <row r="623" spans="1: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</row>
    <row r="624" spans="1:23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</row>
    <row r="625" spans="1:23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</row>
    <row r="626" spans="1:23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</row>
    <row r="627" spans="1:23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</row>
    <row r="628" spans="1:23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1:23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</row>
    <row r="630" spans="1:23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</row>
    <row r="631" spans="1:23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</row>
    <row r="632" spans="1:23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</row>
    <row r="633" spans="1:2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</row>
    <row r="634" spans="1:23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</row>
    <row r="635" spans="1:23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</row>
    <row r="636" spans="1:23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</row>
    <row r="637" spans="1:23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</row>
    <row r="638" spans="1:23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</row>
    <row r="639" spans="1:23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</row>
    <row r="640" spans="1:23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</row>
    <row r="641" spans="1:23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</row>
    <row r="642" spans="1:23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</row>
    <row r="643" spans="1:2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1:23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</row>
    <row r="645" spans="1:23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</row>
    <row r="646" spans="1:23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</row>
    <row r="647" spans="1:23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</row>
    <row r="648" spans="1:23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</row>
    <row r="649" spans="1:23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</row>
    <row r="650" spans="1:23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</row>
    <row r="651" spans="1:23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</row>
    <row r="652" spans="1:23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</row>
    <row r="653" spans="1:2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</row>
    <row r="654" spans="1:23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</row>
    <row r="655" spans="1:23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</row>
    <row r="656" spans="1:23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</row>
    <row r="657" spans="1:23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</row>
    <row r="658" spans="1:23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</row>
    <row r="659" spans="1:23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</row>
    <row r="660" spans="1:23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</row>
    <row r="661" spans="1:23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</row>
    <row r="662" spans="1:23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</row>
    <row r="663" spans="1:2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</row>
    <row r="664" spans="1:23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</row>
    <row r="665" spans="1:23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</row>
    <row r="666" spans="1:23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</row>
    <row r="667" spans="1:23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</row>
    <row r="668" spans="1:23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</row>
    <row r="669" spans="1:23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</row>
    <row r="670" spans="1:23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</row>
    <row r="671" spans="1:23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</row>
    <row r="672" spans="1:23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</row>
    <row r="673" spans="1:2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1:23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</row>
    <row r="675" spans="1:23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1:23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</row>
    <row r="677" spans="1:23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</row>
    <row r="678" spans="1:23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</row>
    <row r="679" spans="1:23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</row>
    <row r="680" spans="1:23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</row>
    <row r="681" spans="1:23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</row>
    <row r="682" spans="1:23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</row>
    <row r="683" spans="1:2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</row>
    <row r="684" spans="1:23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</row>
    <row r="685" spans="1:23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</row>
    <row r="686" spans="1:23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</row>
    <row r="687" spans="1:23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</row>
    <row r="688" spans="1:23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</row>
    <row r="689" spans="1:23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</row>
    <row r="690" spans="1:23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</row>
    <row r="691" spans="1:23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</row>
    <row r="692" spans="1:23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1:2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</row>
    <row r="694" spans="1:23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</row>
    <row r="695" spans="1:23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</row>
    <row r="696" spans="1:23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</row>
    <row r="697" spans="1:23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</row>
    <row r="698" spans="1:23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</row>
    <row r="699" spans="1:23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</row>
    <row r="700" spans="1:23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</row>
    <row r="701" spans="1:23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</row>
    <row r="702" spans="1:23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</row>
    <row r="703" spans="1:2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</row>
    <row r="704" spans="1:23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</row>
    <row r="705" spans="1:23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</row>
    <row r="706" spans="1:23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</row>
    <row r="707" spans="1:23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</row>
    <row r="708" spans="1:23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</row>
    <row r="709" spans="1:23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</row>
    <row r="710" spans="1:23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</row>
    <row r="711" spans="1:23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</row>
    <row r="712" spans="1:23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</row>
    <row r="713" spans="1:2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</row>
    <row r="714" spans="1:23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</row>
    <row r="715" spans="1:23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</row>
    <row r="716" spans="1:23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</row>
    <row r="717" spans="1:23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</row>
    <row r="718" spans="1:23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</row>
    <row r="719" spans="1:23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</row>
    <row r="720" spans="1:23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</row>
    <row r="721" spans="1:23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</row>
    <row r="722" spans="1:23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</row>
    <row r="723" spans="1: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</row>
    <row r="724" spans="1:23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</row>
    <row r="725" spans="1:23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1:23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1:23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</row>
    <row r="728" spans="1:23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</row>
    <row r="729" spans="1:23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</row>
    <row r="730" spans="1:23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</row>
    <row r="731" spans="1:23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</row>
    <row r="732" spans="1:23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</row>
    <row r="733" spans="1:2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</row>
    <row r="734" spans="1:23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</row>
    <row r="735" spans="1:23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</row>
    <row r="736" spans="1:23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</row>
    <row r="737" spans="1:23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</row>
    <row r="738" spans="1:23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</row>
    <row r="739" spans="1:23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</row>
    <row r="740" spans="1:23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</row>
    <row r="741" spans="1:23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</row>
    <row r="742" spans="1:23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</row>
    <row r="743" spans="1:2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1:23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</row>
    <row r="745" spans="1:23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</row>
    <row r="746" spans="1:23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</row>
    <row r="747" spans="1:23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</row>
    <row r="748" spans="1:23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</row>
    <row r="749" spans="1:23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</row>
    <row r="750" spans="1:23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</row>
    <row r="751" spans="1:23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</row>
    <row r="752" spans="1:23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</row>
    <row r="753" spans="1:2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</row>
    <row r="754" spans="1:23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</row>
    <row r="755" spans="1:23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</row>
    <row r="756" spans="1:23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</row>
    <row r="757" spans="1:23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</row>
    <row r="758" spans="1:23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</row>
    <row r="759" spans="1:23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</row>
    <row r="760" spans="1:23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1:23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</row>
    <row r="762" spans="1:23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</row>
    <row r="763" spans="1:2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</row>
    <row r="764" spans="1:23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</row>
    <row r="765" spans="1:23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</row>
    <row r="766" spans="1:23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</row>
    <row r="767" spans="1:23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</row>
    <row r="768" spans="1:23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</row>
    <row r="769" spans="1:23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</row>
    <row r="770" spans="1:23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</row>
    <row r="771" spans="1:23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</row>
    <row r="772" spans="1:23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</row>
    <row r="773" spans="1:2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</row>
    <row r="774" spans="1:23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</row>
    <row r="775" spans="1:23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</row>
    <row r="776" spans="1:23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</row>
    <row r="777" spans="1:23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1:23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1:23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1:23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1:23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1:23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1:2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1:23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1:23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1:23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1:23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1:23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1:23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1:23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1:23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1:23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1:2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1:23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1:23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1:23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1:23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1:23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1:23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1:23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1:23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1:23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1:2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1:23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1:23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1:23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1:23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1:23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  <row r="809" spans="1:23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</row>
    <row r="810" spans="1:23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</row>
    <row r="811" spans="1:23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</row>
    <row r="812" spans="1:23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</row>
    <row r="813" spans="1:2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</row>
    <row r="814" spans="1:23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</row>
    <row r="815" spans="1:23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</row>
    <row r="816" spans="1:23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</row>
    <row r="817" spans="1:23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</row>
    <row r="818" spans="1:23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</row>
    <row r="819" spans="1:23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</row>
    <row r="820" spans="1:23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</row>
    <row r="821" spans="1:23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</row>
    <row r="822" spans="1:23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</row>
    <row r="823" spans="1: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</row>
    <row r="824" spans="1:23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</row>
    <row r="825" spans="1:23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</row>
    <row r="826" spans="1:23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</row>
    <row r="827" spans="1:23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</row>
    <row r="828" spans="1:23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</row>
    <row r="829" spans="1:23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</row>
    <row r="830" spans="1:23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</row>
    <row r="831" spans="1:23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</row>
    <row r="832" spans="1:23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</row>
    <row r="833" spans="1:2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</row>
    <row r="834" spans="1:23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</row>
    <row r="835" spans="1:23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</row>
    <row r="836" spans="1:23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</row>
    <row r="837" spans="1:23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</row>
    <row r="838" spans="1:23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</row>
    <row r="839" spans="1:23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</row>
    <row r="840" spans="1:23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</row>
    <row r="841" spans="1:23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</row>
    <row r="842" spans="1:23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</row>
    <row r="843" spans="1:2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</row>
    <row r="844" spans="1:23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</row>
    <row r="845" spans="1:23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</row>
    <row r="846" spans="1:23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</row>
    <row r="847" spans="1:23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</row>
    <row r="848" spans="1:23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</row>
    <row r="849" spans="1:23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</row>
    <row r="850" spans="1:23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</row>
    <row r="851" spans="1:23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</row>
    <row r="852" spans="1:23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</row>
    <row r="853" spans="1:2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</row>
    <row r="854" spans="1:23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</row>
    <row r="855" spans="1:23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</row>
    <row r="856" spans="1:23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</row>
    <row r="857" spans="1:23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</row>
    <row r="858" spans="1:23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</row>
    <row r="859" spans="1:23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</row>
    <row r="860" spans="1:23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</row>
    <row r="861" spans="1:23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</row>
    <row r="862" spans="1:23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</row>
    <row r="863" spans="1:2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</row>
    <row r="864" spans="1:23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</row>
    <row r="865" spans="1:23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</row>
    <row r="866" spans="1:23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</row>
    <row r="867" spans="1:23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</row>
    <row r="868" spans="1:23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</row>
    <row r="869" spans="1:23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</row>
    <row r="870" spans="1:23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</row>
    <row r="871" spans="1:23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</row>
    <row r="872" spans="1:23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</row>
    <row r="873" spans="1:2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</row>
    <row r="874" spans="1:23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</row>
    <row r="875" spans="1:23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</row>
    <row r="876" spans="1:23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</row>
    <row r="877" spans="1:23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</row>
    <row r="878" spans="1:23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</row>
    <row r="879" spans="1:23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</row>
    <row r="880" spans="1:23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</row>
    <row r="881" spans="1:23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</row>
    <row r="882" spans="1:23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</row>
    <row r="883" spans="1:2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</row>
    <row r="884" spans="1:23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</row>
    <row r="885" spans="1:23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</row>
    <row r="886" spans="1:23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</row>
    <row r="887" spans="1:23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</row>
    <row r="888" spans="1:23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</row>
    <row r="889" spans="1:23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</row>
    <row r="890" spans="1:23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</row>
    <row r="891" spans="1:23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</row>
    <row r="892" spans="1:23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</row>
    <row r="893" spans="1:2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</row>
    <row r="894" spans="1:23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</row>
    <row r="895" spans="1:23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</row>
    <row r="896" spans="1:23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</row>
    <row r="897" spans="1:23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</row>
    <row r="898" spans="1:23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</row>
    <row r="899" spans="1:23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</row>
    <row r="900" spans="1:23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</row>
    <row r="901" spans="1:23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</row>
    <row r="902" spans="1:23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</row>
    <row r="903" spans="1:2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</row>
    <row r="904" spans="1:23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</row>
    <row r="905" spans="1:23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</row>
    <row r="906" spans="1:23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</row>
    <row r="907" spans="1:23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</row>
    <row r="908" spans="1:23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</row>
    <row r="909" spans="1:23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</row>
    <row r="910" spans="1:23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</row>
    <row r="911" spans="1:23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</row>
    <row r="912" spans="1:23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</row>
    <row r="913" spans="1:2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</row>
    <row r="914" spans="1:23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</row>
    <row r="915" spans="1:23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</row>
    <row r="916" spans="1:23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</row>
    <row r="917" spans="1:23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</row>
    <row r="918" spans="1:23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</row>
    <row r="919" spans="1:23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</row>
    <row r="920" spans="1:23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</row>
    <row r="921" spans="1:23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</row>
    <row r="922" spans="1:23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</row>
    <row r="923" spans="1: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</row>
    <row r="924" spans="1:23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</row>
    <row r="925" spans="1:23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</row>
    <row r="926" spans="1:23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</row>
    <row r="927" spans="1:23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</row>
    <row r="928" spans="1:23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</row>
    <row r="929" spans="1:23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</row>
    <row r="930" spans="1:23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</row>
    <row r="931" spans="1:23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</row>
    <row r="932" spans="1:23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</row>
    <row r="933" spans="1:2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</row>
    <row r="934" spans="1:23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</row>
    <row r="935" spans="1:23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</row>
    <row r="936" spans="1:23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</row>
    <row r="937" spans="1:23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</row>
    <row r="938" spans="1:23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</row>
    <row r="939" spans="1:23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</row>
    <row r="940" spans="1:23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</row>
    <row r="941" spans="1:23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</row>
    <row r="942" spans="1:23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</row>
    <row r="943" spans="1:2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</row>
    <row r="944" spans="1:23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</row>
    <row r="945" spans="1:23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</row>
    <row r="946" spans="1:23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</row>
    <row r="947" spans="1:23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</row>
    <row r="948" spans="1:23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</row>
    <row r="949" spans="1:23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</row>
    <row r="950" spans="1:23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</row>
    <row r="951" spans="1:23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</row>
    <row r="952" spans="1:23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</row>
    <row r="953" spans="1:2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</row>
    <row r="954" spans="1:23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</row>
    <row r="955" spans="1:23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</row>
    <row r="956" spans="1:23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</row>
    <row r="957" spans="1:23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</row>
    <row r="958" spans="1:23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</row>
    <row r="959" spans="1:23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</row>
    <row r="960" spans="1:23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</row>
    <row r="961" spans="1:23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</row>
    <row r="962" spans="1:23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</row>
    <row r="963" spans="1:2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</row>
    <row r="964" spans="1:23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</row>
    <row r="965" spans="1:23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</row>
    <row r="966" spans="1:23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</row>
    <row r="967" spans="1:23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</row>
    <row r="968" spans="1:23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</row>
    <row r="969" spans="1:23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</row>
    <row r="970" spans="1:23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</row>
    <row r="971" spans="1:23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</row>
    <row r="972" spans="1:23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</row>
    <row r="973" spans="1:2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</row>
    <row r="974" spans="1:23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</row>
    <row r="975" spans="1:23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</row>
    <row r="976" spans="1:23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</row>
    <row r="977" spans="1:23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</row>
    <row r="978" spans="1:23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</row>
    <row r="979" spans="1:23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</row>
    <row r="980" spans="1:23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</row>
    <row r="981" spans="1:23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</row>
    <row r="982" spans="1:23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</row>
    <row r="983" spans="1:2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</row>
    <row r="984" spans="1:23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</row>
    <row r="985" spans="1:23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</row>
    <row r="986" spans="1:23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</row>
    <row r="987" spans="1:23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</row>
    <row r="988" spans="1:23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</row>
    <row r="989" spans="1:23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</row>
    <row r="990" spans="1:23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</row>
    <row r="991" spans="1:23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</row>
    <row r="992" spans="1:23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</row>
    <row r="993" spans="1:2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</row>
    <row r="994" spans="1:23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</row>
    <row r="995" spans="1:23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</row>
    <row r="996" spans="1:23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</row>
    <row r="997" spans="1:23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</row>
    <row r="998" spans="1:23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</row>
    <row r="999" spans="1:23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</row>
    <row r="1000" spans="1:23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</row>
    <row r="1001" spans="1:23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</row>
    <row r="1002" spans="1:23" ht="15.7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</row>
    <row r="1003" spans="1:23" ht="15.7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</row>
    <row r="1004" spans="1:23" ht="15.7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</row>
    <row r="1005" spans="1:23" ht="15.7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</row>
    <row r="1006" spans="1:23" ht="15.7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</row>
    <row r="1007" spans="1:23" ht="15.7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</row>
    <row r="1008" spans="1:23" ht="15.7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</row>
    <row r="1009" spans="1:23" ht="15.7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</row>
    <row r="1010" spans="1:23" ht="15.7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</row>
    <row r="1011" spans="1:23" ht="15.75" customHeight="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</row>
  </sheetData>
  <mergeCells count="8">
    <mergeCell ref="B42:F42"/>
    <mergeCell ref="B48:F48"/>
    <mergeCell ref="B54:F54"/>
    <mergeCell ref="F3:G3"/>
    <mergeCell ref="F4:G4"/>
    <mergeCell ref="B14:F14"/>
    <mergeCell ref="B22:F22"/>
    <mergeCell ref="B33:F33"/>
  </mergeCells>
  <pageMargins left="0.7" right="0.7" top="0.75" bottom="0.75" header="0" footer="0"/>
  <pageSetup orientation="landscape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11"/>
  <sheetViews>
    <sheetView workbookViewId="0"/>
  </sheetViews>
  <sheetFormatPr defaultColWidth="11.1796875" defaultRowHeight="15" customHeight="1"/>
  <cols>
    <col min="1" max="1" width="7.36328125" customWidth="1"/>
    <col min="2" max="2" width="35.36328125" customWidth="1"/>
    <col min="3" max="3" width="8.6328125" customWidth="1"/>
    <col min="4" max="4" width="8.453125" customWidth="1"/>
    <col min="5" max="5" width="7.36328125" customWidth="1"/>
    <col min="6" max="7" width="8.36328125" customWidth="1"/>
    <col min="8" max="26" width="10.81640625" customWidth="1"/>
  </cols>
  <sheetData>
    <row r="1" spans="1:26">
      <c r="A1" s="1" t="s">
        <v>0</v>
      </c>
      <c r="B1" s="2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6">
        <f>Grading!B3</f>
        <v>0.1</v>
      </c>
      <c r="B2" s="7" t="s">
        <v>4</v>
      </c>
      <c r="C2" s="8">
        <f>G14</f>
        <v>0.77373222016079157</v>
      </c>
      <c r="D2" s="9">
        <f>IF($C2&lt;Grading!$C3,Grading!$C$2,
IF(AND(Grading!$C3&lt;=$C2,$C2&lt;Grading!$D3),($C2-Grading!$C3)/(Grading!$D3-Grading!$C3)+Grading!$C$2,
IF(AND(Grading!$D3&lt;=$C2,$C2&lt;Grading!$E3),($C2-Grading!$D3)/(Grading!$E3-Grading!$D3)+Grading!$D$2,
IF(AND(Grading!$E3&lt;=$C2,$C2&lt;Grading!$F3),($C2-Grading!$E3)/(Grading!$F3-Grading!$E3)+Grading!$E$2,
IF(AND(Grading!$F3&lt;=$C2,$C2&lt;Grading!$G3),($C2-Grading!$F3)/(Grading!$G3-Grading!$F3)+Grading!$F$2,
IF(Grading!$G$3&lt;=$C2,Grading!$G$2,0))))))</f>
        <v>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6">
        <f>Grading!B4</f>
        <v>0.3</v>
      </c>
      <c r="B3" s="7" t="s">
        <v>6</v>
      </c>
      <c r="C3" s="8">
        <f>G22</f>
        <v>0.98688658857922362</v>
      </c>
      <c r="D3" s="9">
        <f>IF($C3&lt;Grading!$C4,Grading!$C$2,
IF(AND(Grading!$C4&lt;=$C3,$C3&lt;Grading!$D4),($C3-Grading!$C4)/(Grading!$D4-Grading!$C4)+Grading!$C$2,
IF(AND(Grading!$D4&lt;=$C3,$C3&lt;Grading!$E4),($C3-Grading!$D4)/(Grading!$E4-Grading!$D4)+Grading!$D$2,
IF(AND(Grading!$E4&lt;=$C3,$C3&lt;Grading!$F4),($C3-Grading!$E4)/(Grading!$F4-Grading!$E4)+Grading!$E$2,
IF(AND(Grading!$F4&lt;=$C3,$C3&lt;Grading!$G4),($C3-Grading!$F4)/(Grading!$G4-Grading!$F4)+Grading!$F$2,
IF(Grading!$G$3&lt;=$C3,Grading!$G$2,0))))))</f>
        <v>2.8688658857922364</v>
      </c>
      <c r="E3" s="3"/>
      <c r="F3" s="104" t="s">
        <v>7</v>
      </c>
      <c r="G3" s="105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6">
        <f>Grading!B5</f>
        <v>0.1</v>
      </c>
      <c r="B4" s="7" t="s">
        <v>9</v>
      </c>
      <c r="C4" s="8">
        <f>G33</f>
        <v>0.88656886983359795</v>
      </c>
      <c r="D4" s="9">
        <f>IF($C4&lt;Grading!$C5,Grading!$C$2,
IF(AND(Grading!$C5&lt;=$C4,$C4&lt;Grading!$D5),($C4-Grading!$C5)/(Grading!$D5-Grading!$C5)+Grading!$C$2,
IF(AND(Grading!$D5&lt;=$C4,$C4&lt;Grading!$E5),($C4-Grading!$D5)/(Grading!$E5-Grading!$D5)+Grading!$D$2,
IF(AND(Grading!$E5&lt;=$C4,$C4&lt;Grading!$F5),($C4-Grading!$E5)/(Grading!$F5-Grading!$E5)+Grading!$E$2,
IF(AND(Grading!$F5&lt;=$C4,$C4&lt;Grading!$G5),($C4-Grading!$F5)/(Grading!$G5-Grading!$F5)+Grading!$F$2,
IF(Grading!$G$3&lt;=$C4,Grading!$G$2,0))))))</f>
        <v>1.8656886983359793</v>
      </c>
      <c r="E4" s="3"/>
      <c r="F4" s="106">
        <f>(D2*Grading!B3)+('W19 Simulator'!D3*Grading!B4)+('W19 Simulator'!D4*Grading!B5)+('W19 Simulator'!D5*Grading!B6)+('W19 Simulator'!D6*Grading!B7)+('W19 Simulator'!D7*Grading!B8)</f>
        <v>1.666323200971098</v>
      </c>
      <c r="G4" s="107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6">
        <f>Grading!B6</f>
        <v>0.1</v>
      </c>
      <c r="B5" s="13" t="s">
        <v>11</v>
      </c>
      <c r="C5" s="8">
        <f>G42</f>
        <v>0.81909456539982894</v>
      </c>
      <c r="D5" s="9">
        <f>IF($C5&lt;Grading!$C6,Grading!$C$2,
IF(AND(Grading!$C6&lt;=$C5,$C5&lt;Grading!$D6),($C5-Grading!$C6)/(Grading!$D6-Grading!$C6)+Grading!$C$2,
IF(AND(Grading!$D6&lt;=$C5,$C5&lt;Grading!$E6),($C5-Grading!$D6)/(Grading!$E6-Grading!$D6)+Grading!$D$2,
IF(AND(Grading!$E6&lt;=$C5,$C5&lt;Grading!$F6),($C5-Grading!$E6)/(Grading!$F6-Grading!$E6)+Grading!$E$2,
IF(AND(Grading!$F6&lt;=$C5,$C5&lt;Grading!$G6),($C5-Grading!$F6)/(Grading!$G6-Grading!$F6)+Grading!$F$2,
IF(Grading!$G$3&lt;=$C5,Grading!$G$2,0))))))</f>
        <v>1.190945653998289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6">
        <f>Grading!B7</f>
        <v>0.3</v>
      </c>
      <c r="B6" s="7" t="s">
        <v>13</v>
      </c>
      <c r="C6" s="8">
        <f>G48</f>
        <v>0.71450000000000002</v>
      </c>
      <c r="D6" s="9">
        <f>IF($C6&lt;Grading!$C7,Grading!$C$2,
IF(AND(Grading!$C7&lt;=$C6,$C6&lt;Grading!$D7),($C6-Grading!$C7)/(Grading!$D7-Grading!$C7)+Grading!$C$2,
IF(AND(Grading!$D7&lt;=$C6,$C6&lt;Grading!$E7),($C6-Grading!$D7)/(Grading!$E7-Grading!$D7)+Grading!$D$2,
IF(AND(Grading!$E7&lt;=$C6,$C6&lt;Grading!$F7),($C6-Grading!$E7)/(Grading!$F7-Grading!$E7)+Grading!$E$2,
IF(AND(Grading!$F7&lt;=$C6,$C6&lt;Grading!$G7),($C6-Grading!$F7)/(Grading!$G7-Grading!$F7)+Grading!$F$2,
IF(Grading!$G$3&lt;=$C6,Grading!$G$2,0))))))</f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6">
        <f>Grading!B8</f>
        <v>0.1</v>
      </c>
      <c r="B7" s="7" t="s">
        <v>15</v>
      </c>
      <c r="C7" s="8">
        <f>G54</f>
        <v>0.54274043478260869</v>
      </c>
      <c r="D7" s="9">
        <f>IF($C7&lt;Grading!$C8,Grading!$C$2,
IF(AND(Grading!$C8&lt;=$C7,$C7&lt;Grading!$D8),($C7-Grading!$C8)/(Grading!$D8-Grading!$C8)+Grading!$C$2,
IF(AND(Grading!$D8&lt;=$C7,$C7&lt;Grading!$E8),($C7-Grading!$D8)/(Grading!$E8-Grading!$D8)+Grading!$D$2,
IF(AND(Grading!$E8&lt;=$C7,$C7&lt;Grading!$F8),($C7-Grading!$E8)/(Grading!$F8-Grading!$E8)+Grading!$E$2,
IF(AND(Grading!$F8&lt;=$C7,$C7&lt;Grading!$G8),($C7-Grading!$F8)/(Grading!$G8-Grading!$F8)+Grading!$F$2,
IF(Grading!$G$3&lt;=$C7,Grading!$G$2,0))))))</f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14">
        <f>SUM(A2:A7)</f>
        <v>0.99999999999999989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16" t="s">
        <v>17</v>
      </c>
      <c r="B9" s="17" t="s">
        <v>4</v>
      </c>
      <c r="C9" s="18" t="s">
        <v>18</v>
      </c>
      <c r="D9" s="18" t="s">
        <v>19</v>
      </c>
      <c r="E9" s="18" t="s">
        <v>20</v>
      </c>
      <c r="F9" s="18" t="s">
        <v>21</v>
      </c>
      <c r="G9" s="18" t="s">
        <v>22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25">
        <v>1</v>
      </c>
      <c r="B10" s="21" t="s">
        <v>24</v>
      </c>
      <c r="C10" s="22">
        <v>0.2</v>
      </c>
      <c r="D10" s="23">
        <v>0.08</v>
      </c>
      <c r="E10" s="23">
        <v>5.0799999999999998E-2</v>
      </c>
      <c r="F10" s="23">
        <v>4.7E-2</v>
      </c>
      <c r="G10" s="24">
        <f>MIN((E10-D10)/(F10-D10),1.2)</f>
        <v>0.88484848484848488</v>
      </c>
      <c r="H10" s="14">
        <f t="shared" ref="H10:H13" si="0">C10*$A$2</f>
        <v>2.0000000000000004E-2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5">
        <v>2</v>
      </c>
      <c r="B11" s="21" t="s">
        <v>26</v>
      </c>
      <c r="C11" s="22">
        <v>0.3</v>
      </c>
      <c r="D11" s="81"/>
      <c r="E11" s="82"/>
      <c r="F11" s="82"/>
      <c r="G11" s="24"/>
      <c r="H11" s="14">
        <f t="shared" si="0"/>
        <v>0.03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25">
        <v>3</v>
      </c>
      <c r="B12" s="21" t="s">
        <v>28</v>
      </c>
      <c r="C12" s="22">
        <v>0.25</v>
      </c>
      <c r="D12" s="23">
        <v>0.08</v>
      </c>
      <c r="E12" s="31">
        <v>1.89E-2</v>
      </c>
      <c r="F12" s="31">
        <v>1.4999999999999999E-2</v>
      </c>
      <c r="G12" s="24">
        <f t="shared" ref="G12:G13" si="1">MIN((E12-D12)/(F12-D12),1.2)</f>
        <v>0.94</v>
      </c>
      <c r="H12" s="14">
        <f t="shared" si="0"/>
        <v>2.5000000000000001E-2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5">
        <v>4</v>
      </c>
      <c r="B13" s="21" t="s">
        <v>30</v>
      </c>
      <c r="C13" s="22">
        <v>0.25</v>
      </c>
      <c r="D13" s="32">
        <v>15</v>
      </c>
      <c r="E13" s="33">
        <v>18.63</v>
      </c>
      <c r="F13" s="33">
        <v>22</v>
      </c>
      <c r="G13" s="24">
        <f t="shared" si="1"/>
        <v>0.51857142857142846</v>
      </c>
      <c r="H13" s="14">
        <f t="shared" si="0"/>
        <v>2.5000000000000001E-2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35"/>
      <c r="B14" s="108" t="str">
        <f>B9</f>
        <v>NETWORK EXPERIENCE</v>
      </c>
      <c r="C14" s="109"/>
      <c r="D14" s="109"/>
      <c r="E14" s="109"/>
      <c r="F14" s="110"/>
      <c r="G14" s="36">
        <f>SUMPRODUCT(G$10:G$13,C$10:C$13)/SUM(C10,C12,C13)</f>
        <v>0.77373222016079157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16" t="s">
        <v>17</v>
      </c>
      <c r="B15" s="17" t="s">
        <v>6</v>
      </c>
      <c r="C15" s="18" t="s">
        <v>18</v>
      </c>
      <c r="D15" s="18" t="s">
        <v>19</v>
      </c>
      <c r="E15" s="18" t="s">
        <v>20</v>
      </c>
      <c r="F15" s="18" t="s">
        <v>21</v>
      </c>
      <c r="G15" s="18" t="s">
        <v>22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20">
        <v>1</v>
      </c>
      <c r="B16" s="21" t="s">
        <v>32</v>
      </c>
      <c r="C16" s="22">
        <v>0.28000000000000003</v>
      </c>
      <c r="D16" s="41">
        <v>0</v>
      </c>
      <c r="E16" s="96">
        <v>814.83</v>
      </c>
      <c r="F16" s="96">
        <v>820.41</v>
      </c>
      <c r="G16" s="24">
        <f t="shared" ref="G16:G20" si="2">MIN((E16-D16)/(F16-D16),1.2)</f>
        <v>0.99319852268987463</v>
      </c>
      <c r="H16" s="14">
        <f t="shared" ref="H16:H21" si="3">C16*$A$3</f>
        <v>8.4000000000000005E-2</v>
      </c>
      <c r="I16" s="78">
        <v>10932</v>
      </c>
      <c r="J16" s="5" t="s">
        <v>33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0">
        <v>2</v>
      </c>
      <c r="B17" s="21" t="s">
        <v>34</v>
      </c>
      <c r="C17" s="22">
        <v>0.45</v>
      </c>
      <c r="D17" s="41">
        <v>0</v>
      </c>
      <c r="E17" s="96">
        <v>1550.13</v>
      </c>
      <c r="F17" s="96">
        <v>1552.69</v>
      </c>
      <c r="G17" s="24">
        <f t="shared" si="2"/>
        <v>0.99835124847844714</v>
      </c>
      <c r="H17" s="14">
        <f t="shared" si="3"/>
        <v>0.13500000000000001</v>
      </c>
      <c r="I17" s="78">
        <v>17684</v>
      </c>
      <c r="J17" s="5" t="s">
        <v>35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20">
        <v>3</v>
      </c>
      <c r="B18" s="21" t="s">
        <v>36</v>
      </c>
      <c r="C18" s="22">
        <v>0.12</v>
      </c>
      <c r="D18" s="41">
        <v>0</v>
      </c>
      <c r="E18" s="96">
        <v>363.15</v>
      </c>
      <c r="F18" s="96">
        <v>385.5</v>
      </c>
      <c r="G18" s="24">
        <f t="shared" si="2"/>
        <v>0.94202334630350193</v>
      </c>
      <c r="H18" s="14">
        <f t="shared" si="3"/>
        <v>3.5999999999999997E-2</v>
      </c>
      <c r="I18" s="78">
        <v>4779</v>
      </c>
      <c r="J18" s="5" t="s">
        <v>37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0">
        <v>4</v>
      </c>
      <c r="B19" s="21" t="s">
        <v>38</v>
      </c>
      <c r="C19" s="22">
        <v>0.04</v>
      </c>
      <c r="D19" s="41">
        <v>0</v>
      </c>
      <c r="E19" s="96">
        <v>63.24</v>
      </c>
      <c r="F19" s="96">
        <v>71.53</v>
      </c>
      <c r="G19" s="24">
        <f t="shared" si="2"/>
        <v>0.884104571508458</v>
      </c>
      <c r="H19" s="14">
        <f t="shared" si="3"/>
        <v>1.2E-2</v>
      </c>
      <c r="I19" s="78">
        <v>1582</v>
      </c>
      <c r="J19" s="5" t="s">
        <v>39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>
      <c r="A20" s="20">
        <v>5</v>
      </c>
      <c r="B20" s="21" t="s">
        <v>40</v>
      </c>
      <c r="C20" s="22">
        <v>0.02</v>
      </c>
      <c r="D20" s="41">
        <v>0</v>
      </c>
      <c r="E20" s="96">
        <v>561</v>
      </c>
      <c r="F20" s="96">
        <v>503</v>
      </c>
      <c r="G20" s="24">
        <f t="shared" si="2"/>
        <v>1.1153081510934393</v>
      </c>
      <c r="H20" s="14">
        <f t="shared" si="3"/>
        <v>6.0000000000000001E-3</v>
      </c>
      <c r="I20" s="78">
        <v>704</v>
      </c>
      <c r="J20" s="5" t="s">
        <v>41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0">
        <v>6</v>
      </c>
      <c r="B21" s="21" t="s">
        <v>42</v>
      </c>
      <c r="C21" s="22">
        <v>0.09</v>
      </c>
      <c r="D21" s="71"/>
      <c r="E21" s="81"/>
      <c r="F21" s="81"/>
      <c r="G21" s="24"/>
      <c r="H21" s="14">
        <f t="shared" si="3"/>
        <v>2.7E-2</v>
      </c>
      <c r="I21" s="78">
        <v>3381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35"/>
      <c r="B22" s="108" t="str">
        <f>B15</f>
        <v>BUSINESS GROWTH</v>
      </c>
      <c r="C22" s="109"/>
      <c r="D22" s="109"/>
      <c r="E22" s="109"/>
      <c r="F22" s="110"/>
      <c r="G22" s="51">
        <f>SUMPRODUCT(G$16:G$21,C$16:C$21)/SUM(C16:C20)</f>
        <v>0.98688658857922362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16" t="s">
        <v>17</v>
      </c>
      <c r="B23" s="17" t="s">
        <v>9</v>
      </c>
      <c r="C23" s="18" t="s">
        <v>18</v>
      </c>
      <c r="D23" s="18" t="s">
        <v>19</v>
      </c>
      <c r="E23" s="18" t="s">
        <v>20</v>
      </c>
      <c r="F23" s="18" t="s">
        <v>21</v>
      </c>
      <c r="G23" s="18" t="s">
        <v>22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25">
        <v>1</v>
      </c>
      <c r="B24" s="21" t="s">
        <v>44</v>
      </c>
      <c r="C24" s="22">
        <v>0.2</v>
      </c>
      <c r="D24" s="52">
        <v>41230</v>
      </c>
      <c r="E24" s="52">
        <v>47352</v>
      </c>
      <c r="F24" s="52">
        <v>39739</v>
      </c>
      <c r="G24" s="24">
        <f t="shared" ref="G24:G25" si="4">MIN((E24-D24)/(F24-D24),1.2)</f>
        <v>-4.1059691482226697</v>
      </c>
      <c r="H24" s="14">
        <f t="shared" ref="H24:H32" si="5">C24*$A$4</f>
        <v>2.0000000000000004E-2</v>
      </c>
      <c r="I24" s="5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0">
        <v>2</v>
      </c>
      <c r="B25" s="21" t="s">
        <v>46</v>
      </c>
      <c r="C25" s="22">
        <v>0.2</v>
      </c>
      <c r="D25" s="52">
        <f>F25*2</f>
        <v>53426.709671999997</v>
      </c>
      <c r="E25" s="57">
        <v>24650</v>
      </c>
      <c r="F25" s="52">
        <v>26713.354835999999</v>
      </c>
      <c r="G25" s="24">
        <f t="shared" si="4"/>
        <v>1.0772405730642014</v>
      </c>
      <c r="H25" s="14">
        <f t="shared" si="5"/>
        <v>2.0000000000000004E-2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20">
        <v>3</v>
      </c>
      <c r="B26" s="21" t="s">
        <v>48</v>
      </c>
      <c r="C26" s="22">
        <v>0.15</v>
      </c>
      <c r="D26" s="52"/>
      <c r="E26" s="84"/>
      <c r="F26" s="52"/>
      <c r="G26" s="22"/>
      <c r="H26" s="14">
        <f t="shared" si="5"/>
        <v>1.4999999999999999E-2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0">
        <v>4</v>
      </c>
      <c r="B27" s="21" t="s">
        <v>50</v>
      </c>
      <c r="C27" s="22">
        <v>0.15</v>
      </c>
      <c r="D27" s="52">
        <f>F27*2</f>
        <v>790322.58064199996</v>
      </c>
      <c r="E27" s="57">
        <v>412357</v>
      </c>
      <c r="F27" s="57">
        <v>395161.29032099998</v>
      </c>
      <c r="G27" s="24">
        <f t="shared" ref="G27:G32" si="6">MIN((E27-D27)/(F27-D27),1.2)</f>
        <v>0.95648432652643811</v>
      </c>
      <c r="H27" s="14">
        <f t="shared" si="5"/>
        <v>1.4999999999999999E-2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20">
        <v>5</v>
      </c>
      <c r="B28" s="58" t="s">
        <v>53</v>
      </c>
      <c r="C28" s="22">
        <v>0.1</v>
      </c>
      <c r="D28" s="52">
        <v>9737</v>
      </c>
      <c r="E28" s="57">
        <v>9413</v>
      </c>
      <c r="F28" s="57">
        <v>6342</v>
      </c>
      <c r="G28" s="24">
        <f t="shared" si="6"/>
        <v>9.5434462444771717E-2</v>
      </c>
      <c r="H28" s="14">
        <f t="shared" si="5"/>
        <v>1.0000000000000002E-2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0">
        <v>6</v>
      </c>
      <c r="B29" s="58" t="s">
        <v>55</v>
      </c>
      <c r="C29" s="22">
        <v>0.05</v>
      </c>
      <c r="D29" s="52">
        <v>4515</v>
      </c>
      <c r="E29" s="57">
        <v>3581</v>
      </c>
      <c r="F29" s="57">
        <v>3766</v>
      </c>
      <c r="G29" s="24">
        <f t="shared" si="6"/>
        <v>1.2</v>
      </c>
      <c r="H29" s="14">
        <f t="shared" si="5"/>
        <v>5.000000000000001E-3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20">
        <v>7</v>
      </c>
      <c r="B30" s="85" t="s">
        <v>57</v>
      </c>
      <c r="C30" s="22">
        <v>0.05</v>
      </c>
      <c r="D30" s="52">
        <f>5000*7</f>
        <v>35000</v>
      </c>
      <c r="E30" s="57">
        <f>3852*7</f>
        <v>26964</v>
      </c>
      <c r="F30" s="57">
        <f>4200*7</f>
        <v>29400</v>
      </c>
      <c r="G30" s="24">
        <f t="shared" si="6"/>
        <v>1.2</v>
      </c>
      <c r="H30" s="14">
        <f t="shared" si="5"/>
        <v>5.000000000000001E-3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0">
        <v>8</v>
      </c>
      <c r="B31" s="85" t="s">
        <v>58</v>
      </c>
      <c r="C31" s="22">
        <v>0.05</v>
      </c>
      <c r="D31" s="52">
        <f>4000*7</f>
        <v>28000</v>
      </c>
      <c r="E31" s="57">
        <f>2682*7</f>
        <v>18774</v>
      </c>
      <c r="F31" s="57">
        <f>3000*7</f>
        <v>21000</v>
      </c>
      <c r="G31" s="24">
        <f t="shared" si="6"/>
        <v>1.2</v>
      </c>
      <c r="H31" s="14">
        <f t="shared" si="5"/>
        <v>5.000000000000001E-3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20">
        <v>9</v>
      </c>
      <c r="B32" s="58" t="s">
        <v>59</v>
      </c>
      <c r="C32" s="22">
        <v>0.05</v>
      </c>
      <c r="D32" s="52">
        <f>5000*7</f>
        <v>35000</v>
      </c>
      <c r="E32" s="84">
        <f>3999*7</f>
        <v>27993</v>
      </c>
      <c r="F32" s="84">
        <f>3200*7</f>
        <v>22400</v>
      </c>
      <c r="G32" s="24">
        <f t="shared" si="6"/>
        <v>0.55611111111111111</v>
      </c>
      <c r="H32" s="14">
        <f t="shared" si="5"/>
        <v>5.000000000000001E-3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35"/>
      <c r="B33" s="108" t="str">
        <f>B23</f>
        <v>CUSTOMER RETENTION &amp; EXPERIENCE</v>
      </c>
      <c r="C33" s="109"/>
      <c r="D33" s="109"/>
      <c r="E33" s="109"/>
      <c r="F33" s="110"/>
      <c r="G33" s="36">
        <f>SUMPRODUCT(C$25:C$32,G$25:G$32)/SUM(C25,C27:C32)</f>
        <v>0.88656886983359795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16" t="s">
        <v>17</v>
      </c>
      <c r="B34" s="17" t="s">
        <v>11</v>
      </c>
      <c r="C34" s="18" t="s">
        <v>18</v>
      </c>
      <c r="D34" s="18" t="s">
        <v>19</v>
      </c>
      <c r="E34" s="18" t="s">
        <v>20</v>
      </c>
      <c r="F34" s="18" t="s">
        <v>21</v>
      </c>
      <c r="G34" s="18" t="s">
        <v>22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20">
        <v>1</v>
      </c>
      <c r="B35" s="21" t="s">
        <v>60</v>
      </c>
      <c r="C35" s="22">
        <f t="shared" ref="C35:C41" si="7">1/7</f>
        <v>0.14285714285714285</v>
      </c>
      <c r="D35" s="60">
        <v>0</v>
      </c>
      <c r="E35" s="61">
        <v>33.897100000000002</v>
      </c>
      <c r="F35" s="61">
        <v>52.3</v>
      </c>
      <c r="G35" s="24">
        <f t="shared" ref="G35:G41" si="8">MIN((E35-D35)/(F35-D35),1.2)</f>
        <v>0.6481281070745698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0">
        <v>2</v>
      </c>
      <c r="B36" s="21" t="s">
        <v>62</v>
      </c>
      <c r="C36" s="22">
        <f t="shared" si="7"/>
        <v>0.14285714285714285</v>
      </c>
      <c r="D36" s="60">
        <v>0</v>
      </c>
      <c r="E36" s="61">
        <v>4.3385680000000004</v>
      </c>
      <c r="F36" s="61">
        <v>5.4</v>
      </c>
      <c r="G36" s="24">
        <f t="shared" si="8"/>
        <v>0.80343851851851855</v>
      </c>
      <c r="H36" s="14">
        <f t="shared" ref="H36:H41" si="9">C36*$A$5</f>
        <v>1.4285714285714285E-2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0">
        <v>3</v>
      </c>
      <c r="B37" s="21" t="s">
        <v>64</v>
      </c>
      <c r="C37" s="22">
        <f t="shared" si="7"/>
        <v>0.14285714285714285</v>
      </c>
      <c r="D37" s="60">
        <v>0</v>
      </c>
      <c r="E37" s="61">
        <v>1.0989340000000001</v>
      </c>
      <c r="F37" s="61">
        <v>1.71</v>
      </c>
      <c r="G37" s="24">
        <f t="shared" si="8"/>
        <v>0.64265146198830414</v>
      </c>
      <c r="H37" s="14">
        <f t="shared" si="9"/>
        <v>1.4285714285714285E-2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0">
        <v>4</v>
      </c>
      <c r="B38" s="21" t="s">
        <v>66</v>
      </c>
      <c r="C38" s="22">
        <f t="shared" si="7"/>
        <v>0.14285714285714285</v>
      </c>
      <c r="D38" s="60">
        <v>0</v>
      </c>
      <c r="E38" s="61">
        <v>2.520921</v>
      </c>
      <c r="F38" s="61">
        <v>2.79</v>
      </c>
      <c r="G38" s="24">
        <f t="shared" si="8"/>
        <v>0.90355591397849455</v>
      </c>
      <c r="H38" s="14">
        <f t="shared" si="9"/>
        <v>1.4285714285714285E-2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0">
        <v>5</v>
      </c>
      <c r="B39" s="21" t="s">
        <v>68</v>
      </c>
      <c r="C39" s="22">
        <f t="shared" si="7"/>
        <v>0.14285714285714285</v>
      </c>
      <c r="D39" s="60">
        <v>0</v>
      </c>
      <c r="E39" s="61">
        <v>254.57499999999999</v>
      </c>
      <c r="F39" s="61">
        <v>191.935</v>
      </c>
      <c r="G39" s="24">
        <f t="shared" si="8"/>
        <v>1.2</v>
      </c>
      <c r="H39" s="14">
        <f t="shared" si="9"/>
        <v>1.4285714285714285E-2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0">
        <v>6</v>
      </c>
      <c r="B40" s="21" t="s">
        <v>70</v>
      </c>
      <c r="C40" s="22">
        <f t="shared" si="7"/>
        <v>0.14285714285714285</v>
      </c>
      <c r="D40" s="60">
        <v>0</v>
      </c>
      <c r="E40" s="61">
        <v>162460</v>
      </c>
      <c r="F40" s="61">
        <v>176400</v>
      </c>
      <c r="G40" s="24">
        <f t="shared" si="8"/>
        <v>0.92097505668934243</v>
      </c>
      <c r="H40" s="14">
        <f t="shared" si="9"/>
        <v>1.4285714285714285E-2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20">
        <v>7</v>
      </c>
      <c r="B41" s="21" t="s">
        <v>72</v>
      </c>
      <c r="C41" s="22">
        <f t="shared" si="7"/>
        <v>0.14285714285714285</v>
      </c>
      <c r="D41" s="60">
        <v>0</v>
      </c>
      <c r="E41" s="61">
        <v>33993</v>
      </c>
      <c r="F41" s="61">
        <v>55281</v>
      </c>
      <c r="G41" s="24">
        <f t="shared" si="8"/>
        <v>0.61491289954957395</v>
      </c>
      <c r="H41" s="14">
        <f t="shared" si="9"/>
        <v>1.4285714285714285E-2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35"/>
      <c r="B42" s="108" t="str">
        <f>B34</f>
        <v>NEW S-CURVE</v>
      </c>
      <c r="C42" s="109"/>
      <c r="D42" s="109"/>
      <c r="E42" s="109"/>
      <c r="F42" s="110"/>
      <c r="G42" s="36">
        <f>SUMPRODUCT(G$35:G$41,C$35:C$41)</f>
        <v>0.81909456539982894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16" t="s">
        <v>17</v>
      </c>
      <c r="B43" s="17" t="s">
        <v>13</v>
      </c>
      <c r="C43" s="18" t="s">
        <v>18</v>
      </c>
      <c r="D43" s="18" t="s">
        <v>19</v>
      </c>
      <c r="E43" s="18" t="s">
        <v>20</v>
      </c>
      <c r="F43" s="18" t="s">
        <v>21</v>
      </c>
      <c r="G43" s="18" t="s">
        <v>22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5">
        <v>1</v>
      </c>
      <c r="B44" s="21" t="s">
        <v>74</v>
      </c>
      <c r="C44" s="86">
        <v>0.5</v>
      </c>
      <c r="D44" s="66">
        <v>0</v>
      </c>
      <c r="E44" s="67">
        <v>92.9</v>
      </c>
      <c r="F44" s="68">
        <v>100</v>
      </c>
      <c r="G44" s="24">
        <f t="shared" ref="G44:G46" si="10">MIN((E44-D44)/(F44-D44),1.2)</f>
        <v>0.92900000000000005</v>
      </c>
      <c r="H44" s="14">
        <f t="shared" ref="H44:H47" si="11">C44*$A$6</f>
        <v>0.15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5">
        <v>2</v>
      </c>
      <c r="B45" s="21" t="s">
        <v>76</v>
      </c>
      <c r="C45" s="87">
        <v>0.25</v>
      </c>
      <c r="D45" s="66">
        <v>0</v>
      </c>
      <c r="E45" s="66">
        <v>87</v>
      </c>
      <c r="F45" s="66">
        <v>87</v>
      </c>
      <c r="G45" s="22">
        <f t="shared" si="10"/>
        <v>1</v>
      </c>
      <c r="H45" s="14">
        <f t="shared" si="11"/>
        <v>7.4999999999999997E-2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5">
        <v>3</v>
      </c>
      <c r="B46" s="21" t="s">
        <v>77</v>
      </c>
      <c r="C46" s="87">
        <v>0.25</v>
      </c>
      <c r="D46" s="66">
        <v>0</v>
      </c>
      <c r="E46" s="66">
        <v>0</v>
      </c>
      <c r="F46" s="66">
        <v>706</v>
      </c>
      <c r="G46" s="22">
        <f t="shared" si="10"/>
        <v>0</v>
      </c>
      <c r="H46" s="14">
        <f t="shared" si="11"/>
        <v>7.4999999999999997E-2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25">
        <v>4</v>
      </c>
      <c r="B47" s="58"/>
      <c r="C47" s="87"/>
      <c r="D47" s="71"/>
      <c r="E47" s="31"/>
      <c r="F47" s="72"/>
      <c r="G47" s="22"/>
      <c r="H47" s="14">
        <f t="shared" si="11"/>
        <v>0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35"/>
      <c r="B48" s="108" t="str">
        <f>B43</f>
        <v>COST &amp; PRODUCTIVITY</v>
      </c>
      <c r="C48" s="109"/>
      <c r="D48" s="109"/>
      <c r="E48" s="109"/>
      <c r="F48" s="110"/>
      <c r="G48" s="36">
        <f>(C44*G44)+(C45*G45)+(C46*G46)+(C47*G47)</f>
        <v>0.71450000000000002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16" t="s">
        <v>17</v>
      </c>
      <c r="B49" s="17" t="s">
        <v>15</v>
      </c>
      <c r="C49" s="18" t="s">
        <v>18</v>
      </c>
      <c r="D49" s="18" t="s">
        <v>19</v>
      </c>
      <c r="E49" s="18" t="s">
        <v>20</v>
      </c>
      <c r="F49" s="18" t="s">
        <v>21</v>
      </c>
      <c r="G49" s="18" t="s">
        <v>22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5">
        <v>1</v>
      </c>
      <c r="B50" s="58" t="s">
        <v>78</v>
      </c>
      <c r="C50" s="22">
        <v>0.5</v>
      </c>
      <c r="D50" s="66">
        <v>0</v>
      </c>
      <c r="E50" s="75">
        <v>51.43</v>
      </c>
      <c r="F50" s="66">
        <v>100</v>
      </c>
      <c r="G50" s="22">
        <f t="shared" ref="G50:G53" si="12">MIN((E50-D50)/(F50-D50),1.2)</f>
        <v>0.51429999999999998</v>
      </c>
      <c r="H50" s="14">
        <f t="shared" ref="H50:H53" si="13">C50*$A$7</f>
        <v>0.05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5">
        <v>2</v>
      </c>
      <c r="B51" s="58" t="s">
        <v>80</v>
      </c>
      <c r="C51" s="22">
        <v>0.2</v>
      </c>
      <c r="D51" s="66">
        <v>0</v>
      </c>
      <c r="E51" s="75">
        <v>0.85</v>
      </c>
      <c r="F51" s="66">
        <v>5</v>
      </c>
      <c r="G51" s="22">
        <f t="shared" si="12"/>
        <v>0.16999999999999998</v>
      </c>
      <c r="H51" s="14">
        <f t="shared" si="13"/>
        <v>2.0000000000000004E-2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5">
        <v>3</v>
      </c>
      <c r="B52" s="58" t="s">
        <v>82</v>
      </c>
      <c r="C52" s="22">
        <v>0.2</v>
      </c>
      <c r="D52" s="66">
        <v>0</v>
      </c>
      <c r="E52" s="75">
        <v>83.32</v>
      </c>
      <c r="F52" s="66">
        <v>92</v>
      </c>
      <c r="G52" s="22">
        <f t="shared" si="12"/>
        <v>0.90565217391304342</v>
      </c>
      <c r="H52" s="14">
        <f t="shared" si="13"/>
        <v>2.0000000000000004E-2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25">
        <v>4</v>
      </c>
      <c r="B53" s="58" t="s">
        <v>84</v>
      </c>
      <c r="C53" s="22">
        <v>0.1</v>
      </c>
      <c r="D53" s="66">
        <v>0</v>
      </c>
      <c r="E53" s="75">
        <v>70.459999999999994</v>
      </c>
      <c r="F53" s="66">
        <v>100</v>
      </c>
      <c r="G53" s="22">
        <f t="shared" si="12"/>
        <v>0.70459999999999989</v>
      </c>
      <c r="H53" s="14">
        <f t="shared" si="13"/>
        <v>1.0000000000000002E-2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35"/>
      <c r="B54" s="108" t="str">
        <f>B49</f>
        <v>DIGITALIZATION</v>
      </c>
      <c r="C54" s="109"/>
      <c r="D54" s="109"/>
      <c r="E54" s="109"/>
      <c r="F54" s="110"/>
      <c r="G54" s="36">
        <f>(C50*G50)+(C51*G51)+(C52*G52)+(C53*G53)</f>
        <v>0.54274043478260869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3"/>
      <c r="B55" s="3"/>
      <c r="C55" s="3"/>
      <c r="D55" s="3"/>
      <c r="E55" s="3"/>
      <c r="F55" s="3"/>
      <c r="G55" s="77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5.7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5.7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5.7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5.7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ht="15.7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ht="15.7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ht="15.7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ht="15.7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ht="15.7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ht="15.75" customHeight="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</sheetData>
  <mergeCells count="8">
    <mergeCell ref="B42:F42"/>
    <mergeCell ref="B48:F48"/>
    <mergeCell ref="B54:F54"/>
    <mergeCell ref="F3:G3"/>
    <mergeCell ref="F4:G4"/>
    <mergeCell ref="B14:F14"/>
    <mergeCell ref="B22:F22"/>
    <mergeCell ref="B33:F33"/>
  </mergeCells>
  <pageMargins left="0.7" right="0.7" top="0.75" bottom="0.75" header="0" footer="0"/>
  <pageSetup orientation="landscape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10"/>
  <sheetViews>
    <sheetView workbookViewId="0"/>
  </sheetViews>
  <sheetFormatPr defaultColWidth="11.1796875" defaultRowHeight="15" customHeight="1"/>
  <cols>
    <col min="1" max="1" width="7.36328125" customWidth="1"/>
    <col min="2" max="2" width="35.36328125" customWidth="1"/>
    <col min="3" max="3" width="8.6328125" customWidth="1"/>
    <col min="4" max="4" width="8.453125" customWidth="1"/>
    <col min="5" max="5" width="7.36328125" customWidth="1"/>
    <col min="6" max="7" width="8.36328125" customWidth="1"/>
    <col min="8" max="26" width="10.81640625" customWidth="1"/>
  </cols>
  <sheetData>
    <row r="1" spans="1:26">
      <c r="A1" s="1" t="s">
        <v>0</v>
      </c>
      <c r="B1" s="2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6">
        <f>Grading!B3</f>
        <v>0.1</v>
      </c>
      <c r="B2" s="7" t="s">
        <v>4</v>
      </c>
      <c r="C2" s="8">
        <f>G14</f>
        <v>0.86622663051234483</v>
      </c>
      <c r="D2" s="9">
        <f>IF($C2&lt;Grading!$C3,Grading!$C$2,
IF(AND(Grading!$C3&lt;=$C2,$C2&lt;Grading!$D3),($C2-Grading!$C3)/(Grading!$D3-Grading!$C3)+Grading!$C$2,
IF(AND(Grading!$D3&lt;=$C2,$C2&lt;Grading!$E3),($C2-Grading!$D3)/(Grading!$E3-Grading!$D3)+Grading!$D$2,
IF(AND(Grading!$E3&lt;=$C2,$C2&lt;Grading!$F3),($C2-Grading!$E3)/(Grading!$F3-Grading!$E3)+Grading!$E$2,
IF(AND(Grading!$F3&lt;=$C2,$C2&lt;Grading!$G3),($C2-Grading!$F3)/(Grading!$G3-Grading!$F3)+Grading!$F$2,
IF(Grading!$G$3&lt;=$C2,Grading!$G$2,0))))))</f>
        <v>1.6622663051234481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6">
        <f>Grading!B4</f>
        <v>0.3</v>
      </c>
      <c r="B3" s="7" t="s">
        <v>6</v>
      </c>
      <c r="C3" s="8">
        <f>G22</f>
        <v>0.97987785323721921</v>
      </c>
      <c r="D3" s="9">
        <f>IF($C3&lt;Grading!$C4,Grading!$C$2,
IF(AND(Grading!$C4&lt;=$C3,$C3&lt;Grading!$D4),($C3-Grading!$C4)/(Grading!$D4-Grading!$C4)+Grading!$C$2,
IF(AND(Grading!$D4&lt;=$C3,$C3&lt;Grading!$E4),($C3-Grading!$D4)/(Grading!$E4-Grading!$D4)+Grading!$D$2,
IF(AND(Grading!$E4&lt;=$C3,$C3&lt;Grading!$F4),($C3-Grading!$E4)/(Grading!$F4-Grading!$E4)+Grading!$E$2,
IF(AND(Grading!$F4&lt;=$C3,$C3&lt;Grading!$G4),($C3-Grading!$F4)/(Grading!$G4-Grading!$F4)+Grading!$F$2,
IF(Grading!$G$3&lt;=$C3,Grading!$G$2,0))))))</f>
        <v>2.7987785323721921</v>
      </c>
      <c r="E3" s="3"/>
      <c r="F3" s="104" t="s">
        <v>7</v>
      </c>
      <c r="G3" s="105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6">
        <f>Grading!B5</f>
        <v>0.1</v>
      </c>
      <c r="B4" s="7" t="s">
        <v>9</v>
      </c>
      <c r="C4" s="8">
        <f>G33</f>
        <v>0.89696261483388506</v>
      </c>
      <c r="D4" s="9">
        <f>IF($C4&lt;Grading!$C5,Grading!$C$2,
IF(AND(Grading!$C5&lt;=$C4,$C4&lt;Grading!$D5),($C4-Grading!$C5)/(Grading!$D5-Grading!$C5)+Grading!$C$2,
IF(AND(Grading!$D5&lt;=$C4,$C4&lt;Grading!$E5),($C4-Grading!$D5)/(Grading!$E5-Grading!$D5)+Grading!$D$2,
IF(AND(Grading!$E5&lt;=$C4,$C4&lt;Grading!$F5),($C4-Grading!$E5)/(Grading!$F5-Grading!$E5)+Grading!$E$2,
IF(AND(Grading!$F5&lt;=$C4,$C4&lt;Grading!$G5),($C4-Grading!$F5)/(Grading!$G5-Grading!$F5)+Grading!$F$2,
IF(Grading!$G$3&lt;=$C4,Grading!$G$2,0))))))</f>
        <v>1.9696261483388504</v>
      </c>
      <c r="E4" s="3"/>
      <c r="F4" s="106">
        <f>(D2*Grading!B3)+('W18 Simulator'!D3*Grading!B4)+('W18 Simulator'!D4*Grading!B5)+('W18 Simulator'!D5*Grading!B6)+('W18 Simulator'!D6*Grading!B7)+('W18 Simulator'!D7*Grading!B8)</f>
        <v>1.8591601427128626</v>
      </c>
      <c r="G4" s="107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6">
        <f>Grading!B6</f>
        <v>0.1</v>
      </c>
      <c r="B5" s="13" t="s">
        <v>11</v>
      </c>
      <c r="C5" s="8">
        <f>G41</f>
        <v>0.95633733765497486</v>
      </c>
      <c r="D5" s="9">
        <f>IF($C5&lt;Grading!$C6,Grading!$C$2,
IF(AND(Grading!$C6&lt;=$C5,$C5&lt;Grading!$D6),($C5-Grading!$C6)/(Grading!$D6-Grading!$C6)+Grading!$C$2,
IF(AND(Grading!$D6&lt;=$C5,$C5&lt;Grading!$E6),($C5-Grading!$D6)/(Grading!$E6-Grading!$D6)+Grading!$D$2,
IF(AND(Grading!$E6&lt;=$C5,$C5&lt;Grading!$F6),($C5-Grading!$E6)/(Grading!$F6-Grading!$E6)+Grading!$E$2,
IF(AND(Grading!$F6&lt;=$C5,$C5&lt;Grading!$G6),($C5-Grading!$F6)/(Grading!$G6-Grading!$F6)+Grading!$F$2,
IF(Grading!$G$3&lt;=$C5,Grading!$G$2,0))))))</f>
        <v>2.5633733765497486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6">
        <f>Grading!B7</f>
        <v>0.3</v>
      </c>
      <c r="B6" s="7" t="s">
        <v>13</v>
      </c>
      <c r="C6" s="8">
        <f>G47</f>
        <v>0.71450000000000002</v>
      </c>
      <c r="D6" s="9">
        <f>IF($C6&lt;Grading!$C7,Grading!$C$2,
IF(AND(Grading!$C7&lt;=$C6,$C6&lt;Grading!$D7),($C6-Grading!$C7)/(Grading!$D7-Grading!$C7)+Grading!$C$2,
IF(AND(Grading!$D7&lt;=$C6,$C6&lt;Grading!$E7),($C6-Grading!$D7)/(Grading!$E7-Grading!$D7)+Grading!$D$2,
IF(AND(Grading!$E7&lt;=$C6,$C6&lt;Grading!$F7),($C6-Grading!$E7)/(Grading!$F7-Grading!$E7)+Grading!$E$2,
IF(AND(Grading!$F7&lt;=$C6,$C6&lt;Grading!$G7),($C6-Grading!$F7)/(Grading!$G7-Grading!$F7)+Grading!$F$2,
IF(Grading!$G$3&lt;=$C6,Grading!$G$2,0))))))</f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6">
        <f>Grading!B8</f>
        <v>0.1</v>
      </c>
      <c r="B7" s="7" t="s">
        <v>15</v>
      </c>
      <c r="C7" s="8">
        <f>G53</f>
        <v>0.52581</v>
      </c>
      <c r="D7" s="9">
        <f>IF($C7&lt;Grading!$C8,Grading!$C$2,
IF(AND(Grading!$C8&lt;=$C7,$C7&lt;Grading!$D8),($C7-Grading!$C8)/(Grading!$D8-Grading!$C8)+Grading!$C$2,
IF(AND(Grading!$D8&lt;=$C7,$C7&lt;Grading!$E8),($C7-Grading!$D8)/(Grading!$E8-Grading!$D8)+Grading!$D$2,
IF(AND(Grading!$E8&lt;=$C7,$C7&lt;Grading!$F8),($C7-Grading!$E8)/(Grading!$F8-Grading!$E8)+Grading!$E$2,
IF(AND(Grading!$F8&lt;=$C7,$C7&lt;Grading!$G8),($C7-Grading!$F8)/(Grading!$G8-Grading!$F8)+Grading!$F$2,
IF(Grading!$G$3&lt;=$C7,Grading!$G$2,0))))))</f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14">
        <f>SUM(A2:A7)</f>
        <v>0.99999999999999989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16" t="s">
        <v>17</v>
      </c>
      <c r="B9" s="17" t="s">
        <v>4</v>
      </c>
      <c r="C9" s="18" t="s">
        <v>18</v>
      </c>
      <c r="D9" s="18" t="s">
        <v>19</v>
      </c>
      <c r="E9" s="18" t="s">
        <v>20</v>
      </c>
      <c r="F9" s="18" t="s">
        <v>21</v>
      </c>
      <c r="G9" s="18" t="s">
        <v>22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25">
        <v>1</v>
      </c>
      <c r="B10" s="21" t="s">
        <v>24</v>
      </c>
      <c r="C10" s="22">
        <v>0.2</v>
      </c>
      <c r="D10" s="23">
        <v>0.08</v>
      </c>
      <c r="E10" s="23">
        <v>5.1200000000000002E-2</v>
      </c>
      <c r="F10" s="23">
        <v>4.7E-2</v>
      </c>
      <c r="G10" s="24">
        <f>MIN((E10-D10)/(F10-D10),1.2)</f>
        <v>0.87272727272727268</v>
      </c>
      <c r="H10" s="14">
        <f t="shared" ref="H10:H13" si="0">C10*$A$2</f>
        <v>2.0000000000000004E-2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5">
        <v>2</v>
      </c>
      <c r="B11" s="21" t="s">
        <v>26</v>
      </c>
      <c r="C11" s="22">
        <v>0.3</v>
      </c>
      <c r="D11" s="81"/>
      <c r="E11" s="82"/>
      <c r="F11" s="82"/>
      <c r="G11" s="24"/>
      <c r="H11" s="14">
        <f t="shared" si="0"/>
        <v>0.03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25">
        <v>3</v>
      </c>
      <c r="B12" s="21" t="s">
        <v>28</v>
      </c>
      <c r="C12" s="22">
        <v>0.25</v>
      </c>
      <c r="D12" s="23">
        <v>0.08</v>
      </c>
      <c r="E12" s="31">
        <v>1.8800000000000001E-2</v>
      </c>
      <c r="F12" s="31">
        <v>1.4999999999999999E-2</v>
      </c>
      <c r="G12" s="24">
        <f t="shared" ref="G12:G13" si="1">MIN((E12-D12)/(F12-D12),1.2)</f>
        <v>0.94153846153846155</v>
      </c>
      <c r="H12" s="14">
        <f t="shared" si="0"/>
        <v>2.5000000000000001E-2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5">
        <v>4</v>
      </c>
      <c r="B13" s="21" t="s">
        <v>30</v>
      </c>
      <c r="C13" s="22">
        <v>0.25</v>
      </c>
      <c r="D13" s="32">
        <v>15</v>
      </c>
      <c r="E13" s="33">
        <v>20.5</v>
      </c>
      <c r="F13" s="33">
        <v>22</v>
      </c>
      <c r="G13" s="24">
        <f t="shared" si="1"/>
        <v>0.7857142857142857</v>
      </c>
      <c r="H13" s="14">
        <f t="shared" si="0"/>
        <v>2.5000000000000001E-2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35"/>
      <c r="B14" s="108" t="str">
        <f>B9</f>
        <v>NETWORK EXPERIENCE</v>
      </c>
      <c r="C14" s="109"/>
      <c r="D14" s="109"/>
      <c r="E14" s="109"/>
      <c r="F14" s="110"/>
      <c r="G14" s="36">
        <f>SUMPRODUCT(G$10:G$13,C$10:C$13)/SUM(C10,C12,C13)</f>
        <v>0.86622663051234483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16" t="s">
        <v>17</v>
      </c>
      <c r="B15" s="17" t="s">
        <v>6</v>
      </c>
      <c r="C15" s="18" t="s">
        <v>18</v>
      </c>
      <c r="D15" s="18" t="s">
        <v>19</v>
      </c>
      <c r="E15" s="18" t="s">
        <v>20</v>
      </c>
      <c r="F15" s="18" t="s">
        <v>21</v>
      </c>
      <c r="G15" s="18" t="s">
        <v>22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20">
        <v>1</v>
      </c>
      <c r="B16" s="21" t="s">
        <v>32</v>
      </c>
      <c r="C16" s="22">
        <v>0.28000000000000003</v>
      </c>
      <c r="D16" s="41">
        <v>0</v>
      </c>
      <c r="E16" s="97">
        <v>881.97704869999995</v>
      </c>
      <c r="F16" s="97">
        <v>869.29948439999998</v>
      </c>
      <c r="G16" s="24">
        <f t="shared" ref="G16:G20" si="2">MIN((E16-D16)/(F16-D16),1.2)</f>
        <v>1.014583655607193</v>
      </c>
      <c r="H16" s="14">
        <f t="shared" ref="H16:H21" si="3">C16*$A$3</f>
        <v>8.4000000000000005E-2</v>
      </c>
      <c r="I16" s="78">
        <v>10932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0">
        <v>2</v>
      </c>
      <c r="B17" s="21" t="s">
        <v>34</v>
      </c>
      <c r="C17" s="22">
        <v>0.45</v>
      </c>
      <c r="D17" s="41">
        <v>0</v>
      </c>
      <c r="E17" s="97">
        <v>1598.802353</v>
      </c>
      <c r="F17" s="97">
        <v>1601.3253810000001</v>
      </c>
      <c r="G17" s="24">
        <f t="shared" si="2"/>
        <v>0.99842441265845394</v>
      </c>
      <c r="H17" s="14">
        <f t="shared" si="3"/>
        <v>0.13500000000000001</v>
      </c>
      <c r="I17" s="78">
        <v>17684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20">
        <v>3</v>
      </c>
      <c r="B18" s="21" t="s">
        <v>36</v>
      </c>
      <c r="C18" s="22">
        <v>0.12</v>
      </c>
      <c r="D18" s="41">
        <v>0</v>
      </c>
      <c r="E18" s="97">
        <v>302.04330809999999</v>
      </c>
      <c r="F18" s="97">
        <v>317.29671400000001</v>
      </c>
      <c r="G18" s="24">
        <f t="shared" si="2"/>
        <v>0.95192699694961225</v>
      </c>
      <c r="H18" s="14">
        <f t="shared" si="3"/>
        <v>3.5999999999999997E-2</v>
      </c>
      <c r="I18" s="78">
        <v>4779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0">
        <v>4</v>
      </c>
      <c r="B19" s="21" t="s">
        <v>38</v>
      </c>
      <c r="C19" s="22">
        <v>0.04</v>
      </c>
      <c r="D19" s="41">
        <v>0</v>
      </c>
      <c r="E19" s="97">
        <v>32.424081999999999</v>
      </c>
      <c r="F19" s="97">
        <v>59.556468930000001</v>
      </c>
      <c r="G19" s="24">
        <f t="shared" si="2"/>
        <v>0.54442586309322349</v>
      </c>
      <c r="H19" s="14">
        <f t="shared" si="3"/>
        <v>1.2E-2</v>
      </c>
      <c r="I19" s="78">
        <v>1582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>
      <c r="A20" s="20">
        <v>5</v>
      </c>
      <c r="B20" s="21" t="s">
        <v>40</v>
      </c>
      <c r="C20" s="22">
        <v>0.02</v>
      </c>
      <c r="D20" s="41">
        <v>0</v>
      </c>
      <c r="E20" s="97">
        <v>561</v>
      </c>
      <c r="F20" s="97">
        <v>503</v>
      </c>
      <c r="G20" s="24">
        <f t="shared" si="2"/>
        <v>1.1153081510934393</v>
      </c>
      <c r="H20" s="14">
        <f t="shared" si="3"/>
        <v>6.0000000000000001E-3</v>
      </c>
      <c r="I20" s="78">
        <v>704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0">
        <v>6</v>
      </c>
      <c r="B21" s="21" t="s">
        <v>42</v>
      </c>
      <c r="C21" s="22">
        <v>0.09</v>
      </c>
      <c r="D21" s="71"/>
      <c r="E21" s="81"/>
      <c r="F21" s="81"/>
      <c r="G21" s="24"/>
      <c r="H21" s="14">
        <f t="shared" si="3"/>
        <v>2.7E-2</v>
      </c>
      <c r="I21" s="78">
        <v>3381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35"/>
      <c r="B22" s="108" t="str">
        <f>B15</f>
        <v>BUSINESS GROWTH</v>
      </c>
      <c r="C22" s="109"/>
      <c r="D22" s="109"/>
      <c r="E22" s="109"/>
      <c r="F22" s="110"/>
      <c r="G22" s="51">
        <f>SUMPRODUCT(G$16:G$21,C$16:C$21)/SUM(C16:C20)</f>
        <v>0.97987785323721921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16" t="s">
        <v>17</v>
      </c>
      <c r="B23" s="17" t="s">
        <v>9</v>
      </c>
      <c r="C23" s="18" t="s">
        <v>18</v>
      </c>
      <c r="D23" s="18" t="s">
        <v>19</v>
      </c>
      <c r="E23" s="18" t="s">
        <v>20</v>
      </c>
      <c r="F23" s="18" t="s">
        <v>21</v>
      </c>
      <c r="G23" s="18" t="s">
        <v>22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25">
        <v>1</v>
      </c>
      <c r="B24" s="21" t="s">
        <v>44</v>
      </c>
      <c r="C24" s="22">
        <v>0.2</v>
      </c>
      <c r="D24" s="52">
        <v>41230</v>
      </c>
      <c r="E24" s="57">
        <v>40459</v>
      </c>
      <c r="F24" s="52">
        <v>39739</v>
      </c>
      <c r="G24" s="24">
        <f t="shared" ref="G24:G25" si="4">MIN((E24-D24)/(F24-D24),1.2)</f>
        <v>0.51710261569416494</v>
      </c>
      <c r="H24" s="14">
        <f t="shared" ref="H24:H32" si="5">C24*$A$4</f>
        <v>2.0000000000000004E-2</v>
      </c>
      <c r="I24" s="5">
        <v>23289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0">
        <v>2</v>
      </c>
      <c r="B25" s="21" t="s">
        <v>46</v>
      </c>
      <c r="C25" s="22">
        <v>0.2</v>
      </c>
      <c r="D25" s="52">
        <f>F25*2</f>
        <v>53426.709671999997</v>
      </c>
      <c r="E25" s="57">
        <v>25853</v>
      </c>
      <c r="F25" s="52">
        <v>26713.354835999999</v>
      </c>
      <c r="G25" s="24">
        <f t="shared" si="4"/>
        <v>1.0322069182729736</v>
      </c>
      <c r="H25" s="14">
        <f t="shared" si="5"/>
        <v>2.0000000000000004E-2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20">
        <v>3</v>
      </c>
      <c r="B26" s="21" t="s">
        <v>48</v>
      </c>
      <c r="C26" s="22">
        <v>0.15</v>
      </c>
      <c r="D26" s="52"/>
      <c r="E26" s="84"/>
      <c r="F26" s="52"/>
      <c r="G26" s="22"/>
      <c r="H26" s="14">
        <f t="shared" si="5"/>
        <v>1.4999999999999999E-2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0">
        <v>4</v>
      </c>
      <c r="B27" s="21" t="s">
        <v>50</v>
      </c>
      <c r="C27" s="22">
        <v>0.15</v>
      </c>
      <c r="D27" s="52">
        <f>F27*2</f>
        <v>790322.58064199996</v>
      </c>
      <c r="E27" s="57">
        <v>389599</v>
      </c>
      <c r="F27" s="57">
        <v>395161.29032099998</v>
      </c>
      <c r="G27" s="24">
        <f t="shared" ref="G27:G32" si="6">MIN((E27-D27)/(F27-D27),1.2)</f>
        <v>1.0140759999960562</v>
      </c>
      <c r="H27" s="14">
        <f t="shared" si="5"/>
        <v>1.4999999999999999E-2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20">
        <v>5</v>
      </c>
      <c r="B28" s="58" t="s">
        <v>53</v>
      </c>
      <c r="C28" s="22">
        <v>0.1</v>
      </c>
      <c r="D28" s="52">
        <v>9737</v>
      </c>
      <c r="E28" s="57">
        <v>6948</v>
      </c>
      <c r="F28" s="57">
        <v>6342</v>
      </c>
      <c r="G28" s="24">
        <f t="shared" si="6"/>
        <v>0.82150220913107508</v>
      </c>
      <c r="H28" s="14">
        <f t="shared" si="5"/>
        <v>1.0000000000000002E-2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0">
        <v>6</v>
      </c>
      <c r="B29" s="58" t="s">
        <v>55</v>
      </c>
      <c r="C29" s="22">
        <v>0.05</v>
      </c>
      <c r="D29" s="52">
        <v>4515</v>
      </c>
      <c r="E29" s="57">
        <v>4182</v>
      </c>
      <c r="F29" s="57">
        <v>3766</v>
      </c>
      <c r="G29" s="24">
        <f t="shared" si="6"/>
        <v>0.44459279038718291</v>
      </c>
      <c r="H29" s="14">
        <f t="shared" si="5"/>
        <v>5.000000000000001E-3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20">
        <v>7</v>
      </c>
      <c r="B30" s="85" t="s">
        <v>57</v>
      </c>
      <c r="C30" s="22">
        <v>0.05</v>
      </c>
      <c r="D30" s="52">
        <f>5000*7</f>
        <v>35000</v>
      </c>
      <c r="E30" s="84">
        <f>4345*7</f>
        <v>30415</v>
      </c>
      <c r="F30" s="57">
        <f>4200*7</f>
        <v>29400</v>
      </c>
      <c r="G30" s="24">
        <f t="shared" si="6"/>
        <v>0.81874999999999998</v>
      </c>
      <c r="H30" s="14">
        <f t="shared" si="5"/>
        <v>5.000000000000001E-3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0">
        <v>8</v>
      </c>
      <c r="B31" s="85" t="s">
        <v>58</v>
      </c>
      <c r="C31" s="22">
        <v>0.05</v>
      </c>
      <c r="D31" s="52">
        <f>4000*7</f>
        <v>28000</v>
      </c>
      <c r="E31" s="57">
        <f>3168*7</f>
        <v>22176</v>
      </c>
      <c r="F31" s="57">
        <f>3000*7</f>
        <v>21000</v>
      </c>
      <c r="G31" s="24">
        <f t="shared" si="6"/>
        <v>0.83199999999999996</v>
      </c>
      <c r="H31" s="14">
        <f t="shared" si="5"/>
        <v>5.000000000000001E-3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20">
        <v>9</v>
      </c>
      <c r="B32" s="58" t="s">
        <v>59</v>
      </c>
      <c r="C32" s="22">
        <v>0.05</v>
      </c>
      <c r="D32" s="52">
        <f>5000*7</f>
        <v>35000</v>
      </c>
      <c r="E32" s="84">
        <f>3648*7</f>
        <v>25536</v>
      </c>
      <c r="F32" s="84">
        <f>3200*7</f>
        <v>22400</v>
      </c>
      <c r="G32" s="24">
        <f t="shared" si="6"/>
        <v>0.75111111111111106</v>
      </c>
      <c r="H32" s="14">
        <f t="shared" si="5"/>
        <v>5.000000000000001E-3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35"/>
      <c r="B33" s="108" t="str">
        <f>B23</f>
        <v>CUSTOMER RETENTION &amp; EXPERIENCE</v>
      </c>
      <c r="C33" s="109"/>
      <c r="D33" s="109"/>
      <c r="E33" s="109"/>
      <c r="F33" s="110"/>
      <c r="G33" s="36">
        <f>SUMPRODUCT(C25:C32,G25:G32)/SUM(C25,C27:C32)</f>
        <v>0.89696261483388506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16" t="s">
        <v>17</v>
      </c>
      <c r="B34" s="17" t="s">
        <v>11</v>
      </c>
      <c r="C34" s="18" t="s">
        <v>18</v>
      </c>
      <c r="D34" s="18" t="s">
        <v>19</v>
      </c>
      <c r="E34" s="18" t="s">
        <v>20</v>
      </c>
      <c r="F34" s="18" t="s">
        <v>21</v>
      </c>
      <c r="G34" s="18" t="s">
        <v>22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20">
        <v>1</v>
      </c>
      <c r="B35" s="21" t="s">
        <v>62</v>
      </c>
      <c r="C35" s="22">
        <f t="shared" ref="C35:C40" si="7">1/6</f>
        <v>0.16666666666666666</v>
      </c>
      <c r="D35" s="71"/>
      <c r="E35" s="61">
        <v>4.2300000000000004</v>
      </c>
      <c r="F35" s="61">
        <v>4.9000000000000004</v>
      </c>
      <c r="G35" s="24">
        <f t="shared" ref="G35:G40" si="8">MIN((E35-D35)/(F35-D35),1.2)</f>
        <v>0.86326530612244901</v>
      </c>
      <c r="H35" s="14">
        <f t="shared" ref="H35:H40" si="9">C35*$A$5</f>
        <v>1.6666666666666666E-2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0">
        <v>2</v>
      </c>
      <c r="B36" s="21" t="s">
        <v>64</v>
      </c>
      <c r="C36" s="22">
        <f t="shared" si="7"/>
        <v>0.16666666666666666</v>
      </c>
      <c r="D36" s="71"/>
      <c r="E36" s="61">
        <v>1.0900000000000001</v>
      </c>
      <c r="F36" s="61">
        <v>1.1499999999999999</v>
      </c>
      <c r="G36" s="24">
        <f t="shared" si="8"/>
        <v>0.94782608695652193</v>
      </c>
      <c r="H36" s="14">
        <f t="shared" si="9"/>
        <v>1.6666666666666666E-2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0">
        <v>3</v>
      </c>
      <c r="B37" s="21" t="s">
        <v>66</v>
      </c>
      <c r="C37" s="22">
        <f t="shared" si="7"/>
        <v>0.16666666666666666</v>
      </c>
      <c r="D37" s="71"/>
      <c r="E37" s="61">
        <v>2.4500000000000002</v>
      </c>
      <c r="F37" s="61">
        <v>2.27</v>
      </c>
      <c r="G37" s="24">
        <f t="shared" si="8"/>
        <v>1.0792951541850222</v>
      </c>
      <c r="H37" s="14">
        <f t="shared" si="9"/>
        <v>1.6666666666666666E-2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0">
        <v>4</v>
      </c>
      <c r="B38" s="21" t="s">
        <v>68</v>
      </c>
      <c r="C38" s="22">
        <f t="shared" si="7"/>
        <v>0.16666666666666666</v>
      </c>
      <c r="D38" s="71"/>
      <c r="E38" s="61">
        <v>944.6</v>
      </c>
      <c r="F38" s="61">
        <v>775</v>
      </c>
      <c r="G38" s="24">
        <f t="shared" si="8"/>
        <v>1.2</v>
      </c>
      <c r="H38" s="14">
        <f t="shared" si="9"/>
        <v>1.6666666666666666E-2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0">
        <v>5</v>
      </c>
      <c r="B39" s="21" t="s">
        <v>70</v>
      </c>
      <c r="C39" s="22">
        <f t="shared" si="7"/>
        <v>0.16666666666666666</v>
      </c>
      <c r="D39" s="71"/>
      <c r="E39" s="61">
        <v>165</v>
      </c>
      <c r="F39" s="61">
        <v>167</v>
      </c>
      <c r="G39" s="24">
        <f t="shared" si="8"/>
        <v>0.9880239520958084</v>
      </c>
      <c r="H39" s="14">
        <f t="shared" si="9"/>
        <v>1.6666666666666666E-2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0">
        <v>6</v>
      </c>
      <c r="B40" s="21" t="s">
        <v>72</v>
      </c>
      <c r="C40" s="22">
        <f t="shared" si="7"/>
        <v>0.16666666666666666</v>
      </c>
      <c r="D40" s="71"/>
      <c r="E40" s="61">
        <v>34135</v>
      </c>
      <c r="F40" s="61">
        <v>51750</v>
      </c>
      <c r="G40" s="24">
        <f t="shared" si="8"/>
        <v>0.65961352657004835</v>
      </c>
      <c r="H40" s="14">
        <f t="shared" si="9"/>
        <v>1.6666666666666666E-2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35"/>
      <c r="B41" s="108" t="str">
        <f>B34</f>
        <v>NEW S-CURVE</v>
      </c>
      <c r="C41" s="109"/>
      <c r="D41" s="109"/>
      <c r="E41" s="109"/>
      <c r="F41" s="110"/>
      <c r="G41" s="36">
        <f>SUMPRODUCT(G$35:G$40,C$35:C$40)</f>
        <v>0.95633733765497486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16" t="s">
        <v>17</v>
      </c>
      <c r="B42" s="17" t="s">
        <v>13</v>
      </c>
      <c r="C42" s="18" t="s">
        <v>18</v>
      </c>
      <c r="D42" s="18" t="s">
        <v>19</v>
      </c>
      <c r="E42" s="18" t="s">
        <v>20</v>
      </c>
      <c r="F42" s="18" t="s">
        <v>21</v>
      </c>
      <c r="G42" s="18" t="s">
        <v>22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5">
        <v>1</v>
      </c>
      <c r="B43" s="21" t="s">
        <v>74</v>
      </c>
      <c r="C43" s="86">
        <v>0.5</v>
      </c>
      <c r="D43" s="66">
        <v>0</v>
      </c>
      <c r="E43" s="67">
        <v>92.9</v>
      </c>
      <c r="F43" s="68">
        <v>100</v>
      </c>
      <c r="G43" s="24">
        <f t="shared" ref="G43:G45" si="10">MIN((E43-D43)/(F43-D43),1.2)</f>
        <v>0.92900000000000005</v>
      </c>
      <c r="H43" s="14">
        <f t="shared" ref="H43:H46" si="11">C43*$A$6</f>
        <v>0.15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5">
        <v>2</v>
      </c>
      <c r="B44" s="21" t="s">
        <v>76</v>
      </c>
      <c r="C44" s="87">
        <v>0.25</v>
      </c>
      <c r="D44" s="66">
        <v>0</v>
      </c>
      <c r="E44" s="66">
        <v>87</v>
      </c>
      <c r="F44" s="66">
        <v>87</v>
      </c>
      <c r="G44" s="22">
        <f t="shared" si="10"/>
        <v>1</v>
      </c>
      <c r="H44" s="14">
        <f t="shared" si="11"/>
        <v>7.4999999999999997E-2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5">
        <v>3</v>
      </c>
      <c r="B45" s="21" t="s">
        <v>77</v>
      </c>
      <c r="C45" s="87">
        <v>0.25</v>
      </c>
      <c r="D45" s="66">
        <v>0</v>
      </c>
      <c r="E45" s="66">
        <v>0</v>
      </c>
      <c r="F45" s="66">
        <v>706</v>
      </c>
      <c r="G45" s="22">
        <f t="shared" si="10"/>
        <v>0</v>
      </c>
      <c r="H45" s="14">
        <f t="shared" si="11"/>
        <v>7.4999999999999997E-2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5">
        <v>4</v>
      </c>
      <c r="B46" s="58"/>
      <c r="C46" s="87"/>
      <c r="D46" s="71"/>
      <c r="E46" s="31"/>
      <c r="F46" s="72"/>
      <c r="G46" s="22"/>
      <c r="H46" s="14">
        <f t="shared" si="11"/>
        <v>0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35"/>
      <c r="B47" s="108" t="str">
        <f>B42</f>
        <v>COST &amp; PRODUCTIVITY</v>
      </c>
      <c r="C47" s="109"/>
      <c r="D47" s="109"/>
      <c r="E47" s="109"/>
      <c r="F47" s="110"/>
      <c r="G47" s="36">
        <f>(C43*G43)+(C44*G44)+(C45*G45)+(C46*G46)</f>
        <v>0.71450000000000002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16" t="s">
        <v>17</v>
      </c>
      <c r="B48" s="17" t="s">
        <v>15</v>
      </c>
      <c r="C48" s="18" t="s">
        <v>18</v>
      </c>
      <c r="D48" s="18" t="s">
        <v>19</v>
      </c>
      <c r="E48" s="18" t="s">
        <v>20</v>
      </c>
      <c r="F48" s="18" t="s">
        <v>21</v>
      </c>
      <c r="G48" s="18" t="s">
        <v>22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5">
        <v>1</v>
      </c>
      <c r="B49" s="58" t="s">
        <v>78</v>
      </c>
      <c r="C49" s="22">
        <v>0.5</v>
      </c>
      <c r="D49" s="66">
        <v>0</v>
      </c>
      <c r="E49" s="66">
        <v>47.95</v>
      </c>
      <c r="F49" s="66">
        <v>100</v>
      </c>
      <c r="G49" s="22">
        <f t="shared" ref="G49:G52" si="12">MIN((E49-D49)/(F49-D49),1.2)</f>
        <v>0.47950000000000004</v>
      </c>
      <c r="H49" s="14">
        <f t="shared" ref="H49:H52" si="13">C49*$A$7</f>
        <v>0.05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5">
        <v>2</v>
      </c>
      <c r="B50" s="58" t="s">
        <v>80</v>
      </c>
      <c r="C50" s="22">
        <v>0.2</v>
      </c>
      <c r="D50" s="66">
        <v>0</v>
      </c>
      <c r="E50" s="66">
        <v>0.78</v>
      </c>
      <c r="F50" s="66">
        <v>5</v>
      </c>
      <c r="G50" s="22">
        <f t="shared" si="12"/>
        <v>0.156</v>
      </c>
      <c r="H50" s="14">
        <f t="shared" si="13"/>
        <v>2.0000000000000004E-2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5">
        <v>3</v>
      </c>
      <c r="B51" s="58" t="s">
        <v>82</v>
      </c>
      <c r="C51" s="22">
        <v>0.2</v>
      </c>
      <c r="D51" s="66">
        <v>0</v>
      </c>
      <c r="E51" s="66">
        <v>85.79</v>
      </c>
      <c r="F51" s="66">
        <v>92</v>
      </c>
      <c r="G51" s="22">
        <f t="shared" si="12"/>
        <v>0.93250000000000011</v>
      </c>
      <c r="H51" s="14">
        <f t="shared" si="13"/>
        <v>2.0000000000000004E-2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5">
        <v>4</v>
      </c>
      <c r="B52" s="58" t="s">
        <v>84</v>
      </c>
      <c r="C52" s="22">
        <v>0.1</v>
      </c>
      <c r="D52" s="66">
        <v>0</v>
      </c>
      <c r="E52" s="66">
        <v>68.36</v>
      </c>
      <c r="F52" s="66">
        <v>100</v>
      </c>
      <c r="G52" s="22">
        <f t="shared" si="12"/>
        <v>0.68359999999999999</v>
      </c>
      <c r="H52" s="14">
        <f t="shared" si="13"/>
        <v>1.0000000000000002E-2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35"/>
      <c r="B53" s="108" t="str">
        <f>B48</f>
        <v>DIGITALIZATION</v>
      </c>
      <c r="C53" s="109"/>
      <c r="D53" s="109"/>
      <c r="E53" s="109"/>
      <c r="F53" s="110"/>
      <c r="G53" s="36">
        <f>(C49*G49)+(C50*G50)+(C51*G51)+(C52*G52)</f>
        <v>0.52581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3"/>
      <c r="B54" s="3"/>
      <c r="C54" s="3"/>
      <c r="D54" s="3"/>
      <c r="E54" s="3"/>
      <c r="F54" s="3"/>
      <c r="G54" s="77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5.7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5.7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5.7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5.7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ht="15.7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ht="15.7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ht="15.7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ht="15.7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ht="15.7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</sheetData>
  <mergeCells count="8">
    <mergeCell ref="B41:F41"/>
    <mergeCell ref="B47:F47"/>
    <mergeCell ref="B53:F53"/>
    <mergeCell ref="F3:G3"/>
    <mergeCell ref="F4:G4"/>
    <mergeCell ref="B14:F14"/>
    <mergeCell ref="B22:F22"/>
    <mergeCell ref="B33:F33"/>
  </mergeCells>
  <pageMargins left="0.7" right="0.7" top="0.75" bottom="0.75" header="0" footer="0"/>
  <pageSetup orientation="landscape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0"/>
  <sheetViews>
    <sheetView workbookViewId="0"/>
  </sheetViews>
  <sheetFormatPr defaultColWidth="11.1796875" defaultRowHeight="15" customHeight="1"/>
  <cols>
    <col min="1" max="1" width="7.36328125" customWidth="1"/>
    <col min="2" max="2" width="35.36328125" customWidth="1"/>
    <col min="3" max="3" width="8.6328125" customWidth="1"/>
    <col min="4" max="4" width="8.453125" customWidth="1"/>
    <col min="5" max="5" width="7.36328125" customWidth="1"/>
    <col min="6" max="7" width="8.36328125" customWidth="1"/>
    <col min="8" max="26" width="10.81640625" customWidth="1"/>
  </cols>
  <sheetData>
    <row r="1" spans="1:26">
      <c r="A1" s="1" t="s">
        <v>0</v>
      </c>
      <c r="B1" s="2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6">
        <v>0.05</v>
      </c>
      <c r="B2" s="7" t="s">
        <v>4</v>
      </c>
      <c r="C2" s="8">
        <f>G14</f>
        <v>0.5514260739260739</v>
      </c>
      <c r="D2" s="9">
        <f>IF($C2&lt;Grading!$C3,Grading!$C$2,
IF(AND(Grading!$C3&lt;=$C2,$C2&lt;Grading!$D3),($C2-Grading!$C3)/(Grading!$D3-Grading!$C3)+Grading!$C$2,
IF(AND(Grading!$D3&lt;=$C2,$C2&lt;Grading!$E3),($C2-Grading!$D3)/(Grading!$E3-Grading!$D3)+Grading!$D$2,
IF(AND(Grading!$E3&lt;=$C2,$C2&lt;Grading!$F3),($C2-Grading!$E3)/(Grading!$F3-Grading!$E3)+Grading!$E$2,
IF(AND(Grading!$F3&lt;=$C2,$C2&lt;Grading!$G3),($C2-Grading!$F3)/(Grading!$G3-Grading!$F3)+Grading!$F$2,
IF(Grading!$G$3&lt;=$C2,Grading!$G$2,0))))))</f>
        <v>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6">
        <v>0.4</v>
      </c>
      <c r="B3" s="7" t="s">
        <v>6</v>
      </c>
      <c r="C3" s="8" t="e">
        <f>G22</f>
        <v>#DIV/0!</v>
      </c>
      <c r="D3" s="9" t="e">
        <f>IF($C3&lt;Grading!$C4,Grading!$C$2,
IF(AND(Grading!$C4&lt;=$C3,$C3&lt;Grading!$D4),($C3-Grading!$C4)/(Grading!$D4-Grading!$C4)+Grading!$C$2,
IF(AND(Grading!$D4&lt;=$C3,$C3&lt;Grading!$E4),($C3-Grading!$D4)/(Grading!$E4-Grading!$D4)+Grading!$D$2,
IF(AND(Grading!$E4&lt;=$C3,$C3&lt;Grading!$F4),($C3-Grading!$E4)/(Grading!$F4-Grading!$E4)+Grading!$E$2,
IF(AND(Grading!$F4&lt;=$C3,$C3&lt;Grading!$G4),($C3-Grading!$F4)/(Grading!$G4-Grading!$F4)+Grading!$F$2,
IF(Grading!$G$3&lt;=$C3,Grading!$G$2,0))))))</f>
        <v>#DIV/0!</v>
      </c>
      <c r="E3" s="3"/>
      <c r="F3" s="104" t="s">
        <v>7</v>
      </c>
      <c r="G3" s="105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6">
        <v>0.05</v>
      </c>
      <c r="B4" s="7" t="s">
        <v>9</v>
      </c>
      <c r="C4" s="8" t="e">
        <f>G33</f>
        <v>#DIV/0!</v>
      </c>
      <c r="D4" s="9" t="e">
        <f>IF($C4&lt;Grading!$C5,Grading!$C$2,
IF(AND(Grading!$C5&lt;=$C4,$C4&lt;Grading!$D5),($C4-Grading!$C5)/(Grading!$D5-Grading!$C5)+Grading!$C$2,
IF(AND(Grading!$D5&lt;=$C4,$C4&lt;Grading!$E5),($C4-Grading!$D5)/(Grading!$E5-Grading!$D5)+Grading!$D$2,
IF(AND(Grading!$E5&lt;=$C4,$C4&lt;Grading!$F5),($C4-Grading!$E5)/(Grading!$F5-Grading!$E5)+Grading!$E$2,
IF(AND(Grading!$F5&lt;=$C4,$C4&lt;Grading!$G5),($C4-Grading!$F5)/(Grading!$G5-Grading!$F5)+Grading!$F$2,
IF(Grading!$G$3&lt;=$C4,Grading!$G$2,0))))))</f>
        <v>#DIV/0!</v>
      </c>
      <c r="E4" s="3"/>
      <c r="F4" s="106" t="e">
        <f>(D2*Grading!B3)+('W17 Simulator'!D3*Grading!B4)+('W17 Simulator'!D4*Grading!B5)+('W17 Simulator'!D5*Grading!B6)+('W17 Simulator'!D6*Grading!B7)+('W17 Simulator'!D7*Grading!B8)</f>
        <v>#DIV/0!</v>
      </c>
      <c r="G4" s="107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6">
        <v>0.05</v>
      </c>
      <c r="B5" s="13" t="s">
        <v>11</v>
      </c>
      <c r="C5" s="8">
        <f>G41</f>
        <v>0</v>
      </c>
      <c r="D5" s="9">
        <f>IF($C5&lt;Grading!$C6,Grading!$C$2,
IF(AND(Grading!$C6&lt;=$C5,$C5&lt;Grading!$D6),($C5-Grading!$C6)/(Grading!$D6-Grading!$C6)+Grading!$C$2,
IF(AND(Grading!$D6&lt;=$C5,$C5&lt;Grading!$E6),($C5-Grading!$D6)/(Grading!$E6-Grading!$D6)+Grading!$D$2,
IF(AND(Grading!$E6&lt;=$C5,$C5&lt;Grading!$F6),($C5-Grading!$E6)/(Grading!$F6-Grading!$E6)+Grading!$E$2,
IF(AND(Grading!$F6&lt;=$C5,$C5&lt;Grading!$G6),($C5-Grading!$F6)/(Grading!$G6-Grading!$F6)+Grading!$F$2,
IF(Grading!$G$3&lt;=$C5,Grading!$G$2,0))))))</f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6">
        <v>0.4</v>
      </c>
      <c r="B6" s="7" t="s">
        <v>13</v>
      </c>
      <c r="C6" s="8">
        <f>G47</f>
        <v>-5.9329513406042644E-2</v>
      </c>
      <c r="D6" s="9">
        <f>IF($C6&lt;Grading!$C7,Grading!$C$2,
IF(AND(Grading!$C7&lt;=$C6,$C6&lt;Grading!$D7),($C6-Grading!$C7)/(Grading!$D7-Grading!$C7)+Grading!$C$2,
IF(AND(Grading!$D7&lt;=$C6,$C6&lt;Grading!$E7),($C6-Grading!$D7)/(Grading!$E7-Grading!$D7)+Grading!$D$2,
IF(AND(Grading!$E7&lt;=$C6,$C6&lt;Grading!$F7),($C6-Grading!$E7)/(Grading!$F7-Grading!$E7)+Grading!$E$2,
IF(AND(Grading!$F7&lt;=$C6,$C6&lt;Grading!$G7),($C6-Grading!$F7)/(Grading!$G7-Grading!$F7)+Grading!$F$2,
IF(Grading!$G$3&lt;=$C6,Grading!$G$2,0))))))</f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6">
        <v>0.05</v>
      </c>
      <c r="B7" s="7" t="s">
        <v>15</v>
      </c>
      <c r="C7" s="8">
        <f>G53</f>
        <v>0.53635347826086965</v>
      </c>
      <c r="D7" s="9">
        <f>IF($C7&lt;Grading!$C8,Grading!$C$2,
IF(AND(Grading!$C8&lt;=$C7,$C7&lt;Grading!$D8),($C7-Grading!$C8)/(Grading!$D8-Grading!$C8)+Grading!$C$2,
IF(AND(Grading!$D8&lt;=$C7,$C7&lt;Grading!$E8),($C7-Grading!$D8)/(Grading!$E8-Grading!$D8)+Grading!$D$2,
IF(AND(Grading!$E8&lt;=$C7,$C7&lt;Grading!$F8),($C7-Grading!$E8)/(Grading!$F8-Grading!$E8)+Grading!$E$2,
IF(AND(Grading!$F8&lt;=$C7,$C7&lt;Grading!$G8),($C7-Grading!$F8)/(Grading!$G8-Grading!$F8)+Grading!$F$2,
IF(Grading!$G$3&lt;=$C7,Grading!$G$2,0))))))</f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14">
        <f>SUM(A2:A7)</f>
        <v>1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16" t="s">
        <v>17</v>
      </c>
      <c r="B9" s="17" t="s">
        <v>4</v>
      </c>
      <c r="C9" s="18" t="s">
        <v>18</v>
      </c>
      <c r="D9" s="18" t="s">
        <v>19</v>
      </c>
      <c r="E9" s="18" t="s">
        <v>20</v>
      </c>
      <c r="F9" s="18" t="s">
        <v>21</v>
      </c>
      <c r="G9" s="18" t="s">
        <v>22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25">
        <v>1</v>
      </c>
      <c r="B10" s="21" t="s">
        <v>24</v>
      </c>
      <c r="C10" s="22">
        <v>0.2</v>
      </c>
      <c r="D10" s="23">
        <v>0.08</v>
      </c>
      <c r="E10" s="23">
        <v>5.5399999999999998E-2</v>
      </c>
      <c r="F10" s="23">
        <v>4.7E-2</v>
      </c>
      <c r="G10" s="24">
        <f>(E10-D10)/(F10-D10)</f>
        <v>0.74545454545454548</v>
      </c>
      <c r="H10" s="14">
        <f t="shared" ref="H10:H13" si="0">C10*$A$2</f>
        <v>1.0000000000000002E-2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5">
        <v>2</v>
      </c>
      <c r="B11" s="21" t="s">
        <v>26</v>
      </c>
      <c r="C11" s="22">
        <v>0.3</v>
      </c>
      <c r="D11" s="81"/>
      <c r="E11" s="82"/>
      <c r="F11" s="82"/>
      <c r="G11" s="24"/>
      <c r="H11" s="14">
        <f t="shared" si="0"/>
        <v>1.4999999999999999E-2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25">
        <v>3</v>
      </c>
      <c r="B12" s="21" t="s">
        <v>28</v>
      </c>
      <c r="C12" s="22">
        <v>0.25</v>
      </c>
      <c r="D12" s="23">
        <v>0.08</v>
      </c>
      <c r="E12" s="31">
        <v>1.95E-2</v>
      </c>
      <c r="F12" s="31">
        <v>1.4999999999999999E-2</v>
      </c>
      <c r="G12" s="24">
        <f t="shared" ref="G12:G13" si="1">(E12-D12)/(F12-D12)</f>
        <v>0.93076923076923068</v>
      </c>
      <c r="H12" s="14">
        <f t="shared" si="0"/>
        <v>1.2500000000000001E-2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5">
        <v>4</v>
      </c>
      <c r="B13" s="21" t="s">
        <v>30</v>
      </c>
      <c r="C13" s="22">
        <v>0.25</v>
      </c>
      <c r="D13" s="32">
        <v>15</v>
      </c>
      <c r="E13" s="33">
        <v>19.75</v>
      </c>
      <c r="F13" s="33">
        <v>22</v>
      </c>
      <c r="G13" s="24">
        <f t="shared" si="1"/>
        <v>0.6785714285714286</v>
      </c>
      <c r="H13" s="14">
        <f t="shared" si="0"/>
        <v>1.2500000000000001E-2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35"/>
      <c r="B14" s="108" t="str">
        <f>B9</f>
        <v>NETWORK EXPERIENCE</v>
      </c>
      <c r="C14" s="109"/>
      <c r="D14" s="109"/>
      <c r="E14" s="109"/>
      <c r="F14" s="110"/>
      <c r="G14" s="36">
        <f>SUMPRODUCT(G$10:G$13,C$10:C$13)</f>
        <v>0.5514260739260739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16" t="s">
        <v>17</v>
      </c>
      <c r="B15" s="17" t="s">
        <v>6</v>
      </c>
      <c r="C15" s="18" t="s">
        <v>18</v>
      </c>
      <c r="D15" s="18" t="s">
        <v>19</v>
      </c>
      <c r="E15" s="18" t="s">
        <v>20</v>
      </c>
      <c r="F15" s="18" t="s">
        <v>21</v>
      </c>
      <c r="G15" s="18" t="s">
        <v>22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20">
        <v>1</v>
      </c>
      <c r="B16" s="21" t="s">
        <v>32</v>
      </c>
      <c r="C16" s="22">
        <v>0.28000000000000003</v>
      </c>
      <c r="D16" s="41">
        <v>0</v>
      </c>
      <c r="E16" s="52">
        <v>876.48</v>
      </c>
      <c r="F16" s="52">
        <v>847.38</v>
      </c>
      <c r="G16" s="24">
        <f t="shared" ref="G16:G21" si="2">(E16-D16)/(F16-D16)</f>
        <v>1.0343411456489415</v>
      </c>
      <c r="H16" s="14">
        <f t="shared" ref="H16:H21" si="3">C16*$A$3</f>
        <v>0.11200000000000002</v>
      </c>
      <c r="I16" s="78">
        <v>10932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0">
        <v>2</v>
      </c>
      <c r="B17" s="21" t="s">
        <v>34</v>
      </c>
      <c r="C17" s="22">
        <v>0.45</v>
      </c>
      <c r="D17" s="41">
        <v>0</v>
      </c>
      <c r="E17" s="52">
        <v>1559.72</v>
      </c>
      <c r="F17" s="52">
        <v>1568</v>
      </c>
      <c r="G17" s="24">
        <f t="shared" si="2"/>
        <v>0.99471938775510205</v>
      </c>
      <c r="H17" s="14">
        <f t="shared" si="3"/>
        <v>0.18000000000000002</v>
      </c>
      <c r="I17" s="78">
        <v>17684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20">
        <v>3</v>
      </c>
      <c r="B18" s="21" t="s">
        <v>36</v>
      </c>
      <c r="C18" s="22">
        <v>0.12</v>
      </c>
      <c r="D18" s="41">
        <v>0</v>
      </c>
      <c r="E18" s="52">
        <v>300.73</v>
      </c>
      <c r="F18" s="52">
        <v>322.97000000000003</v>
      </c>
      <c r="G18" s="24">
        <f t="shared" si="2"/>
        <v>0.93113911508808866</v>
      </c>
      <c r="H18" s="14">
        <f t="shared" si="3"/>
        <v>4.8000000000000001E-2</v>
      </c>
      <c r="I18" s="78">
        <v>4779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0">
        <v>4</v>
      </c>
      <c r="B19" s="21" t="s">
        <v>38</v>
      </c>
      <c r="C19" s="22">
        <v>0.04</v>
      </c>
      <c r="D19" s="41">
        <v>0</v>
      </c>
      <c r="E19" s="81">
        <v>74.61</v>
      </c>
      <c r="F19" s="81">
        <v>193.38</v>
      </c>
      <c r="G19" s="24">
        <f t="shared" si="2"/>
        <v>0.38582066397766057</v>
      </c>
      <c r="H19" s="14">
        <f t="shared" si="3"/>
        <v>1.6E-2</v>
      </c>
      <c r="I19" s="78">
        <v>1582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>
      <c r="A20" s="20">
        <v>5</v>
      </c>
      <c r="B20" s="21" t="s">
        <v>40</v>
      </c>
      <c r="C20" s="22">
        <v>0.02</v>
      </c>
      <c r="D20" s="41">
        <v>0</v>
      </c>
      <c r="E20" s="81">
        <v>515.19000000000005</v>
      </c>
      <c r="F20" s="81">
        <v>535</v>
      </c>
      <c r="G20" s="24">
        <f t="shared" si="2"/>
        <v>0.9629719626168225</v>
      </c>
      <c r="H20" s="14">
        <f t="shared" si="3"/>
        <v>8.0000000000000002E-3</v>
      </c>
      <c r="I20" s="78">
        <v>704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0">
        <v>6</v>
      </c>
      <c r="B21" s="21" t="s">
        <v>42</v>
      </c>
      <c r="C21" s="22">
        <v>0.09</v>
      </c>
      <c r="D21" s="71"/>
      <c r="E21" s="81"/>
      <c r="F21" s="81"/>
      <c r="G21" s="24" t="e">
        <f t="shared" si="2"/>
        <v>#DIV/0!</v>
      </c>
      <c r="H21" s="14">
        <f t="shared" si="3"/>
        <v>3.5999999999999997E-2</v>
      </c>
      <c r="I21" s="78">
        <v>3381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35"/>
      <c r="B22" s="108" t="str">
        <f>B15</f>
        <v>BUSINESS GROWTH</v>
      </c>
      <c r="C22" s="109"/>
      <c r="D22" s="109"/>
      <c r="E22" s="109"/>
      <c r="F22" s="110"/>
      <c r="G22" s="51" t="e">
        <f>SUMPRODUCT(G$16:G$21,C$16:C$21)</f>
        <v>#DIV/0!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16" t="s">
        <v>17</v>
      </c>
      <c r="B23" s="17" t="s">
        <v>9</v>
      </c>
      <c r="C23" s="18" t="s">
        <v>18</v>
      </c>
      <c r="D23" s="18" t="s">
        <v>19</v>
      </c>
      <c r="E23" s="18" t="s">
        <v>20</v>
      </c>
      <c r="F23" s="18" t="s">
        <v>21</v>
      </c>
      <c r="G23" s="18" t="s">
        <v>22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25">
        <v>1</v>
      </c>
      <c r="B24" s="21" t="s">
        <v>44</v>
      </c>
      <c r="C24" s="22">
        <v>0.2</v>
      </c>
      <c r="D24" s="52"/>
      <c r="E24" s="57"/>
      <c r="F24" s="52"/>
      <c r="G24" s="24" t="e">
        <f t="shared" ref="G24:G25" si="4">(E24-D24)/(F24-D24)</f>
        <v>#DIV/0!</v>
      </c>
      <c r="H24" s="14">
        <f t="shared" ref="H24:H32" si="5">C24*$A$4</f>
        <v>1.0000000000000002E-2</v>
      </c>
      <c r="I24" s="5">
        <v>23289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0">
        <v>2</v>
      </c>
      <c r="B25" s="21" t="s">
        <v>46</v>
      </c>
      <c r="C25" s="22">
        <v>0.2</v>
      </c>
      <c r="D25" s="52">
        <f>F25*1.5</f>
        <v>40070.032253999998</v>
      </c>
      <c r="E25" s="57"/>
      <c r="F25" s="52">
        <v>26713.354835999999</v>
      </c>
      <c r="G25" s="24">
        <f t="shared" si="4"/>
        <v>3</v>
      </c>
      <c r="H25" s="14">
        <f t="shared" si="5"/>
        <v>1.0000000000000002E-2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20">
        <v>3</v>
      </c>
      <c r="B26" s="21" t="s">
        <v>48</v>
      </c>
      <c r="C26" s="22">
        <v>0.15</v>
      </c>
      <c r="D26" s="52"/>
      <c r="E26" s="84"/>
      <c r="F26" s="52"/>
      <c r="G26" s="22"/>
      <c r="H26" s="14">
        <f t="shared" si="5"/>
        <v>7.4999999999999997E-3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0">
        <v>4</v>
      </c>
      <c r="B27" s="21" t="s">
        <v>50</v>
      </c>
      <c r="C27" s="22">
        <v>0.15</v>
      </c>
      <c r="D27" s="52">
        <f>F27*1.5</f>
        <v>592741.9354815</v>
      </c>
      <c r="E27" s="57"/>
      <c r="F27" s="57">
        <v>395161.29032099998</v>
      </c>
      <c r="G27" s="24">
        <f t="shared" ref="G27:G32" si="6">(E27-D27)/(F27-D27)</f>
        <v>2.9999999999999996</v>
      </c>
      <c r="H27" s="14">
        <f t="shared" si="5"/>
        <v>7.4999999999999997E-3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20">
        <v>5</v>
      </c>
      <c r="B28" s="58" t="s">
        <v>53</v>
      </c>
      <c r="C28" s="22">
        <v>0.1</v>
      </c>
      <c r="D28" s="52"/>
      <c r="E28" s="57"/>
      <c r="F28" s="57"/>
      <c r="G28" s="24" t="e">
        <f t="shared" si="6"/>
        <v>#DIV/0!</v>
      </c>
      <c r="H28" s="14">
        <f t="shared" si="5"/>
        <v>5.000000000000001E-3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0">
        <v>6</v>
      </c>
      <c r="B29" s="58" t="s">
        <v>55</v>
      </c>
      <c r="C29" s="22">
        <v>0.05</v>
      </c>
      <c r="D29" s="52"/>
      <c r="E29" s="57"/>
      <c r="F29" s="57"/>
      <c r="G29" s="24" t="e">
        <f t="shared" si="6"/>
        <v>#DIV/0!</v>
      </c>
      <c r="H29" s="14">
        <f t="shared" si="5"/>
        <v>2.5000000000000005E-3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20">
        <v>7</v>
      </c>
      <c r="B30" s="21" t="s">
        <v>57</v>
      </c>
      <c r="C30" s="22">
        <v>0.05</v>
      </c>
      <c r="D30" s="52"/>
      <c r="E30" s="84"/>
      <c r="F30" s="57"/>
      <c r="G30" s="24" t="e">
        <f t="shared" si="6"/>
        <v>#DIV/0!</v>
      </c>
      <c r="H30" s="14">
        <f t="shared" si="5"/>
        <v>2.5000000000000005E-3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0">
        <v>8</v>
      </c>
      <c r="B31" s="21" t="s">
        <v>58</v>
      </c>
      <c r="C31" s="22">
        <v>0.05</v>
      </c>
      <c r="D31" s="52"/>
      <c r="E31" s="57"/>
      <c r="F31" s="57"/>
      <c r="G31" s="24" t="e">
        <f t="shared" si="6"/>
        <v>#DIV/0!</v>
      </c>
      <c r="H31" s="14">
        <f t="shared" si="5"/>
        <v>2.5000000000000005E-3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20">
        <v>9</v>
      </c>
      <c r="B32" s="58" t="s">
        <v>59</v>
      </c>
      <c r="C32" s="22">
        <v>0.05</v>
      </c>
      <c r="D32" s="52"/>
      <c r="E32" s="84"/>
      <c r="F32" s="84"/>
      <c r="G32" s="24" t="e">
        <f t="shared" si="6"/>
        <v>#DIV/0!</v>
      </c>
      <c r="H32" s="14">
        <f t="shared" si="5"/>
        <v>2.5000000000000005E-3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35"/>
      <c r="B33" s="108" t="str">
        <f>B23</f>
        <v>CUSTOMER RETENTION &amp; EXPERIENCE</v>
      </c>
      <c r="C33" s="109"/>
      <c r="D33" s="109"/>
      <c r="E33" s="109"/>
      <c r="F33" s="110"/>
      <c r="G33" s="36" t="e">
        <f>(C24*G24)+(C26*G26)+(C28*G28)+(C29*G29)+(C30*G30)+(C32*G32)</f>
        <v>#DIV/0!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16" t="s">
        <v>17</v>
      </c>
      <c r="B34" s="17" t="s">
        <v>11</v>
      </c>
      <c r="C34" s="18" t="s">
        <v>18</v>
      </c>
      <c r="D34" s="18" t="s">
        <v>19</v>
      </c>
      <c r="E34" s="18" t="s">
        <v>20</v>
      </c>
      <c r="F34" s="18" t="s">
        <v>21</v>
      </c>
      <c r="G34" s="18" t="s">
        <v>22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20">
        <v>1</v>
      </c>
      <c r="B35" s="21" t="s">
        <v>62</v>
      </c>
      <c r="C35" s="22">
        <f t="shared" ref="C35:C40" si="7">1/6</f>
        <v>0.16666666666666666</v>
      </c>
      <c r="D35" s="71"/>
      <c r="E35" s="61"/>
      <c r="F35" s="61">
        <v>4.9000000000000004</v>
      </c>
      <c r="G35" s="24">
        <f t="shared" ref="G35:G40" si="8">(E35-D35)/(F35-D35)</f>
        <v>0</v>
      </c>
      <c r="H35" s="14">
        <f t="shared" ref="H35:H40" si="9">C35*$A$5</f>
        <v>8.3333333333333332E-3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0">
        <v>2</v>
      </c>
      <c r="B36" s="21" t="s">
        <v>64</v>
      </c>
      <c r="C36" s="22">
        <f t="shared" si="7"/>
        <v>0.16666666666666666</v>
      </c>
      <c r="D36" s="71"/>
      <c r="E36" s="61"/>
      <c r="F36" s="61">
        <v>1.1499999999999999</v>
      </c>
      <c r="G36" s="24">
        <f t="shared" si="8"/>
        <v>0</v>
      </c>
      <c r="H36" s="14">
        <f t="shared" si="9"/>
        <v>8.3333333333333332E-3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0">
        <v>3</v>
      </c>
      <c r="B37" s="21" t="s">
        <v>66</v>
      </c>
      <c r="C37" s="22">
        <f t="shared" si="7"/>
        <v>0.16666666666666666</v>
      </c>
      <c r="D37" s="71"/>
      <c r="E37" s="61"/>
      <c r="F37" s="61">
        <v>2.27</v>
      </c>
      <c r="G37" s="24">
        <f t="shared" si="8"/>
        <v>0</v>
      </c>
      <c r="H37" s="14">
        <f t="shared" si="9"/>
        <v>8.3333333333333332E-3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0">
        <v>4</v>
      </c>
      <c r="B38" s="21" t="s">
        <v>68</v>
      </c>
      <c r="C38" s="22">
        <f t="shared" si="7"/>
        <v>0.16666666666666666</v>
      </c>
      <c r="D38" s="71"/>
      <c r="E38" s="61"/>
      <c r="F38" s="61">
        <v>775</v>
      </c>
      <c r="G38" s="24">
        <f t="shared" si="8"/>
        <v>0</v>
      </c>
      <c r="H38" s="14">
        <f t="shared" si="9"/>
        <v>8.3333333333333332E-3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0">
        <v>5</v>
      </c>
      <c r="B39" s="21" t="s">
        <v>70</v>
      </c>
      <c r="C39" s="22">
        <f t="shared" si="7"/>
        <v>0.16666666666666666</v>
      </c>
      <c r="D39" s="71"/>
      <c r="E39" s="61"/>
      <c r="F39" s="61">
        <v>167</v>
      </c>
      <c r="G39" s="24">
        <f t="shared" si="8"/>
        <v>0</v>
      </c>
      <c r="H39" s="14">
        <f t="shared" si="9"/>
        <v>8.3333333333333332E-3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0">
        <v>6</v>
      </c>
      <c r="B40" s="21" t="s">
        <v>72</v>
      </c>
      <c r="C40" s="22">
        <f t="shared" si="7"/>
        <v>0.16666666666666666</v>
      </c>
      <c r="D40" s="71"/>
      <c r="E40" s="61"/>
      <c r="F40" s="61">
        <v>51750</v>
      </c>
      <c r="G40" s="24">
        <f t="shared" si="8"/>
        <v>0</v>
      </c>
      <c r="H40" s="14">
        <f t="shared" si="9"/>
        <v>8.3333333333333332E-3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35"/>
      <c r="B41" s="108" t="str">
        <f>B34</f>
        <v>NEW S-CURVE</v>
      </c>
      <c r="C41" s="109"/>
      <c r="D41" s="109"/>
      <c r="E41" s="109"/>
      <c r="F41" s="110"/>
      <c r="G41" s="36">
        <f>SUMPRODUCT(G$35:G$40,C$35:C$40)</f>
        <v>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16" t="s">
        <v>17</v>
      </c>
      <c r="B42" s="17" t="s">
        <v>13</v>
      </c>
      <c r="C42" s="18" t="s">
        <v>18</v>
      </c>
      <c r="D42" s="18" t="s">
        <v>19</v>
      </c>
      <c r="E42" s="18" t="s">
        <v>20</v>
      </c>
      <c r="F42" s="18" t="s">
        <v>21</v>
      </c>
      <c r="G42" s="18" t="s">
        <v>22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5">
        <v>1</v>
      </c>
      <c r="B43" s="58" t="s">
        <v>93</v>
      </c>
      <c r="C43" s="22">
        <v>0.83</v>
      </c>
      <c r="D43" s="98">
        <v>-100</v>
      </c>
      <c r="E43" s="99">
        <v>-277.32</v>
      </c>
      <c r="F43" s="68">
        <v>10840</v>
      </c>
      <c r="G43" s="22">
        <f t="shared" ref="G43:G46" si="10">(E43-D43)/(F43-D43)</f>
        <v>-1.6208409506398538E-2</v>
      </c>
      <c r="H43" s="14">
        <f t="shared" ref="H43:H46" si="11">C43*$A$6</f>
        <v>0.33200000000000002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5">
        <v>2</v>
      </c>
      <c r="B44" s="58" t="s">
        <v>94</v>
      </c>
      <c r="C44" s="100">
        <v>6.6000000000000003E-2</v>
      </c>
      <c r="D44" s="101">
        <v>4.5999999999999996</v>
      </c>
      <c r="E44" s="66">
        <v>2.29</v>
      </c>
      <c r="F44" s="66">
        <v>8.35</v>
      </c>
      <c r="G44" s="22">
        <f t="shared" si="10"/>
        <v>-0.61599999999999988</v>
      </c>
      <c r="H44" s="14">
        <f t="shared" si="11"/>
        <v>2.6400000000000003E-2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5">
        <v>3</v>
      </c>
      <c r="B45" s="58" t="s">
        <v>95</v>
      </c>
      <c r="C45" s="100">
        <v>6.6000000000000003E-2</v>
      </c>
      <c r="D45" s="101">
        <v>28.5</v>
      </c>
      <c r="E45" s="66">
        <v>26.43</v>
      </c>
      <c r="F45" s="66">
        <v>21.19</v>
      </c>
      <c r="G45" s="22">
        <f t="shared" si="10"/>
        <v>0.28317373461012318</v>
      </c>
      <c r="H45" s="14">
        <f t="shared" si="11"/>
        <v>2.6400000000000003E-2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5">
        <v>4</v>
      </c>
      <c r="B46" s="58" t="s">
        <v>96</v>
      </c>
      <c r="C46" s="100">
        <v>3.3000000000000002E-2</v>
      </c>
      <c r="D46" s="71">
        <v>0.45</v>
      </c>
      <c r="E46" s="31">
        <v>5.1499999999999997E-2</v>
      </c>
      <c r="F46" s="72">
        <v>1</v>
      </c>
      <c r="G46" s="22">
        <f t="shared" si="10"/>
        <v>-0.72454545454545449</v>
      </c>
      <c r="H46" s="14">
        <f t="shared" si="11"/>
        <v>1.3200000000000002E-2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35"/>
      <c r="B47" s="108" t="str">
        <f>B42</f>
        <v>COST &amp; PRODUCTIVITY</v>
      </c>
      <c r="C47" s="109"/>
      <c r="D47" s="109"/>
      <c r="E47" s="109"/>
      <c r="F47" s="110"/>
      <c r="G47" s="36">
        <f>(C43*G43)+(C44*G44)+(C45*G45)+(C46*G46)</f>
        <v>-5.9329513406042644E-2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16" t="s">
        <v>17</v>
      </c>
      <c r="B48" s="17" t="s">
        <v>15</v>
      </c>
      <c r="C48" s="18" t="s">
        <v>18</v>
      </c>
      <c r="D48" s="18" t="s">
        <v>19</v>
      </c>
      <c r="E48" s="18" t="s">
        <v>20</v>
      </c>
      <c r="F48" s="18" t="s">
        <v>21</v>
      </c>
      <c r="G48" s="18" t="s">
        <v>22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5">
        <v>1</v>
      </c>
      <c r="B49" s="58" t="s">
        <v>78</v>
      </c>
      <c r="C49" s="22">
        <v>0.5</v>
      </c>
      <c r="D49" s="66">
        <v>0</v>
      </c>
      <c r="E49" s="66">
        <v>44.83</v>
      </c>
      <c r="F49" s="66">
        <v>100</v>
      </c>
      <c r="G49" s="22">
        <f t="shared" ref="G49:G52" si="12">(E49-D49)/(F49-D49)</f>
        <v>0.44829999999999998</v>
      </c>
      <c r="H49" s="14">
        <f t="shared" ref="H49:H52" si="13">C49*$A$7</f>
        <v>2.5000000000000001E-2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5">
        <v>2</v>
      </c>
      <c r="B50" s="58" t="s">
        <v>80</v>
      </c>
      <c r="C50" s="22">
        <v>0.2</v>
      </c>
      <c r="D50" s="66">
        <v>0</v>
      </c>
      <c r="E50" s="66">
        <v>1.0900000000000001</v>
      </c>
      <c r="F50" s="66">
        <v>5</v>
      </c>
      <c r="G50" s="22">
        <f t="shared" si="12"/>
        <v>0.21800000000000003</v>
      </c>
      <c r="H50" s="14">
        <f t="shared" si="13"/>
        <v>1.0000000000000002E-2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5">
        <v>3</v>
      </c>
      <c r="B51" s="58" t="s">
        <v>82</v>
      </c>
      <c r="C51" s="22">
        <v>0.2</v>
      </c>
      <c r="D51" s="66">
        <v>0</v>
      </c>
      <c r="E51" s="66">
        <v>87.88</v>
      </c>
      <c r="F51" s="66">
        <v>92</v>
      </c>
      <c r="G51" s="22">
        <f t="shared" si="12"/>
        <v>0.9552173913043478</v>
      </c>
      <c r="H51" s="14">
        <f t="shared" si="13"/>
        <v>1.0000000000000002E-2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5">
        <v>4</v>
      </c>
      <c r="B52" s="58" t="s">
        <v>84</v>
      </c>
      <c r="C52" s="22">
        <v>0.1</v>
      </c>
      <c r="D52" s="66">
        <v>0</v>
      </c>
      <c r="E52" s="66">
        <v>77.56</v>
      </c>
      <c r="F52" s="66">
        <v>100</v>
      </c>
      <c r="G52" s="22">
        <f t="shared" si="12"/>
        <v>0.77560000000000007</v>
      </c>
      <c r="H52" s="14">
        <f t="shared" si="13"/>
        <v>5.000000000000001E-3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35"/>
      <c r="B53" s="108" t="str">
        <f>B48</f>
        <v>DIGITALIZATION</v>
      </c>
      <c r="C53" s="109"/>
      <c r="D53" s="109"/>
      <c r="E53" s="109"/>
      <c r="F53" s="110"/>
      <c r="G53" s="36">
        <f>(C49*G49)+(C50*G50)+(C51*G51)+(C52*G52)</f>
        <v>0.53635347826086965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3"/>
      <c r="B54" s="3"/>
      <c r="C54" s="3"/>
      <c r="D54" s="3"/>
      <c r="E54" s="3"/>
      <c r="F54" s="3"/>
      <c r="G54" s="77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5.7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5.7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5.7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5.7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ht="15.7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ht="15.7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ht="15.7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ht="15.7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ht="15.7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</sheetData>
  <mergeCells count="8">
    <mergeCell ref="B41:F41"/>
    <mergeCell ref="B47:F47"/>
    <mergeCell ref="B53:F53"/>
    <mergeCell ref="F3:G3"/>
    <mergeCell ref="F4:G4"/>
    <mergeCell ref="B14:F14"/>
    <mergeCell ref="B22:F22"/>
    <mergeCell ref="B33:F33"/>
  </mergeCells>
  <pageMargins left="0.7" right="0.7" top="0.75" bottom="0.75" header="0" footer="0"/>
  <pageSetup orientation="landscape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V1010"/>
  <sheetViews>
    <sheetView workbookViewId="0"/>
  </sheetViews>
  <sheetFormatPr defaultColWidth="11.1796875" defaultRowHeight="15" customHeight="1"/>
  <cols>
    <col min="1" max="1" width="7.36328125" customWidth="1"/>
    <col min="2" max="2" width="35.36328125" customWidth="1"/>
    <col min="3" max="3" width="8.6328125" customWidth="1"/>
    <col min="4" max="4" width="8.453125" customWidth="1"/>
    <col min="5" max="5" width="7.36328125" customWidth="1"/>
    <col min="6" max="7" width="8.36328125" customWidth="1"/>
    <col min="8" max="22" width="10.81640625" customWidth="1"/>
  </cols>
  <sheetData>
    <row r="1" spans="1:22">
      <c r="A1" s="1" t="s">
        <v>0</v>
      </c>
      <c r="B1" s="2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spans="1:22">
      <c r="A2" s="6">
        <v>0.05</v>
      </c>
      <c r="B2" s="7" t="s">
        <v>4</v>
      </c>
      <c r="C2" s="8">
        <f>G14</f>
        <v>0.48237845487845488</v>
      </c>
      <c r="D2" s="9">
        <f>IF($C2&lt;Grading!$C3,Grading!$C$2,
IF(AND(Grading!$C3&lt;=$C2,$C2&lt;Grading!$D3),($C2-Grading!$C3)/(Grading!$D3-Grading!$C3)+Grading!$C$2,
IF(AND(Grading!$D3&lt;=$C2,$C2&lt;Grading!$E3),($C2-Grading!$D3)/(Grading!$E3-Grading!$D3)+Grading!$D$2,
IF(AND(Grading!$E3&lt;=$C2,$C2&lt;Grading!$F3),($C2-Grading!$E3)/(Grading!$F3-Grading!$E3)+Grading!$E$2,
IF(AND(Grading!$F3&lt;=$C2,$C2&lt;Grading!$G3),($C2-Grading!$F3)/(Grading!$G3-Grading!$F3)+Grading!$F$2,
IF(Grading!$G$3&lt;=$C2,Grading!$G$2,0))))))</f>
        <v>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 spans="1:22">
      <c r="A3" s="6">
        <v>0.4</v>
      </c>
      <c r="B3" s="7" t="s">
        <v>6</v>
      </c>
      <c r="C3" s="8" t="e">
        <f>G22</f>
        <v>#DIV/0!</v>
      </c>
      <c r="D3" s="9" t="e">
        <f>IF($C3&lt;Grading!$C4,Grading!$C$2,
IF(AND(Grading!$C4&lt;=$C3,$C3&lt;Grading!$D4),($C3-Grading!$C4)/(Grading!$D4-Grading!$C4)+Grading!$C$2,
IF(AND(Grading!$D4&lt;=$C3,$C3&lt;Grading!$E4),($C3-Grading!$D4)/(Grading!$E4-Grading!$D4)+Grading!$D$2,
IF(AND(Grading!$E4&lt;=$C3,$C3&lt;Grading!$F4),($C3-Grading!$E4)/(Grading!$F4-Grading!$E4)+Grading!$E$2,
IF(AND(Grading!$F4&lt;=$C3,$C3&lt;Grading!$G4),($C3-Grading!$F4)/(Grading!$G4-Grading!$F4)+Grading!$F$2,
IF(Grading!$G$3&lt;=$C3,Grading!$G$2,0))))))</f>
        <v>#DIV/0!</v>
      </c>
      <c r="E3" s="3"/>
      <c r="F3" s="104" t="s">
        <v>7</v>
      </c>
      <c r="G3" s="105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 spans="1:22">
      <c r="A4" s="6">
        <v>0.05</v>
      </c>
      <c r="B4" s="7" t="s">
        <v>9</v>
      </c>
      <c r="C4" s="8" t="e">
        <f>G33</f>
        <v>#DIV/0!</v>
      </c>
      <c r="D4" s="9" t="e">
        <f>IF($C4&lt;Grading!$C5,Grading!$C$2,
IF(AND(Grading!$C5&lt;=$C4,$C4&lt;Grading!$D5),($C4-Grading!$C5)/(Grading!$D5-Grading!$C5)+Grading!$C$2,
IF(AND(Grading!$D5&lt;=$C4,$C4&lt;Grading!$E5),($C4-Grading!$D5)/(Grading!$E5-Grading!$D5)+Grading!$D$2,
IF(AND(Grading!$E5&lt;=$C4,$C4&lt;Grading!$F5),($C4-Grading!$E5)/(Grading!$F5-Grading!$E5)+Grading!$E$2,
IF(AND(Grading!$F5&lt;=$C4,$C4&lt;Grading!$G5),($C4-Grading!$F5)/(Grading!$G5-Grading!$F5)+Grading!$F$2,
IF(Grading!$G$3&lt;=$C4,Grading!$G$2,0))))))</f>
        <v>#DIV/0!</v>
      </c>
      <c r="E4" s="3"/>
      <c r="F4" s="106" t="e">
        <f>(D2*Grading!B3)+('W16 Simulator'!D3*Grading!B4)+('W16 Simulator'!D4*Grading!B5)+('W16 Simulator'!D5*Grading!B6)+('W16 Simulator'!D6*Grading!B7)+('W16 Simulator'!D7*Grading!B8)</f>
        <v>#DIV/0!</v>
      </c>
      <c r="G4" s="107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spans="1:22">
      <c r="A5" s="6">
        <v>0.05</v>
      </c>
      <c r="B5" s="13" t="s">
        <v>11</v>
      </c>
      <c r="C5" s="8">
        <f>G41</f>
        <v>0</v>
      </c>
      <c r="D5" s="9">
        <f>IF($C5&lt;Grading!$C6,Grading!$C$2,
IF(AND(Grading!$C6&lt;=$C5,$C5&lt;Grading!$D6),($C5-Grading!$C6)/(Grading!$D6-Grading!$C6)+Grading!$C$2,
IF(AND(Grading!$D6&lt;=$C5,$C5&lt;Grading!$E6),($C5-Grading!$D6)/(Grading!$E6-Grading!$D6)+Grading!$D$2,
IF(AND(Grading!$E6&lt;=$C5,$C5&lt;Grading!$F6),($C5-Grading!$E6)/(Grading!$F6-Grading!$E6)+Grading!$E$2,
IF(AND(Grading!$F6&lt;=$C5,$C5&lt;Grading!$G6),($C5-Grading!$F6)/(Grading!$G6-Grading!$F6)+Grading!$F$2,
IF(Grading!$G$3&lt;=$C5,Grading!$G$2,0))))))</f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22">
      <c r="A6" s="6">
        <v>0.4</v>
      </c>
      <c r="B6" s="7" t="s">
        <v>13</v>
      </c>
      <c r="C6" s="8">
        <f>G47</f>
        <v>-6.2017138892153947E-2</v>
      </c>
      <c r="D6" s="9">
        <f>IF($C6&lt;Grading!$C7,Grading!$C$2,
IF(AND(Grading!$C7&lt;=$C6,$C6&lt;Grading!$D7),($C6-Grading!$C7)/(Grading!$D7-Grading!$C7)+Grading!$C$2,
IF(AND(Grading!$D7&lt;=$C6,$C6&lt;Grading!$E7),($C6-Grading!$D7)/(Grading!$E7-Grading!$D7)+Grading!$D$2,
IF(AND(Grading!$E7&lt;=$C6,$C6&lt;Grading!$F7),($C6-Grading!$E7)/(Grading!$F7-Grading!$E7)+Grading!$E$2,
IF(AND(Grading!$F7&lt;=$C6,$C6&lt;Grading!$G7),($C6-Grading!$F7)/(Grading!$G7-Grading!$F7)+Grading!$F$2,
IF(Grading!$G$3&lt;=$C6,Grading!$G$2,0))))))</f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 spans="1:22">
      <c r="A7" s="6">
        <v>0.05</v>
      </c>
      <c r="B7" s="7" t="s">
        <v>15</v>
      </c>
      <c r="C7" s="8">
        <f>G53</f>
        <v>0.53801043478260868</v>
      </c>
      <c r="D7" s="9">
        <f>IF($C7&lt;Grading!$C8,Grading!$C$2,
IF(AND(Grading!$C8&lt;=$C7,$C7&lt;Grading!$D8),($C7-Grading!$C8)/(Grading!$D8-Grading!$C8)+Grading!$C$2,
IF(AND(Grading!$D8&lt;=$C7,$C7&lt;Grading!$E8),($C7-Grading!$D8)/(Grading!$E8-Grading!$D8)+Grading!$D$2,
IF(AND(Grading!$E8&lt;=$C7,$C7&lt;Grading!$F8),($C7-Grading!$E8)/(Grading!$F8-Grading!$E8)+Grading!$E$2,
IF(AND(Grading!$F8&lt;=$C7,$C7&lt;Grading!$G8),($C7-Grading!$F8)/(Grading!$G8-Grading!$F8)+Grading!$F$2,
IF(Grading!$G$3&lt;=$C7,Grading!$G$2,0))))))</f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 spans="1:22">
      <c r="A8" s="14">
        <f>SUM(A2:A7)</f>
        <v>1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 spans="1:22" ht="12.75" customHeight="1">
      <c r="A9" s="16" t="s">
        <v>17</v>
      </c>
      <c r="B9" s="17" t="s">
        <v>4</v>
      </c>
      <c r="C9" s="18" t="s">
        <v>18</v>
      </c>
      <c r="D9" s="18" t="s">
        <v>19</v>
      </c>
      <c r="E9" s="18" t="s">
        <v>20</v>
      </c>
      <c r="F9" s="18" t="s">
        <v>21</v>
      </c>
      <c r="G9" s="18" t="s">
        <v>22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 spans="1:22" ht="12.75" customHeight="1">
      <c r="A10" s="25">
        <v>1</v>
      </c>
      <c r="B10" s="21" t="s">
        <v>24</v>
      </c>
      <c r="C10" s="22">
        <v>0.2</v>
      </c>
      <c r="D10" s="23">
        <v>0.08</v>
      </c>
      <c r="E10" s="23">
        <v>5.0999999999999997E-2</v>
      </c>
      <c r="F10" s="23">
        <v>4.7E-2</v>
      </c>
      <c r="G10" s="24">
        <f>(E10-D10)/(F10-D10)</f>
        <v>0.8787878787878789</v>
      </c>
      <c r="H10" s="14">
        <f t="shared" ref="H10:H13" si="0">C10*$A$2</f>
        <v>1.0000000000000002E-2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spans="1:22" ht="12.75" customHeight="1">
      <c r="A11" s="25">
        <v>2</v>
      </c>
      <c r="B11" s="21" t="s">
        <v>26</v>
      </c>
      <c r="C11" s="22">
        <v>0.3</v>
      </c>
      <c r="D11" s="81"/>
      <c r="E11" s="82"/>
      <c r="F11" s="82"/>
      <c r="G11" s="24"/>
      <c r="H11" s="14">
        <f t="shared" si="0"/>
        <v>1.4999999999999999E-2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spans="1:22" ht="12.75" customHeight="1">
      <c r="A12" s="25">
        <v>3</v>
      </c>
      <c r="B12" s="21" t="s">
        <v>28</v>
      </c>
      <c r="C12" s="22">
        <v>0.25</v>
      </c>
      <c r="D12" s="23">
        <v>0.08</v>
      </c>
      <c r="E12" s="31">
        <v>1.95E-2</v>
      </c>
      <c r="F12" s="31">
        <v>1.4999999999999999E-2</v>
      </c>
      <c r="G12" s="24">
        <f t="shared" ref="G12:G13" si="1">(E12-D12)/(F12-D12)</f>
        <v>0.93076923076923068</v>
      </c>
      <c r="H12" s="14">
        <f t="shared" si="0"/>
        <v>1.2500000000000001E-2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spans="1:22" ht="12.75" customHeight="1">
      <c r="A13" s="25">
        <v>4</v>
      </c>
      <c r="B13" s="21" t="s">
        <v>30</v>
      </c>
      <c r="C13" s="22">
        <v>0.25</v>
      </c>
      <c r="D13" s="32">
        <v>15</v>
      </c>
      <c r="E13" s="33">
        <v>17.07</v>
      </c>
      <c r="F13" s="33">
        <v>22</v>
      </c>
      <c r="G13" s="24">
        <f t="shared" si="1"/>
        <v>0.29571428571428576</v>
      </c>
      <c r="H13" s="14">
        <f t="shared" si="0"/>
        <v>1.2500000000000001E-2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spans="1:22" ht="12.75" customHeight="1">
      <c r="A14" s="35"/>
      <c r="B14" s="108" t="str">
        <f>B9</f>
        <v>NETWORK EXPERIENCE</v>
      </c>
      <c r="C14" s="109"/>
      <c r="D14" s="109"/>
      <c r="E14" s="109"/>
      <c r="F14" s="110"/>
      <c r="G14" s="36">
        <f>SUMPRODUCT(G$10:G$13,C$10:C$13)</f>
        <v>0.48237845487845488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spans="1:22" ht="12.75" customHeight="1">
      <c r="A15" s="16" t="s">
        <v>17</v>
      </c>
      <c r="B15" s="17" t="s">
        <v>6</v>
      </c>
      <c r="C15" s="18" t="s">
        <v>18</v>
      </c>
      <c r="D15" s="18" t="s">
        <v>19</v>
      </c>
      <c r="E15" s="18" t="s">
        <v>20</v>
      </c>
      <c r="F15" s="18" t="s">
        <v>21</v>
      </c>
      <c r="G15" s="18" t="s">
        <v>22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spans="1:22" ht="12.75" customHeight="1">
      <c r="A16" s="20">
        <v>1</v>
      </c>
      <c r="B16" s="21" t="s">
        <v>32</v>
      </c>
      <c r="C16" s="22">
        <v>0.28000000000000003</v>
      </c>
      <c r="D16" s="41">
        <v>0</v>
      </c>
      <c r="E16" s="52">
        <v>792.88</v>
      </c>
      <c r="F16" s="52">
        <v>825.98</v>
      </c>
      <c r="G16" s="24">
        <f t="shared" ref="G16:G21" si="2">(E16-D16)/(F16-D16)</f>
        <v>0.9599263904695029</v>
      </c>
      <c r="H16" s="14">
        <f t="shared" ref="H16:H21" si="3">C16*$A$3</f>
        <v>0.11200000000000002</v>
      </c>
      <c r="I16" s="78">
        <v>10932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spans="1:22" ht="12.75" customHeight="1">
      <c r="A17" s="20">
        <v>2</v>
      </c>
      <c r="B17" s="21" t="s">
        <v>34</v>
      </c>
      <c r="C17" s="22">
        <v>0.45</v>
      </c>
      <c r="D17" s="41">
        <v>0</v>
      </c>
      <c r="E17" s="52">
        <v>1356.07</v>
      </c>
      <c r="F17" s="52">
        <v>1361.86</v>
      </c>
      <c r="G17" s="24">
        <f t="shared" si="2"/>
        <v>0.99574846166272601</v>
      </c>
      <c r="H17" s="14">
        <f t="shared" si="3"/>
        <v>0.18000000000000002</v>
      </c>
      <c r="I17" s="78">
        <v>17684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spans="1:22" ht="12.75" customHeight="1">
      <c r="A18" s="20">
        <v>3</v>
      </c>
      <c r="B18" s="21" t="s">
        <v>36</v>
      </c>
      <c r="C18" s="22">
        <v>0.12</v>
      </c>
      <c r="D18" s="41">
        <v>0</v>
      </c>
      <c r="E18" s="52">
        <v>293.48</v>
      </c>
      <c r="F18" s="52">
        <v>315.45999999999998</v>
      </c>
      <c r="G18" s="24">
        <f t="shared" si="2"/>
        <v>0.93032397134343514</v>
      </c>
      <c r="H18" s="14">
        <f t="shared" si="3"/>
        <v>4.8000000000000001E-2</v>
      </c>
      <c r="I18" s="78">
        <v>4779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spans="1:22" ht="12.75" customHeight="1">
      <c r="A19" s="20">
        <v>4</v>
      </c>
      <c r="B19" s="21" t="s">
        <v>38</v>
      </c>
      <c r="C19" s="22">
        <v>0.04</v>
      </c>
      <c r="D19" s="41">
        <v>0</v>
      </c>
      <c r="E19" s="81">
        <v>51.69</v>
      </c>
      <c r="F19" s="81">
        <v>56.98</v>
      </c>
      <c r="G19" s="24">
        <f t="shared" si="2"/>
        <v>0.90716040716040713</v>
      </c>
      <c r="H19" s="14">
        <f t="shared" si="3"/>
        <v>1.6E-2</v>
      </c>
      <c r="I19" s="78">
        <v>1582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spans="1:22" ht="12.75" customHeight="1">
      <c r="A20" s="20">
        <v>5</v>
      </c>
      <c r="B20" s="21" t="s">
        <v>40</v>
      </c>
      <c r="C20" s="22">
        <v>0.02</v>
      </c>
      <c r="D20" s="41">
        <v>0</v>
      </c>
      <c r="E20" s="81">
        <v>515.19000000000005</v>
      </c>
      <c r="F20" s="81">
        <v>535</v>
      </c>
      <c r="G20" s="24">
        <f t="shared" si="2"/>
        <v>0.9629719626168225</v>
      </c>
      <c r="H20" s="14">
        <f t="shared" si="3"/>
        <v>8.0000000000000002E-3</v>
      </c>
      <c r="I20" s="78">
        <v>704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spans="1:22" ht="12.75" customHeight="1">
      <c r="A21" s="20">
        <v>6</v>
      </c>
      <c r="B21" s="21" t="s">
        <v>42</v>
      </c>
      <c r="C21" s="22">
        <v>0.09</v>
      </c>
      <c r="D21" s="71"/>
      <c r="E21" s="81"/>
      <c r="F21" s="81"/>
      <c r="G21" s="24" t="e">
        <f t="shared" si="2"/>
        <v>#DIV/0!</v>
      </c>
      <c r="H21" s="14">
        <f t="shared" si="3"/>
        <v>3.5999999999999997E-2</v>
      </c>
      <c r="I21" s="78">
        <v>3381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spans="1:22" ht="12.75" customHeight="1">
      <c r="A22" s="35"/>
      <c r="B22" s="108" t="str">
        <f>B15</f>
        <v>BUSINESS GROWTH</v>
      </c>
      <c r="C22" s="109"/>
      <c r="D22" s="109"/>
      <c r="E22" s="109"/>
      <c r="F22" s="110"/>
      <c r="G22" s="51" t="e">
        <f>SUMPRODUCT(G$16:G$21,C$16:C$21)</f>
        <v>#DIV/0!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spans="1:22" ht="12.75" customHeight="1">
      <c r="A23" s="16" t="s">
        <v>17</v>
      </c>
      <c r="B23" s="17" t="s">
        <v>9</v>
      </c>
      <c r="C23" s="18" t="s">
        <v>18</v>
      </c>
      <c r="D23" s="18" t="s">
        <v>19</v>
      </c>
      <c r="E23" s="18" t="s">
        <v>20</v>
      </c>
      <c r="F23" s="18" t="s">
        <v>21</v>
      </c>
      <c r="G23" s="18" t="s">
        <v>22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spans="1:22" ht="12.75" customHeight="1">
      <c r="A24" s="25">
        <v>1</v>
      </c>
      <c r="B24" s="21" t="s">
        <v>44</v>
      </c>
      <c r="C24" s="22">
        <v>0.2</v>
      </c>
      <c r="D24" s="52"/>
      <c r="E24" s="57"/>
      <c r="F24" s="52"/>
      <c r="G24" s="24" t="e">
        <f t="shared" ref="G24:G25" si="4">(E24-D24)/(F24-D24)</f>
        <v>#DIV/0!</v>
      </c>
      <c r="H24" s="14">
        <f t="shared" ref="H24:H32" si="5">C24*$A$4</f>
        <v>1.0000000000000002E-2</v>
      </c>
      <c r="I24" s="5">
        <v>23289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spans="1:22" ht="12.75" customHeight="1">
      <c r="A25" s="20">
        <v>2</v>
      </c>
      <c r="B25" s="21" t="s">
        <v>46</v>
      </c>
      <c r="C25" s="22">
        <v>0.2</v>
      </c>
      <c r="D25" s="52">
        <f>F25*1.5</f>
        <v>40070.032253999998</v>
      </c>
      <c r="E25" s="57"/>
      <c r="F25" s="52">
        <v>26713.354835999999</v>
      </c>
      <c r="G25" s="24">
        <f t="shared" si="4"/>
        <v>3</v>
      </c>
      <c r="H25" s="14">
        <f t="shared" si="5"/>
        <v>1.0000000000000002E-2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spans="1:22" ht="12.75" customHeight="1">
      <c r="A26" s="20">
        <v>3</v>
      </c>
      <c r="B26" s="21" t="s">
        <v>48</v>
      </c>
      <c r="C26" s="22">
        <v>0.15</v>
      </c>
      <c r="D26" s="52"/>
      <c r="E26" s="84"/>
      <c r="F26" s="52"/>
      <c r="G26" s="22"/>
      <c r="H26" s="14">
        <f t="shared" si="5"/>
        <v>7.4999999999999997E-3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spans="1:22" ht="12.75" customHeight="1">
      <c r="A27" s="20">
        <v>4</v>
      </c>
      <c r="B27" s="21" t="s">
        <v>50</v>
      </c>
      <c r="C27" s="22">
        <v>0.15</v>
      </c>
      <c r="D27" s="52">
        <f>F27*1.5</f>
        <v>592741.9354815</v>
      </c>
      <c r="E27" s="57"/>
      <c r="F27" s="57">
        <v>395161.29032099998</v>
      </c>
      <c r="G27" s="24">
        <f t="shared" ref="G27:G32" si="6">(E27-D27)/(F27-D27)</f>
        <v>2.9999999999999996</v>
      </c>
      <c r="H27" s="14">
        <f t="shared" si="5"/>
        <v>7.4999999999999997E-3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spans="1:22" ht="12.75" customHeight="1">
      <c r="A28" s="20">
        <v>5</v>
      </c>
      <c r="B28" s="58" t="s">
        <v>53</v>
      </c>
      <c r="C28" s="22">
        <v>0.1</v>
      </c>
      <c r="D28" s="52"/>
      <c r="E28" s="57"/>
      <c r="F28" s="57"/>
      <c r="G28" s="24" t="e">
        <f t="shared" si="6"/>
        <v>#DIV/0!</v>
      </c>
      <c r="H28" s="14">
        <f t="shared" si="5"/>
        <v>5.000000000000001E-3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spans="1:22" ht="12.75" customHeight="1">
      <c r="A29" s="20">
        <v>6</v>
      </c>
      <c r="B29" s="58" t="s">
        <v>55</v>
      </c>
      <c r="C29" s="22">
        <v>0.05</v>
      </c>
      <c r="D29" s="52"/>
      <c r="E29" s="57"/>
      <c r="F29" s="57"/>
      <c r="G29" s="24" t="e">
        <f t="shared" si="6"/>
        <v>#DIV/0!</v>
      </c>
      <c r="H29" s="14">
        <f t="shared" si="5"/>
        <v>2.5000000000000005E-3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spans="1:22" ht="12.75" customHeight="1">
      <c r="A30" s="20">
        <v>7</v>
      </c>
      <c r="B30" s="21" t="s">
        <v>57</v>
      </c>
      <c r="C30" s="22">
        <v>0.05</v>
      </c>
      <c r="D30" s="52"/>
      <c r="E30" s="84"/>
      <c r="F30" s="57"/>
      <c r="G30" s="24" t="e">
        <f t="shared" si="6"/>
        <v>#DIV/0!</v>
      </c>
      <c r="H30" s="14">
        <f t="shared" si="5"/>
        <v>2.5000000000000005E-3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spans="1:22" ht="12.75" customHeight="1">
      <c r="A31" s="20">
        <v>8</v>
      </c>
      <c r="B31" s="21" t="s">
        <v>58</v>
      </c>
      <c r="C31" s="22">
        <v>0.05</v>
      </c>
      <c r="D31" s="52"/>
      <c r="E31" s="57"/>
      <c r="F31" s="57"/>
      <c r="G31" s="24" t="e">
        <f t="shared" si="6"/>
        <v>#DIV/0!</v>
      </c>
      <c r="H31" s="14">
        <f t="shared" si="5"/>
        <v>2.5000000000000005E-3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spans="1:22" ht="12.75" customHeight="1">
      <c r="A32" s="20">
        <v>9</v>
      </c>
      <c r="B32" s="58" t="s">
        <v>59</v>
      </c>
      <c r="C32" s="22">
        <v>0.05</v>
      </c>
      <c r="D32" s="52"/>
      <c r="E32" s="84"/>
      <c r="F32" s="84"/>
      <c r="G32" s="24" t="e">
        <f t="shared" si="6"/>
        <v>#DIV/0!</v>
      </c>
      <c r="H32" s="14">
        <f t="shared" si="5"/>
        <v>2.5000000000000005E-3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spans="1:22" ht="12.75" customHeight="1">
      <c r="A33" s="35"/>
      <c r="B33" s="108" t="str">
        <f>B23</f>
        <v>CUSTOMER RETENTION &amp; EXPERIENCE</v>
      </c>
      <c r="C33" s="109"/>
      <c r="D33" s="109"/>
      <c r="E33" s="109"/>
      <c r="F33" s="110"/>
      <c r="G33" s="36" t="e">
        <f>(C24*G24)+(C26*G26)+(C28*G28)+(C29*G29)+(C30*G30)+(C32*G32)</f>
        <v>#DIV/0!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spans="1:22" ht="12.75" customHeight="1">
      <c r="A34" s="16" t="s">
        <v>17</v>
      </c>
      <c r="B34" s="17" t="s">
        <v>11</v>
      </c>
      <c r="C34" s="18" t="s">
        <v>18</v>
      </c>
      <c r="D34" s="18" t="s">
        <v>19</v>
      </c>
      <c r="E34" s="18" t="s">
        <v>20</v>
      </c>
      <c r="F34" s="18" t="s">
        <v>21</v>
      </c>
      <c r="G34" s="18" t="s">
        <v>22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spans="1:22" ht="12.75" customHeight="1">
      <c r="A35" s="20">
        <v>1</v>
      </c>
      <c r="B35" s="21" t="s">
        <v>62</v>
      </c>
      <c r="C35" s="22">
        <f t="shared" ref="C35:C40" si="7">1/6</f>
        <v>0.16666666666666666</v>
      </c>
      <c r="D35" s="71"/>
      <c r="E35" s="61"/>
      <c r="F35" s="61">
        <v>4.9000000000000004</v>
      </c>
      <c r="G35" s="24">
        <f t="shared" ref="G35:G40" si="8">(E35-D35)/(F35-D35)</f>
        <v>0</v>
      </c>
      <c r="H35" s="14">
        <f t="shared" ref="H35:H40" si="9">C35*$A$5</f>
        <v>8.3333333333333332E-3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spans="1:22" ht="12.75" customHeight="1">
      <c r="A36" s="20">
        <v>2</v>
      </c>
      <c r="B36" s="21" t="s">
        <v>64</v>
      </c>
      <c r="C36" s="22">
        <f t="shared" si="7"/>
        <v>0.16666666666666666</v>
      </c>
      <c r="D36" s="71"/>
      <c r="E36" s="61"/>
      <c r="F36" s="61">
        <v>1.1499999999999999</v>
      </c>
      <c r="G36" s="24">
        <f t="shared" si="8"/>
        <v>0</v>
      </c>
      <c r="H36" s="14">
        <f t="shared" si="9"/>
        <v>8.3333333333333332E-3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spans="1:22" ht="12.75" customHeight="1">
      <c r="A37" s="20">
        <v>3</v>
      </c>
      <c r="B37" s="21" t="s">
        <v>66</v>
      </c>
      <c r="C37" s="22">
        <f t="shared" si="7"/>
        <v>0.16666666666666666</v>
      </c>
      <c r="D37" s="71"/>
      <c r="E37" s="61"/>
      <c r="F37" s="61">
        <v>2.27</v>
      </c>
      <c r="G37" s="24">
        <f t="shared" si="8"/>
        <v>0</v>
      </c>
      <c r="H37" s="14">
        <f t="shared" si="9"/>
        <v>8.3333333333333332E-3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spans="1:22" ht="12.75" customHeight="1">
      <c r="A38" s="20">
        <v>4</v>
      </c>
      <c r="B38" s="21" t="s">
        <v>68</v>
      </c>
      <c r="C38" s="22">
        <f t="shared" si="7"/>
        <v>0.16666666666666666</v>
      </c>
      <c r="D38" s="71"/>
      <c r="E38" s="61"/>
      <c r="F38" s="61">
        <v>775</v>
      </c>
      <c r="G38" s="24">
        <f t="shared" si="8"/>
        <v>0</v>
      </c>
      <c r="H38" s="14">
        <f t="shared" si="9"/>
        <v>8.3333333333333332E-3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spans="1:22" ht="12.75" customHeight="1">
      <c r="A39" s="20">
        <v>5</v>
      </c>
      <c r="B39" s="21" t="s">
        <v>70</v>
      </c>
      <c r="C39" s="22">
        <f t="shared" si="7"/>
        <v>0.16666666666666666</v>
      </c>
      <c r="D39" s="71"/>
      <c r="E39" s="61"/>
      <c r="F39" s="61">
        <v>167</v>
      </c>
      <c r="G39" s="24">
        <f t="shared" si="8"/>
        <v>0</v>
      </c>
      <c r="H39" s="14">
        <f t="shared" si="9"/>
        <v>8.3333333333333332E-3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spans="1:22" ht="12.75" customHeight="1">
      <c r="A40" s="20">
        <v>6</v>
      </c>
      <c r="B40" s="21" t="s">
        <v>72</v>
      </c>
      <c r="C40" s="22">
        <f t="shared" si="7"/>
        <v>0.16666666666666666</v>
      </c>
      <c r="D40" s="71"/>
      <c r="E40" s="61"/>
      <c r="F40" s="61">
        <v>51750</v>
      </c>
      <c r="G40" s="24">
        <f t="shared" si="8"/>
        <v>0</v>
      </c>
      <c r="H40" s="14">
        <f t="shared" si="9"/>
        <v>8.3333333333333332E-3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spans="1:22" ht="12.75" customHeight="1">
      <c r="A41" s="35"/>
      <c r="B41" s="108" t="str">
        <f>B34</f>
        <v>NEW S-CURVE</v>
      </c>
      <c r="C41" s="109"/>
      <c r="D41" s="109"/>
      <c r="E41" s="109"/>
      <c r="F41" s="110"/>
      <c r="G41" s="36">
        <f>SUMPRODUCT(G$35:G$40,C$35:C$40)</f>
        <v>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spans="1:22" ht="12.75" customHeight="1">
      <c r="A42" s="16" t="s">
        <v>17</v>
      </c>
      <c r="B42" s="17" t="s">
        <v>13</v>
      </c>
      <c r="C42" s="18" t="s">
        <v>18</v>
      </c>
      <c r="D42" s="18" t="s">
        <v>19</v>
      </c>
      <c r="E42" s="18" t="s">
        <v>20</v>
      </c>
      <c r="F42" s="18" t="s">
        <v>21</v>
      </c>
      <c r="G42" s="18" t="s">
        <v>22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spans="1:22" ht="12.75" customHeight="1">
      <c r="A43" s="25">
        <v>1</v>
      </c>
      <c r="B43" s="58" t="s">
        <v>93</v>
      </c>
      <c r="C43" s="22">
        <v>0.83</v>
      </c>
      <c r="D43" s="98">
        <v>-100</v>
      </c>
      <c r="E43" s="99">
        <v>-248.92</v>
      </c>
      <c r="F43" s="68">
        <v>10840</v>
      </c>
      <c r="G43" s="22">
        <f t="shared" ref="G43:G46" si="10">(E43-D43)/(F43-D43)</f>
        <v>-1.3612431444241315E-2</v>
      </c>
      <c r="H43" s="14">
        <f t="shared" ref="H43:H46" si="11">C43*$A$6</f>
        <v>0.33200000000000002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spans="1:22" ht="12.75" customHeight="1">
      <c r="A44" s="25">
        <v>2</v>
      </c>
      <c r="B44" s="58" t="s">
        <v>94</v>
      </c>
      <c r="C44" s="100">
        <v>6.6000000000000003E-2</v>
      </c>
      <c r="D44" s="101">
        <v>4.5999999999999996</v>
      </c>
      <c r="E44" s="66">
        <v>2.02</v>
      </c>
      <c r="F44" s="66">
        <v>8.35</v>
      </c>
      <c r="G44" s="22">
        <f t="shared" si="10"/>
        <v>-0.68799999999999994</v>
      </c>
      <c r="H44" s="14">
        <f t="shared" si="11"/>
        <v>2.6400000000000003E-2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spans="1:22" ht="12.75" customHeight="1">
      <c r="A45" s="25">
        <v>3</v>
      </c>
      <c r="B45" s="58" t="s">
        <v>95</v>
      </c>
      <c r="C45" s="100">
        <v>6.6000000000000003E-2</v>
      </c>
      <c r="D45" s="101">
        <v>28.5</v>
      </c>
      <c r="E45" s="66">
        <v>26.44</v>
      </c>
      <c r="F45" s="66">
        <v>21.19</v>
      </c>
      <c r="G45" s="22">
        <f t="shared" si="10"/>
        <v>0.28180574555403543</v>
      </c>
      <c r="H45" s="14">
        <f t="shared" si="11"/>
        <v>2.6400000000000003E-2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spans="1:22" ht="12.75" customHeight="1">
      <c r="A46" s="25">
        <v>4</v>
      </c>
      <c r="B46" s="58" t="s">
        <v>96</v>
      </c>
      <c r="C46" s="100">
        <v>3.3000000000000002E-2</v>
      </c>
      <c r="D46" s="71">
        <v>0.45</v>
      </c>
      <c r="E46" s="31">
        <v>5.1499999999999997E-2</v>
      </c>
      <c r="F46" s="72">
        <v>1</v>
      </c>
      <c r="G46" s="22">
        <f t="shared" si="10"/>
        <v>-0.72454545454545449</v>
      </c>
      <c r="H46" s="14">
        <f t="shared" si="11"/>
        <v>1.3200000000000002E-2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spans="1:22" ht="12.75" customHeight="1">
      <c r="A47" s="35"/>
      <c r="B47" s="108" t="str">
        <f>B42</f>
        <v>COST &amp; PRODUCTIVITY</v>
      </c>
      <c r="C47" s="109"/>
      <c r="D47" s="109"/>
      <c r="E47" s="109"/>
      <c r="F47" s="110"/>
      <c r="G47" s="36">
        <f>(C43*G43)+(C44*G44)+(C45*G45)+(C46*G46)</f>
        <v>-6.2017138892153947E-2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spans="1:22" ht="12.75" customHeight="1">
      <c r="A48" s="16" t="s">
        <v>17</v>
      </c>
      <c r="B48" s="17" t="s">
        <v>15</v>
      </c>
      <c r="C48" s="18" t="s">
        <v>18</v>
      </c>
      <c r="D48" s="18" t="s">
        <v>19</v>
      </c>
      <c r="E48" s="18" t="s">
        <v>20</v>
      </c>
      <c r="F48" s="18" t="s">
        <v>21</v>
      </c>
      <c r="G48" s="18" t="s">
        <v>22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22" ht="12.75" customHeight="1">
      <c r="A49" s="25">
        <v>1</v>
      </c>
      <c r="B49" s="58" t="s">
        <v>78</v>
      </c>
      <c r="C49" s="22">
        <v>0.5</v>
      </c>
      <c r="D49" s="66">
        <v>0</v>
      </c>
      <c r="E49" s="66">
        <v>49.91</v>
      </c>
      <c r="F49" s="66">
        <v>100</v>
      </c>
      <c r="G49" s="22">
        <f t="shared" ref="G49:G52" si="12">(E49-D49)/(F49-D49)</f>
        <v>0.49909999999999999</v>
      </c>
      <c r="H49" s="14">
        <f t="shared" ref="H49:H52" si="13">C49*$A$7</f>
        <v>2.5000000000000001E-2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spans="1:22" ht="12.75" customHeight="1">
      <c r="A50" s="25">
        <v>2</v>
      </c>
      <c r="B50" s="58" t="s">
        <v>80</v>
      </c>
      <c r="C50" s="22">
        <v>0.2</v>
      </c>
      <c r="D50" s="66">
        <v>0</v>
      </c>
      <c r="E50" s="66">
        <v>1</v>
      </c>
      <c r="F50" s="66">
        <v>5</v>
      </c>
      <c r="G50" s="22">
        <f t="shared" si="12"/>
        <v>0.2</v>
      </c>
      <c r="H50" s="14">
        <f t="shared" si="13"/>
        <v>1.0000000000000002E-2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spans="1:22" ht="12.75" customHeight="1">
      <c r="A51" s="25">
        <v>3</v>
      </c>
      <c r="B51" s="58" t="s">
        <v>82</v>
      </c>
      <c r="C51" s="22">
        <v>0.2</v>
      </c>
      <c r="D51" s="66">
        <v>0</v>
      </c>
      <c r="E51" s="66">
        <v>83.32</v>
      </c>
      <c r="F51" s="66">
        <v>92</v>
      </c>
      <c r="G51" s="22">
        <f t="shared" si="12"/>
        <v>0.90565217391304342</v>
      </c>
      <c r="H51" s="14">
        <f t="shared" si="13"/>
        <v>1.0000000000000002E-2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spans="1:22" ht="12.75" customHeight="1">
      <c r="A52" s="25">
        <v>4</v>
      </c>
      <c r="B52" s="58" t="s">
        <v>84</v>
      </c>
      <c r="C52" s="22">
        <v>0.1</v>
      </c>
      <c r="D52" s="66">
        <v>0</v>
      </c>
      <c r="E52" s="66">
        <v>67.33</v>
      </c>
      <c r="F52" s="66">
        <v>100</v>
      </c>
      <c r="G52" s="22">
        <f t="shared" si="12"/>
        <v>0.67330000000000001</v>
      </c>
      <c r="H52" s="14">
        <f t="shared" si="13"/>
        <v>5.000000000000001E-3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spans="1:22" ht="12.75" customHeight="1">
      <c r="A53" s="35"/>
      <c r="B53" s="108" t="str">
        <f>B48</f>
        <v>DIGITALIZATION</v>
      </c>
      <c r="C53" s="109"/>
      <c r="D53" s="109"/>
      <c r="E53" s="109"/>
      <c r="F53" s="110"/>
      <c r="G53" s="36">
        <f>(C49*G49)+(C50*G50)+(C51*G51)+(C52*G52)</f>
        <v>0.53801043478260868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spans="1:22" ht="15.75" customHeight="1">
      <c r="A54" s="3"/>
      <c r="B54" s="3"/>
      <c r="C54" s="3"/>
      <c r="D54" s="3"/>
      <c r="E54" s="3"/>
      <c r="F54" s="3"/>
      <c r="G54" s="77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spans="1:22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spans="1:22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spans="1:22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spans="1:22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spans="1:22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spans="1:22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spans="1:22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spans="1:2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spans="1:22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spans="1:22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spans="1:22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spans="1:22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spans="1:22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spans="1:22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spans="1:22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spans="1:22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spans="1:22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spans="1:22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spans="1:22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spans="1:22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2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2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2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spans="1:22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spans="1:22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spans="1:22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spans="1:2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spans="1:22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spans="1:22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spans="1:22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spans="1:22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spans="1:22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spans="1:22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spans="1:22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spans="1:22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spans="1:22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spans="1:2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spans="1:22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spans="1:22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spans="1:22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spans="1:22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spans="1:22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spans="1:22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spans="1:22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spans="1:22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spans="1:2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spans="1:22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spans="1:22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spans="1:22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spans="1:22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spans="1:22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spans="1:22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spans="1:22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spans="1:22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spans="1:22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spans="1:2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spans="1:22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spans="1:22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spans="1:22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spans="1:22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spans="1:22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spans="1:22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spans="1:22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spans="1:22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spans="1:22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spans="1: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spans="1:22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spans="1:22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spans="1:22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spans="1:22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spans="1:22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spans="1:22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spans="1:22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spans="1:22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spans="1:22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spans="1:2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spans="1:22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spans="1:22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spans="1:22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spans="1:22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spans="1:22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spans="1:22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spans="1:22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spans="1:22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spans="1:22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spans="1:2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spans="1:22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spans="1:22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spans="1:22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spans="1:22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spans="1:22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spans="1:22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spans="1:22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spans="1:22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spans="1:22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 spans="1:2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 spans="1:22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 spans="1:22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spans="1:22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</row>
    <row r="156" spans="1:22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</row>
    <row r="157" spans="1:22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</row>
    <row r="158" spans="1:22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 spans="1:22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 spans="1:22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 spans="1:22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 spans="1:2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 spans="1:22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 spans="1:22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 spans="1:22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 spans="1:22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 spans="1:22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 spans="1:22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spans="1:22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 spans="1:22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 spans="1:22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 spans="1:2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 spans="1:22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 spans="1:22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 spans="1:22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 spans="1:22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 spans="1:22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spans="1:22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spans="1:22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spans="1:22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spans="1:22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spans="1:2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spans="1:22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spans="1:22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spans="1:22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spans="1:22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spans="1:22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spans="1:22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spans="1:22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spans="1:22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spans="1:22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spans="1:2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spans="1:22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spans="1:22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spans="1:22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spans="1:22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spans="1:22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spans="1:22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spans="1:22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spans="1:22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spans="1:22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spans="1:2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spans="1:22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spans="1:22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spans="1:22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spans="1:22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spans="1:22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spans="1:22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spans="1:22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spans="1:22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spans="1:22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spans="1:2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spans="1:22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spans="1:22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spans="1:22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spans="1:22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spans="1:22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spans="1:22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spans="1:22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spans="1:22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spans="1:22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</row>
    <row r="222" spans="1: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</row>
    <row r="223" spans="1:22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</row>
    <row r="224" spans="1:22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</row>
    <row r="225" spans="1:22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</row>
    <row r="226" spans="1:22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</row>
    <row r="227" spans="1:22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</row>
    <row r="228" spans="1:22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</row>
    <row r="229" spans="1:22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</row>
    <row r="230" spans="1:22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</row>
    <row r="231" spans="1:22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</row>
    <row r="232" spans="1:2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</row>
    <row r="233" spans="1:22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</row>
    <row r="234" spans="1:22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</row>
    <row r="235" spans="1:22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</row>
    <row r="236" spans="1:22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</row>
    <row r="237" spans="1:22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</row>
    <row r="238" spans="1:22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</row>
    <row r="239" spans="1:22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</row>
    <row r="240" spans="1:22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</row>
    <row r="241" spans="1:22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</row>
    <row r="242" spans="1:2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</row>
    <row r="243" spans="1:22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</row>
    <row r="244" spans="1:22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</row>
    <row r="245" spans="1:22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</row>
    <row r="246" spans="1:22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</row>
    <row r="247" spans="1:22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</row>
    <row r="248" spans="1:22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</row>
    <row r="249" spans="1:22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</row>
    <row r="250" spans="1:22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</row>
    <row r="251" spans="1:22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</row>
    <row r="252" spans="1:2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</row>
    <row r="253" spans="1:22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</row>
    <row r="254" spans="1:22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</row>
    <row r="255" spans="1:22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</row>
    <row r="256" spans="1:22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</row>
    <row r="257" spans="1:22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</row>
    <row r="258" spans="1:22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</row>
    <row r="259" spans="1:22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</row>
    <row r="260" spans="1:22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</row>
    <row r="261" spans="1:22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</row>
    <row r="262" spans="1:2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</row>
    <row r="263" spans="1:22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</row>
    <row r="264" spans="1:22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</row>
    <row r="265" spans="1:22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</row>
    <row r="266" spans="1:22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</row>
    <row r="267" spans="1:22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</row>
    <row r="268" spans="1:22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</row>
    <row r="269" spans="1:22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</row>
    <row r="270" spans="1:22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</row>
    <row r="271" spans="1:22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</row>
    <row r="272" spans="1:2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</row>
    <row r="273" spans="1:22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</row>
    <row r="274" spans="1:22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</row>
    <row r="275" spans="1:22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</row>
    <row r="276" spans="1:22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</row>
    <row r="277" spans="1:22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</row>
    <row r="278" spans="1:22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</row>
    <row r="279" spans="1:22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</row>
    <row r="280" spans="1:22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</row>
    <row r="281" spans="1:22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</row>
    <row r="282" spans="1:2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</row>
    <row r="283" spans="1:22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</row>
    <row r="284" spans="1:22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</row>
    <row r="285" spans="1:22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</row>
    <row r="286" spans="1:22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</row>
    <row r="287" spans="1:22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</row>
    <row r="288" spans="1:22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</row>
    <row r="289" spans="1:22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</row>
    <row r="290" spans="1:22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</row>
    <row r="291" spans="1:22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</row>
    <row r="292" spans="1:2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</row>
    <row r="293" spans="1:22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</row>
    <row r="294" spans="1:22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</row>
    <row r="295" spans="1:22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</row>
    <row r="296" spans="1:22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</row>
    <row r="297" spans="1:22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</row>
    <row r="298" spans="1:22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</row>
    <row r="299" spans="1:22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</row>
    <row r="300" spans="1:22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</row>
    <row r="301" spans="1:22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</row>
    <row r="302" spans="1:2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</row>
    <row r="303" spans="1:22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</row>
    <row r="304" spans="1:22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</row>
    <row r="305" spans="1:22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</row>
    <row r="306" spans="1:22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</row>
    <row r="307" spans="1:22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</row>
    <row r="308" spans="1:22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</row>
    <row r="309" spans="1:22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</row>
    <row r="310" spans="1:22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</row>
    <row r="311" spans="1:22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</row>
    <row r="312" spans="1:2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</row>
    <row r="313" spans="1:22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</row>
    <row r="314" spans="1:22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</row>
    <row r="315" spans="1:22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</row>
    <row r="316" spans="1:22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</row>
    <row r="317" spans="1:22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</row>
    <row r="318" spans="1:22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</row>
    <row r="319" spans="1:22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</row>
    <row r="320" spans="1:22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</row>
    <row r="321" spans="1:22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</row>
    <row r="322" spans="1: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</row>
    <row r="323" spans="1:22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</row>
    <row r="324" spans="1:22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</row>
    <row r="325" spans="1:22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</row>
    <row r="326" spans="1:22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</row>
    <row r="327" spans="1:22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</row>
    <row r="328" spans="1:22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</row>
    <row r="329" spans="1:22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</row>
    <row r="330" spans="1:22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</row>
    <row r="331" spans="1:22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</row>
    <row r="332" spans="1:2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</row>
    <row r="333" spans="1:22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</row>
    <row r="334" spans="1:22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</row>
    <row r="335" spans="1:22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</row>
    <row r="336" spans="1:22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</row>
    <row r="337" spans="1:22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</row>
    <row r="338" spans="1:22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</row>
    <row r="339" spans="1:22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</row>
    <row r="340" spans="1:22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</row>
    <row r="341" spans="1:22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</row>
    <row r="342" spans="1:2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</row>
    <row r="343" spans="1:22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</row>
    <row r="344" spans="1:22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</row>
    <row r="345" spans="1:22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</row>
    <row r="346" spans="1:22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</row>
    <row r="347" spans="1:22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</row>
    <row r="348" spans="1:22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</row>
    <row r="349" spans="1:22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</row>
    <row r="350" spans="1:22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</row>
    <row r="351" spans="1:22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</row>
    <row r="352" spans="1:2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</row>
    <row r="353" spans="1:22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</row>
    <row r="354" spans="1:22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</row>
    <row r="355" spans="1:22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</row>
    <row r="356" spans="1:22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</row>
    <row r="357" spans="1:22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</row>
    <row r="358" spans="1:22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</row>
    <row r="359" spans="1:22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</row>
    <row r="360" spans="1:22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</row>
    <row r="361" spans="1:22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</row>
    <row r="362" spans="1:2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</row>
    <row r="363" spans="1:22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</row>
    <row r="364" spans="1:22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</row>
    <row r="365" spans="1:22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</row>
    <row r="366" spans="1:22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</row>
    <row r="367" spans="1:22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</row>
    <row r="368" spans="1:22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</row>
    <row r="369" spans="1:22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</row>
    <row r="370" spans="1:22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</row>
    <row r="371" spans="1:22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</row>
    <row r="372" spans="1:2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</row>
    <row r="373" spans="1:22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</row>
    <row r="374" spans="1:22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</row>
    <row r="375" spans="1:22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</row>
    <row r="376" spans="1:22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</row>
    <row r="377" spans="1:22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</row>
    <row r="378" spans="1:22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</row>
    <row r="379" spans="1:22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</row>
    <row r="380" spans="1:22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</row>
    <row r="381" spans="1:22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</row>
    <row r="382" spans="1:2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</row>
    <row r="383" spans="1:22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</row>
    <row r="384" spans="1:22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</row>
    <row r="385" spans="1:22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</row>
    <row r="386" spans="1:22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</row>
    <row r="387" spans="1:22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</row>
    <row r="388" spans="1:22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</row>
    <row r="389" spans="1:22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</row>
    <row r="390" spans="1:22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</row>
    <row r="391" spans="1:22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</row>
    <row r="392" spans="1:2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</row>
    <row r="393" spans="1:22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</row>
    <row r="394" spans="1:22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</row>
    <row r="395" spans="1:22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</row>
    <row r="396" spans="1:22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</row>
    <row r="397" spans="1:22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</row>
    <row r="398" spans="1:22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</row>
    <row r="399" spans="1:22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</row>
    <row r="400" spans="1:22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</row>
    <row r="401" spans="1:22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</row>
    <row r="402" spans="1:2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</row>
    <row r="403" spans="1:22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</row>
    <row r="404" spans="1:22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</row>
    <row r="405" spans="1:22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</row>
    <row r="406" spans="1:22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</row>
    <row r="407" spans="1:22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</row>
    <row r="408" spans="1:22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</row>
    <row r="409" spans="1:22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</row>
    <row r="410" spans="1:22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</row>
    <row r="411" spans="1:22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</row>
    <row r="412" spans="1:2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</row>
    <row r="413" spans="1:22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</row>
    <row r="414" spans="1:22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</row>
    <row r="415" spans="1:22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</row>
    <row r="416" spans="1:22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</row>
    <row r="417" spans="1:22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</row>
    <row r="418" spans="1:22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</row>
    <row r="419" spans="1:22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</row>
    <row r="420" spans="1:22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</row>
    <row r="421" spans="1:22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</row>
    <row r="422" spans="1: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</row>
    <row r="423" spans="1:22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</row>
    <row r="424" spans="1:22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</row>
    <row r="425" spans="1:22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</row>
    <row r="426" spans="1:22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</row>
    <row r="427" spans="1:22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</row>
    <row r="428" spans="1:22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</row>
    <row r="429" spans="1:22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</row>
    <row r="430" spans="1:22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</row>
    <row r="431" spans="1:22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</row>
    <row r="432" spans="1:2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</row>
    <row r="433" spans="1:22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</row>
    <row r="434" spans="1:22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</row>
    <row r="435" spans="1:22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</row>
    <row r="436" spans="1:22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</row>
    <row r="437" spans="1:22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</row>
    <row r="438" spans="1:22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</row>
    <row r="439" spans="1:22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</row>
    <row r="440" spans="1:22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</row>
    <row r="441" spans="1:22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</row>
    <row r="442" spans="1:2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</row>
    <row r="443" spans="1:22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</row>
    <row r="444" spans="1:22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</row>
    <row r="445" spans="1:22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</row>
    <row r="446" spans="1:22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</row>
    <row r="447" spans="1:22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</row>
    <row r="448" spans="1:22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</row>
    <row r="449" spans="1:22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</row>
    <row r="450" spans="1:22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</row>
    <row r="451" spans="1:22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</row>
    <row r="452" spans="1:2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</row>
    <row r="453" spans="1:22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</row>
    <row r="454" spans="1:22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</row>
    <row r="455" spans="1:22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</row>
    <row r="456" spans="1:22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</row>
    <row r="457" spans="1:22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</row>
    <row r="458" spans="1:22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</row>
    <row r="459" spans="1:22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</row>
    <row r="460" spans="1:22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</row>
    <row r="461" spans="1:22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</row>
    <row r="462" spans="1:2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</row>
    <row r="463" spans="1:22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</row>
    <row r="464" spans="1:22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</row>
    <row r="465" spans="1:22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</row>
    <row r="466" spans="1:22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</row>
    <row r="467" spans="1:22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</row>
    <row r="468" spans="1:22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</row>
    <row r="469" spans="1:22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</row>
    <row r="470" spans="1:22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</row>
    <row r="471" spans="1:22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</row>
    <row r="472" spans="1:2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</row>
    <row r="473" spans="1:22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</row>
    <row r="474" spans="1:22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</row>
    <row r="475" spans="1:22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</row>
    <row r="476" spans="1:22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</row>
    <row r="477" spans="1:22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</row>
    <row r="478" spans="1:22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</row>
    <row r="479" spans="1:22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</row>
    <row r="480" spans="1:22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</row>
    <row r="481" spans="1:22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</row>
    <row r="482" spans="1:2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</row>
    <row r="483" spans="1:22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</row>
    <row r="484" spans="1:22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</row>
    <row r="485" spans="1:22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</row>
    <row r="486" spans="1:22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</row>
    <row r="487" spans="1:22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</row>
    <row r="488" spans="1:22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</row>
    <row r="489" spans="1:22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</row>
    <row r="490" spans="1:22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</row>
    <row r="491" spans="1:22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</row>
    <row r="492" spans="1:2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</row>
    <row r="493" spans="1:22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</row>
    <row r="494" spans="1:22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</row>
    <row r="495" spans="1:22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</row>
    <row r="496" spans="1:22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</row>
    <row r="497" spans="1:22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</row>
    <row r="498" spans="1:22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</row>
    <row r="499" spans="1:22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</row>
    <row r="500" spans="1:22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</row>
    <row r="501" spans="1:22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</row>
    <row r="502" spans="1:2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</row>
    <row r="503" spans="1:22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</row>
    <row r="504" spans="1:22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</row>
    <row r="505" spans="1:22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</row>
    <row r="506" spans="1:22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</row>
    <row r="507" spans="1:22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</row>
    <row r="508" spans="1:22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</row>
    <row r="509" spans="1:22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</row>
    <row r="510" spans="1:22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</row>
    <row r="511" spans="1:22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</row>
    <row r="512" spans="1:2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</row>
    <row r="513" spans="1:22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</row>
    <row r="514" spans="1:22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</row>
    <row r="515" spans="1:22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</row>
    <row r="516" spans="1:22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</row>
    <row r="517" spans="1:22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</row>
    <row r="518" spans="1:22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</row>
    <row r="519" spans="1:22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</row>
    <row r="520" spans="1:22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</row>
    <row r="521" spans="1:22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</row>
    <row r="522" spans="1: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</row>
    <row r="523" spans="1:22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</row>
    <row r="524" spans="1:22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</row>
    <row r="525" spans="1:22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</row>
    <row r="526" spans="1:22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</row>
    <row r="527" spans="1:22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</row>
    <row r="528" spans="1:22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</row>
    <row r="529" spans="1:22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</row>
    <row r="530" spans="1:22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</row>
    <row r="531" spans="1:22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</row>
    <row r="532" spans="1:2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</row>
    <row r="533" spans="1:22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</row>
    <row r="534" spans="1:22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</row>
    <row r="535" spans="1:22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</row>
    <row r="536" spans="1:22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</row>
    <row r="537" spans="1:22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</row>
    <row r="538" spans="1:22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</row>
    <row r="539" spans="1:22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</row>
    <row r="540" spans="1:22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</row>
    <row r="541" spans="1:22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</row>
    <row r="542" spans="1:2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</row>
    <row r="543" spans="1:22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</row>
    <row r="544" spans="1:22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</row>
    <row r="545" spans="1:22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</row>
    <row r="546" spans="1:22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</row>
    <row r="547" spans="1:22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</row>
    <row r="548" spans="1:22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</row>
    <row r="549" spans="1:22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</row>
    <row r="550" spans="1:22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</row>
    <row r="551" spans="1:22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</row>
    <row r="552" spans="1:2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</row>
    <row r="553" spans="1:22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</row>
    <row r="554" spans="1:22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</row>
    <row r="555" spans="1:22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</row>
    <row r="556" spans="1:22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</row>
    <row r="557" spans="1:22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</row>
    <row r="558" spans="1:22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</row>
    <row r="559" spans="1:22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</row>
    <row r="560" spans="1:22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</row>
    <row r="561" spans="1:22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</row>
    <row r="562" spans="1:2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</row>
    <row r="563" spans="1:22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</row>
    <row r="564" spans="1:22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</row>
    <row r="565" spans="1:22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</row>
    <row r="566" spans="1:22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</row>
    <row r="567" spans="1:22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</row>
    <row r="568" spans="1:22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</row>
    <row r="569" spans="1:22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</row>
    <row r="570" spans="1:22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</row>
    <row r="571" spans="1:22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</row>
    <row r="572" spans="1:2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</row>
    <row r="573" spans="1:22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</row>
    <row r="574" spans="1:22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</row>
    <row r="575" spans="1:22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</row>
    <row r="576" spans="1:22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</row>
    <row r="577" spans="1:22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</row>
    <row r="578" spans="1:22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</row>
    <row r="579" spans="1:22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</row>
    <row r="580" spans="1:22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</row>
    <row r="581" spans="1:22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</row>
    <row r="582" spans="1:2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</row>
    <row r="583" spans="1:22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</row>
    <row r="584" spans="1:22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</row>
    <row r="585" spans="1:22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</row>
    <row r="586" spans="1:22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</row>
    <row r="587" spans="1:22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</row>
    <row r="588" spans="1:22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</row>
    <row r="589" spans="1:22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</row>
    <row r="590" spans="1:22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</row>
    <row r="591" spans="1:22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</row>
    <row r="592" spans="1:2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</row>
    <row r="593" spans="1:22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</row>
    <row r="594" spans="1:22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</row>
    <row r="595" spans="1:22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</row>
    <row r="596" spans="1:22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</row>
    <row r="597" spans="1:22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</row>
    <row r="598" spans="1:22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</row>
    <row r="599" spans="1:22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</row>
    <row r="600" spans="1:22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</row>
    <row r="601" spans="1:22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</row>
    <row r="602" spans="1:2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</row>
    <row r="603" spans="1:22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</row>
    <row r="604" spans="1:22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</row>
    <row r="605" spans="1:22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</row>
    <row r="606" spans="1:22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</row>
    <row r="607" spans="1:22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</row>
    <row r="608" spans="1:22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</row>
    <row r="609" spans="1:22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</row>
    <row r="610" spans="1:22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</row>
    <row r="611" spans="1:22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</row>
    <row r="612" spans="1:2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</row>
    <row r="613" spans="1:22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</row>
    <row r="614" spans="1:22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</row>
    <row r="615" spans="1:22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</row>
    <row r="616" spans="1:22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</row>
    <row r="617" spans="1:22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</row>
    <row r="618" spans="1:22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</row>
    <row r="619" spans="1:22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</row>
    <row r="620" spans="1:22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</row>
    <row r="621" spans="1:22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</row>
    <row r="622" spans="1: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</row>
    <row r="623" spans="1:22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</row>
    <row r="624" spans="1:22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</row>
    <row r="625" spans="1:22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</row>
    <row r="626" spans="1:22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</row>
    <row r="627" spans="1:22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</row>
    <row r="628" spans="1:22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</row>
    <row r="629" spans="1:22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</row>
    <row r="630" spans="1:22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</row>
    <row r="631" spans="1:22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</row>
    <row r="632" spans="1:2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</row>
    <row r="633" spans="1:22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</row>
    <row r="634" spans="1:22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</row>
    <row r="635" spans="1:22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</row>
    <row r="636" spans="1:22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</row>
    <row r="637" spans="1:22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</row>
    <row r="638" spans="1:22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</row>
    <row r="639" spans="1:22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</row>
    <row r="640" spans="1:22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</row>
    <row r="641" spans="1:22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</row>
    <row r="642" spans="1:2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</row>
    <row r="643" spans="1:22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</row>
    <row r="644" spans="1:22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</row>
    <row r="645" spans="1:22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</row>
    <row r="646" spans="1:22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</row>
    <row r="647" spans="1:22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</row>
    <row r="648" spans="1:22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</row>
    <row r="649" spans="1:22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</row>
    <row r="650" spans="1:22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</row>
    <row r="651" spans="1:22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</row>
    <row r="652" spans="1:2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</row>
    <row r="653" spans="1:22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</row>
    <row r="654" spans="1:22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</row>
    <row r="655" spans="1:22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</row>
    <row r="656" spans="1:22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</row>
    <row r="657" spans="1:22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</row>
    <row r="658" spans="1:22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</row>
    <row r="659" spans="1:22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</row>
    <row r="660" spans="1:22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</row>
    <row r="661" spans="1:22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</row>
    <row r="662" spans="1:2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</row>
    <row r="663" spans="1:22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</row>
    <row r="664" spans="1:22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</row>
    <row r="665" spans="1:22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</row>
    <row r="666" spans="1:22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</row>
    <row r="667" spans="1:22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</row>
    <row r="668" spans="1:22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</row>
    <row r="669" spans="1:22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</row>
    <row r="670" spans="1:22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</row>
    <row r="671" spans="1:22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</row>
    <row r="672" spans="1:2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</row>
    <row r="673" spans="1:22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</row>
    <row r="674" spans="1:22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</row>
    <row r="675" spans="1:22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</row>
    <row r="676" spans="1:22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</row>
    <row r="677" spans="1:22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</row>
    <row r="678" spans="1:22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</row>
    <row r="679" spans="1:22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</row>
    <row r="680" spans="1:22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</row>
    <row r="681" spans="1:22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</row>
    <row r="682" spans="1:2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</row>
    <row r="683" spans="1:22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</row>
    <row r="684" spans="1:22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</row>
    <row r="685" spans="1:22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</row>
    <row r="686" spans="1:22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</row>
    <row r="687" spans="1:22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</row>
    <row r="688" spans="1:22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</row>
    <row r="689" spans="1:22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</row>
    <row r="690" spans="1:22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</row>
    <row r="691" spans="1:22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</row>
    <row r="692" spans="1:2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</row>
    <row r="693" spans="1:22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</row>
    <row r="694" spans="1:22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</row>
    <row r="695" spans="1:22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</row>
    <row r="696" spans="1:22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</row>
    <row r="697" spans="1:22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</row>
    <row r="698" spans="1:22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</row>
    <row r="699" spans="1:22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</row>
    <row r="700" spans="1:22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</row>
    <row r="701" spans="1:22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</row>
    <row r="702" spans="1:2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</row>
    <row r="703" spans="1:22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</row>
    <row r="704" spans="1:22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</row>
    <row r="705" spans="1:22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</row>
    <row r="706" spans="1:22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</row>
    <row r="707" spans="1:22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</row>
    <row r="708" spans="1:22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</row>
    <row r="709" spans="1:22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</row>
    <row r="710" spans="1:22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</row>
    <row r="711" spans="1:22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</row>
    <row r="712" spans="1:2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</row>
    <row r="713" spans="1:22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</row>
    <row r="714" spans="1:22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</row>
    <row r="715" spans="1:22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</row>
    <row r="716" spans="1:22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</row>
    <row r="717" spans="1:22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</row>
    <row r="718" spans="1:22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</row>
    <row r="719" spans="1:22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</row>
    <row r="720" spans="1:22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</row>
    <row r="721" spans="1:22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</row>
    <row r="722" spans="1: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</row>
    <row r="723" spans="1:22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</row>
    <row r="724" spans="1:22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</row>
    <row r="725" spans="1:22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</row>
    <row r="726" spans="1:22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</row>
    <row r="727" spans="1:22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</row>
    <row r="728" spans="1:22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</row>
    <row r="729" spans="1:22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</row>
    <row r="730" spans="1:22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</row>
    <row r="731" spans="1:22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</row>
    <row r="732" spans="1:2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</row>
    <row r="733" spans="1:22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</row>
    <row r="734" spans="1:22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</row>
    <row r="735" spans="1:22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</row>
    <row r="736" spans="1:22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</row>
    <row r="737" spans="1:22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</row>
    <row r="738" spans="1:22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</row>
    <row r="739" spans="1:22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</row>
    <row r="740" spans="1:22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</row>
    <row r="741" spans="1:22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</row>
    <row r="742" spans="1:2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</row>
    <row r="743" spans="1:22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</row>
    <row r="744" spans="1:22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</row>
    <row r="745" spans="1:22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</row>
    <row r="746" spans="1:22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</row>
    <row r="747" spans="1:22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</row>
    <row r="748" spans="1:22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</row>
    <row r="749" spans="1:22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</row>
    <row r="750" spans="1:22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</row>
    <row r="751" spans="1:22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</row>
    <row r="752" spans="1:2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</row>
    <row r="753" spans="1:22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</row>
    <row r="754" spans="1:22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</row>
    <row r="755" spans="1:22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</row>
    <row r="756" spans="1:22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</row>
    <row r="757" spans="1:22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</row>
    <row r="758" spans="1:22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</row>
    <row r="759" spans="1:22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</row>
    <row r="760" spans="1:22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</row>
    <row r="761" spans="1:22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</row>
    <row r="762" spans="1:2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</row>
    <row r="763" spans="1:22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</row>
    <row r="764" spans="1:22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</row>
    <row r="765" spans="1:22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</row>
    <row r="766" spans="1:22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</row>
    <row r="767" spans="1:22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</row>
    <row r="768" spans="1:22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</row>
    <row r="769" spans="1:22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</row>
    <row r="770" spans="1:22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</row>
    <row r="771" spans="1:22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</row>
    <row r="772" spans="1:2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</row>
    <row r="773" spans="1:22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</row>
    <row r="774" spans="1:22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</row>
    <row r="775" spans="1:22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</row>
    <row r="776" spans="1:22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</row>
    <row r="777" spans="1:22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</row>
    <row r="778" spans="1:22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</row>
    <row r="779" spans="1:22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</row>
    <row r="780" spans="1:22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</row>
    <row r="781" spans="1:22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</row>
    <row r="782" spans="1:2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</row>
    <row r="783" spans="1:22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</row>
    <row r="784" spans="1:22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</row>
    <row r="785" spans="1:22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</row>
    <row r="786" spans="1:22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</row>
    <row r="787" spans="1:22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</row>
    <row r="788" spans="1:22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</row>
    <row r="789" spans="1:22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</row>
    <row r="790" spans="1:22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</row>
    <row r="791" spans="1:22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</row>
    <row r="792" spans="1:2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</row>
    <row r="793" spans="1:22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</row>
    <row r="794" spans="1:22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</row>
    <row r="795" spans="1:22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</row>
    <row r="796" spans="1:22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</row>
    <row r="797" spans="1:22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</row>
    <row r="798" spans="1:22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</row>
    <row r="799" spans="1:22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</row>
    <row r="800" spans="1:22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</row>
    <row r="801" spans="1:22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</row>
    <row r="802" spans="1:2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</row>
    <row r="803" spans="1:22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</row>
    <row r="804" spans="1:22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</row>
    <row r="805" spans="1:22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</row>
    <row r="806" spans="1:22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</row>
    <row r="807" spans="1:22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</row>
    <row r="808" spans="1:22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</row>
    <row r="809" spans="1:22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</row>
    <row r="810" spans="1:22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</row>
    <row r="811" spans="1:22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</row>
    <row r="812" spans="1:2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</row>
    <row r="813" spans="1:22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</row>
    <row r="814" spans="1:22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</row>
    <row r="815" spans="1:22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</row>
    <row r="816" spans="1:22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</row>
    <row r="817" spans="1:22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</row>
    <row r="818" spans="1:22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</row>
    <row r="819" spans="1:22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</row>
    <row r="820" spans="1:22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</row>
    <row r="821" spans="1:22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</row>
    <row r="822" spans="1: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</row>
    <row r="823" spans="1:22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</row>
    <row r="824" spans="1:22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</row>
    <row r="825" spans="1:22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</row>
    <row r="826" spans="1:22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</row>
    <row r="827" spans="1:22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</row>
    <row r="828" spans="1:22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</row>
    <row r="829" spans="1:22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</row>
    <row r="830" spans="1:22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</row>
    <row r="831" spans="1:22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</row>
    <row r="832" spans="1:2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</row>
    <row r="833" spans="1:22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</row>
    <row r="834" spans="1:22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</row>
    <row r="835" spans="1:22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</row>
    <row r="836" spans="1:22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</row>
    <row r="837" spans="1:22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</row>
    <row r="838" spans="1:22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</row>
    <row r="839" spans="1:22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</row>
    <row r="840" spans="1:22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</row>
    <row r="841" spans="1:22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</row>
    <row r="842" spans="1:2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</row>
    <row r="843" spans="1:22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</row>
    <row r="844" spans="1:22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</row>
    <row r="845" spans="1:22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</row>
    <row r="846" spans="1:22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</row>
    <row r="847" spans="1:22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</row>
    <row r="848" spans="1:22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</row>
    <row r="849" spans="1:22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</row>
    <row r="850" spans="1:22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</row>
    <row r="851" spans="1:22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</row>
    <row r="852" spans="1:2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</row>
    <row r="853" spans="1:22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</row>
    <row r="854" spans="1:22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</row>
    <row r="855" spans="1:22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</row>
    <row r="856" spans="1:22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</row>
    <row r="857" spans="1:22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</row>
    <row r="858" spans="1:22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</row>
    <row r="859" spans="1:22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</row>
    <row r="860" spans="1:22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</row>
    <row r="861" spans="1:22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</row>
    <row r="862" spans="1:2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</row>
    <row r="863" spans="1:22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</row>
    <row r="864" spans="1:22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</row>
    <row r="865" spans="1:22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</row>
    <row r="866" spans="1:22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</row>
    <row r="867" spans="1:22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</row>
    <row r="868" spans="1:22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</row>
    <row r="869" spans="1:22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</row>
    <row r="870" spans="1:22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</row>
    <row r="871" spans="1:22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</row>
    <row r="872" spans="1:2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</row>
    <row r="873" spans="1:22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</row>
    <row r="874" spans="1:22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</row>
    <row r="875" spans="1:22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</row>
    <row r="876" spans="1:22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</row>
    <row r="877" spans="1:22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</row>
    <row r="878" spans="1:22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</row>
    <row r="879" spans="1:22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</row>
    <row r="880" spans="1:22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</row>
    <row r="881" spans="1:22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</row>
    <row r="882" spans="1:2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</row>
    <row r="883" spans="1:22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</row>
    <row r="884" spans="1:22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</row>
    <row r="885" spans="1:22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</row>
    <row r="886" spans="1:22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</row>
    <row r="887" spans="1:22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</row>
    <row r="888" spans="1:22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</row>
    <row r="889" spans="1:22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</row>
    <row r="890" spans="1:22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</row>
    <row r="891" spans="1:22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</row>
    <row r="892" spans="1:2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</row>
    <row r="893" spans="1:22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</row>
    <row r="894" spans="1:22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</row>
    <row r="895" spans="1:22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</row>
    <row r="896" spans="1:22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</row>
    <row r="897" spans="1:22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</row>
    <row r="898" spans="1:22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</row>
    <row r="899" spans="1:22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</row>
    <row r="900" spans="1:22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</row>
    <row r="901" spans="1:22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</row>
    <row r="902" spans="1:2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</row>
    <row r="903" spans="1:22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</row>
    <row r="904" spans="1:22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</row>
    <row r="905" spans="1:22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</row>
    <row r="906" spans="1:22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</row>
    <row r="907" spans="1:22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</row>
    <row r="908" spans="1:22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</row>
    <row r="909" spans="1:22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</row>
    <row r="910" spans="1:22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</row>
    <row r="911" spans="1:22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</row>
    <row r="912" spans="1:2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</row>
    <row r="913" spans="1:22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</row>
    <row r="914" spans="1:22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</row>
    <row r="915" spans="1:22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</row>
    <row r="916" spans="1:22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</row>
    <row r="917" spans="1:22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</row>
    <row r="918" spans="1:22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</row>
    <row r="919" spans="1:22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</row>
    <row r="920" spans="1:22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</row>
    <row r="921" spans="1:22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</row>
    <row r="922" spans="1: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</row>
    <row r="923" spans="1:22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</row>
    <row r="924" spans="1:22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</row>
    <row r="925" spans="1:22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</row>
    <row r="926" spans="1:22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</row>
    <row r="927" spans="1:22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</row>
    <row r="928" spans="1:22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</row>
    <row r="929" spans="1:22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</row>
    <row r="930" spans="1:22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</row>
    <row r="931" spans="1:22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</row>
    <row r="932" spans="1:2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</row>
    <row r="933" spans="1:22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</row>
    <row r="934" spans="1:22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</row>
    <row r="935" spans="1:22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</row>
    <row r="936" spans="1:22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</row>
    <row r="937" spans="1:22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</row>
    <row r="938" spans="1:22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</row>
    <row r="939" spans="1:22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</row>
    <row r="940" spans="1:22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</row>
    <row r="941" spans="1:22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</row>
    <row r="942" spans="1:2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</row>
    <row r="943" spans="1:22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</row>
    <row r="944" spans="1:22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</row>
    <row r="945" spans="1:22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</row>
    <row r="946" spans="1:22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</row>
    <row r="947" spans="1:22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</row>
    <row r="948" spans="1:22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</row>
    <row r="949" spans="1:22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</row>
    <row r="950" spans="1:22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</row>
    <row r="951" spans="1:22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</row>
    <row r="952" spans="1:2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</row>
    <row r="953" spans="1:22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</row>
    <row r="954" spans="1:22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</row>
    <row r="955" spans="1:22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</row>
    <row r="956" spans="1:22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</row>
    <row r="957" spans="1:22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</row>
    <row r="958" spans="1:22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</row>
    <row r="959" spans="1:22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</row>
    <row r="960" spans="1:22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</row>
    <row r="961" spans="1:22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</row>
    <row r="962" spans="1:2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</row>
    <row r="963" spans="1:22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</row>
    <row r="964" spans="1:22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</row>
    <row r="965" spans="1:22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</row>
    <row r="966" spans="1:22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</row>
    <row r="967" spans="1:22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</row>
    <row r="968" spans="1:22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</row>
    <row r="969" spans="1:22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</row>
    <row r="970" spans="1:22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</row>
    <row r="971" spans="1:22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</row>
    <row r="972" spans="1:2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</row>
    <row r="973" spans="1:22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</row>
    <row r="974" spans="1:22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</row>
    <row r="975" spans="1:22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</row>
    <row r="976" spans="1:22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</row>
    <row r="977" spans="1:22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</row>
    <row r="978" spans="1:22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</row>
    <row r="979" spans="1:22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</row>
    <row r="980" spans="1:22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</row>
    <row r="981" spans="1:22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</row>
    <row r="982" spans="1:2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</row>
    <row r="983" spans="1:22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</row>
    <row r="984" spans="1:22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</row>
    <row r="985" spans="1:22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</row>
    <row r="986" spans="1:22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</row>
    <row r="987" spans="1:22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</row>
    <row r="988" spans="1:22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</row>
    <row r="989" spans="1:22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</row>
    <row r="990" spans="1:22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</row>
    <row r="991" spans="1:22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</row>
    <row r="992" spans="1:2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</row>
    <row r="993" spans="1:22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</row>
    <row r="994" spans="1:22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</row>
    <row r="995" spans="1:22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</row>
    <row r="996" spans="1:22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</row>
    <row r="997" spans="1:22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</row>
    <row r="998" spans="1:22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</row>
    <row r="999" spans="1:22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</row>
    <row r="1000" spans="1:22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</row>
    <row r="1001" spans="1:22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</row>
    <row r="1002" spans="1:22" ht="15.7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</row>
    <row r="1003" spans="1:22" ht="15.7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</row>
    <row r="1004" spans="1:22" ht="15.7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</row>
    <row r="1005" spans="1:22" ht="15.7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</row>
    <row r="1006" spans="1:22" ht="15.7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</row>
    <row r="1007" spans="1:22" ht="15.7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</row>
    <row r="1008" spans="1:22" ht="15.7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</row>
    <row r="1009" spans="1:22" ht="15.7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</row>
    <row r="1010" spans="1:22" ht="15.7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</row>
  </sheetData>
  <mergeCells count="8">
    <mergeCell ref="B41:F41"/>
    <mergeCell ref="B47:F47"/>
    <mergeCell ref="B53:F53"/>
    <mergeCell ref="F3:G3"/>
    <mergeCell ref="F4:G4"/>
    <mergeCell ref="B14:F14"/>
    <mergeCell ref="B22:F22"/>
    <mergeCell ref="B33:F33"/>
  </mergeCells>
  <pageMargins left="0.7" right="0.7" top="0.75" bottom="0.75" header="0" footer="0"/>
  <pageSetup orientation="landscape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0"/>
  <sheetViews>
    <sheetView workbookViewId="0"/>
  </sheetViews>
  <sheetFormatPr defaultColWidth="11.1796875" defaultRowHeight="15" customHeight="1"/>
  <cols>
    <col min="1" max="1" width="7.36328125" customWidth="1"/>
    <col min="2" max="2" width="35.36328125" customWidth="1"/>
    <col min="3" max="3" width="8.6328125" customWidth="1"/>
    <col min="4" max="4" width="8.453125" customWidth="1"/>
    <col min="5" max="5" width="7.36328125" customWidth="1"/>
    <col min="6" max="7" width="8.36328125" customWidth="1"/>
    <col min="8" max="26" width="10.81640625" customWidth="1"/>
  </cols>
  <sheetData>
    <row r="1" spans="1:26">
      <c r="A1" s="1" t="s">
        <v>0</v>
      </c>
      <c r="B1" s="2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6">
        <v>0.05</v>
      </c>
      <c r="B2" s="7" t="s">
        <v>4</v>
      </c>
      <c r="C2" s="8">
        <f>G14</f>
        <v>0.59713036963036958</v>
      </c>
      <c r="D2" s="9">
        <f>IF($C2&lt;Grading!$C3,Grading!$C$2,
IF(AND(Grading!$C3&lt;=$C2,$C2&lt;Grading!$D3),($C2-Grading!$C3)/(Grading!$D3-Grading!$C3)+Grading!$C$2,
IF(AND(Grading!$D3&lt;=$C2,$C2&lt;Grading!$E3),($C2-Grading!$D3)/(Grading!$E3-Grading!$D3)+Grading!$D$2,
IF(AND(Grading!$E3&lt;=$C2,$C2&lt;Grading!$F3),($C2-Grading!$E3)/(Grading!$F3-Grading!$E3)+Grading!$E$2,
IF(AND(Grading!$F3&lt;=$C2,$C2&lt;Grading!$G3),($C2-Grading!$F3)/(Grading!$G3-Grading!$F3)+Grading!$F$2,
IF(Grading!$G$3&lt;=$C2,Grading!$G$2,0))))))</f>
        <v>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6">
        <v>0.4</v>
      </c>
      <c r="B3" s="7" t="s">
        <v>6</v>
      </c>
      <c r="C3" s="8" t="e">
        <f>G22</f>
        <v>#DIV/0!</v>
      </c>
      <c r="D3" s="9" t="e">
        <f>IF($C3&lt;Grading!$C4,Grading!$C$2,
IF(AND(Grading!$C4&lt;=$C3,$C3&lt;Grading!$D4),($C3-Grading!$C4)/(Grading!$D4-Grading!$C4)+Grading!$C$2,
IF(AND(Grading!$D4&lt;=$C3,$C3&lt;Grading!$E4),($C3-Grading!$D4)/(Grading!$E4-Grading!$D4)+Grading!$D$2,
IF(AND(Grading!$E4&lt;=$C3,$C3&lt;Grading!$F4),($C3-Grading!$E4)/(Grading!$F4-Grading!$E4)+Grading!$E$2,
IF(AND(Grading!$F4&lt;=$C3,$C3&lt;Grading!$G4),($C3-Grading!$F4)/(Grading!$G4-Grading!$F4)+Grading!$F$2,
IF(Grading!$G$3&lt;=$C3,Grading!$G$2,0))))))</f>
        <v>#DIV/0!</v>
      </c>
      <c r="E3" s="3"/>
      <c r="F3" s="104" t="s">
        <v>7</v>
      </c>
      <c r="G3" s="105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6">
        <v>0.05</v>
      </c>
      <c r="B4" s="7" t="s">
        <v>9</v>
      </c>
      <c r="C4" s="8" t="e">
        <f>G33</f>
        <v>#DIV/0!</v>
      </c>
      <c r="D4" s="9" t="e">
        <f>IF($C4&lt;Grading!$C5,Grading!$C$2,
IF(AND(Grading!$C5&lt;=$C4,$C4&lt;Grading!$D5),($C4-Grading!$C5)/(Grading!$D5-Grading!$C5)+Grading!$C$2,
IF(AND(Grading!$D5&lt;=$C4,$C4&lt;Grading!$E5),($C4-Grading!$D5)/(Grading!$E5-Grading!$D5)+Grading!$D$2,
IF(AND(Grading!$E5&lt;=$C4,$C4&lt;Grading!$F5),($C4-Grading!$E5)/(Grading!$F5-Grading!$E5)+Grading!$E$2,
IF(AND(Grading!$F5&lt;=$C4,$C4&lt;Grading!$G5),($C4-Grading!$F5)/(Grading!$G5-Grading!$F5)+Grading!$F$2,
IF(Grading!$G$3&lt;=$C4,Grading!$G$2,0))))))</f>
        <v>#DIV/0!</v>
      </c>
      <c r="E4" s="3"/>
      <c r="F4" s="106" t="e">
        <f>(D2*Grading!B3)+('W15 Simulator'!D3*Grading!B4)+('W15 Simulator'!D4*Grading!B5)+('W15 Simulator'!D5*Grading!B6)+('W15 Simulator'!D6*Grading!B7)+('W15 Simulator'!D7*Grading!B8)</f>
        <v>#DIV/0!</v>
      </c>
      <c r="G4" s="107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6">
        <v>0.05</v>
      </c>
      <c r="B5" s="13" t="s">
        <v>11</v>
      </c>
      <c r="C5" s="8">
        <f>G41</f>
        <v>0</v>
      </c>
      <c r="D5" s="9">
        <f>IF($C5&lt;Grading!$C6,Grading!$C$2,
IF(AND(Grading!$C6&lt;=$C5,$C5&lt;Grading!$D6),($C5-Grading!$C6)/(Grading!$D6-Grading!$C6)+Grading!$C$2,
IF(AND(Grading!$D6&lt;=$C5,$C5&lt;Grading!$E6),($C5-Grading!$D6)/(Grading!$E6-Grading!$D6)+Grading!$D$2,
IF(AND(Grading!$E6&lt;=$C5,$C5&lt;Grading!$F6),($C5-Grading!$E6)/(Grading!$F6-Grading!$E6)+Grading!$E$2,
IF(AND(Grading!$F6&lt;=$C5,$C5&lt;Grading!$G6),($C5-Grading!$F6)/(Grading!$G6-Grading!$F6)+Grading!$F$2,
IF(Grading!$G$3&lt;=$C5,Grading!$G$2,0))))))</f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6">
        <v>0.4</v>
      </c>
      <c r="B6" s="7" t="s">
        <v>13</v>
      </c>
      <c r="C6" s="8">
        <f>G47</f>
        <v>-6.2017138892153947E-2</v>
      </c>
      <c r="D6" s="9">
        <f>IF($C6&lt;Grading!$C7,Grading!$C$2,
IF(AND(Grading!$C7&lt;=$C6,$C6&lt;Grading!$D7),($C6-Grading!$C7)/(Grading!$D7-Grading!$C7)+Grading!$C$2,
IF(AND(Grading!$D7&lt;=$C6,$C6&lt;Grading!$E7),($C6-Grading!$D7)/(Grading!$E7-Grading!$D7)+Grading!$D$2,
IF(AND(Grading!$E7&lt;=$C6,$C6&lt;Grading!$F7),($C6-Grading!$E7)/(Grading!$F7-Grading!$E7)+Grading!$E$2,
IF(AND(Grading!$F7&lt;=$C6,$C6&lt;Grading!$G7),($C6-Grading!$F7)/(Grading!$G7-Grading!$F7)+Grading!$F$2,
IF(Grading!$G$3&lt;=$C6,Grading!$G$2,0))))))</f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6">
        <v>0.05</v>
      </c>
      <c r="B7" s="7" t="s">
        <v>15</v>
      </c>
      <c r="C7" s="8">
        <f>G53</f>
        <v>0.43602565217391304</v>
      </c>
      <c r="D7" s="9">
        <f>IF($C7&lt;Grading!$C8,Grading!$C$2,
IF(AND(Grading!$C8&lt;=$C7,$C7&lt;Grading!$D8),($C7-Grading!$C8)/(Grading!$D8-Grading!$C8)+Grading!$C$2,
IF(AND(Grading!$D8&lt;=$C7,$C7&lt;Grading!$E8),($C7-Grading!$D8)/(Grading!$E8-Grading!$D8)+Grading!$D$2,
IF(AND(Grading!$E8&lt;=$C7,$C7&lt;Grading!$F8),($C7-Grading!$E8)/(Grading!$F8-Grading!$E8)+Grading!$E$2,
IF(AND(Grading!$F8&lt;=$C7,$C7&lt;Grading!$G8),($C7-Grading!$F8)/(Grading!$G8-Grading!$F8)+Grading!$F$2,
IF(Grading!$G$3&lt;=$C7,Grading!$G$2,0))))))</f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14">
        <f>SUM(A2:A7)</f>
        <v>1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16" t="s">
        <v>17</v>
      </c>
      <c r="B9" s="17" t="s">
        <v>4</v>
      </c>
      <c r="C9" s="18" t="s">
        <v>18</v>
      </c>
      <c r="D9" s="18" t="s">
        <v>19</v>
      </c>
      <c r="E9" s="18" t="s">
        <v>20</v>
      </c>
      <c r="F9" s="18" t="s">
        <v>21</v>
      </c>
      <c r="G9" s="18" t="s">
        <v>22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25">
        <v>1</v>
      </c>
      <c r="B10" s="21" t="s">
        <v>24</v>
      </c>
      <c r="C10" s="22">
        <v>0.2</v>
      </c>
      <c r="D10" s="23">
        <v>0.08</v>
      </c>
      <c r="E10" s="23">
        <v>4.9399999999999999E-2</v>
      </c>
      <c r="F10" s="23">
        <v>4.7E-2</v>
      </c>
      <c r="G10" s="24">
        <f>(E10-D10)/(F10-D10)</f>
        <v>0.92727272727272725</v>
      </c>
      <c r="H10" s="14">
        <f t="shared" ref="H10:H13" si="0">C10*$A$2</f>
        <v>1.0000000000000002E-2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5">
        <v>2</v>
      </c>
      <c r="B11" s="21" t="s">
        <v>26</v>
      </c>
      <c r="C11" s="22">
        <v>0.3</v>
      </c>
      <c r="D11" s="81"/>
      <c r="E11" s="82"/>
      <c r="F11" s="82"/>
      <c r="G11" s="24"/>
      <c r="H11" s="14">
        <f t="shared" si="0"/>
        <v>1.4999999999999999E-2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25">
        <v>3</v>
      </c>
      <c r="B12" s="21" t="s">
        <v>28</v>
      </c>
      <c r="C12" s="22">
        <v>0.25</v>
      </c>
      <c r="D12" s="23">
        <v>0.08</v>
      </c>
      <c r="E12" s="31">
        <v>1.9300000000000001E-2</v>
      </c>
      <c r="F12" s="31">
        <v>1.4999999999999999E-2</v>
      </c>
      <c r="G12" s="24">
        <f t="shared" ref="G12:G13" si="1">(E12-D12)/(F12-D12)</f>
        <v>0.93384615384615388</v>
      </c>
      <c r="H12" s="14">
        <f t="shared" si="0"/>
        <v>1.2500000000000001E-2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5">
        <v>4</v>
      </c>
      <c r="B13" s="21" t="s">
        <v>30</v>
      </c>
      <c r="C13" s="22">
        <v>0.25</v>
      </c>
      <c r="D13" s="32">
        <v>15</v>
      </c>
      <c r="E13" s="33">
        <v>19.989999999999998</v>
      </c>
      <c r="F13" s="33">
        <v>22</v>
      </c>
      <c r="G13" s="24">
        <f t="shared" si="1"/>
        <v>0.71285714285714263</v>
      </c>
      <c r="H13" s="14">
        <f t="shared" si="0"/>
        <v>1.2500000000000001E-2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35"/>
      <c r="B14" s="108" t="str">
        <f>B9</f>
        <v>NETWORK EXPERIENCE</v>
      </c>
      <c r="C14" s="109"/>
      <c r="D14" s="109"/>
      <c r="E14" s="109"/>
      <c r="F14" s="110"/>
      <c r="G14" s="36">
        <f>SUMPRODUCT(G$10:G$13,C$10:C$13)</f>
        <v>0.59713036963036958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16" t="s">
        <v>17</v>
      </c>
      <c r="B15" s="17" t="s">
        <v>6</v>
      </c>
      <c r="C15" s="18" t="s">
        <v>18</v>
      </c>
      <c r="D15" s="18" t="s">
        <v>19</v>
      </c>
      <c r="E15" s="18" t="s">
        <v>20</v>
      </c>
      <c r="F15" s="18" t="s">
        <v>21</v>
      </c>
      <c r="G15" s="18" t="s">
        <v>22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20">
        <v>1</v>
      </c>
      <c r="B16" s="21" t="s">
        <v>32</v>
      </c>
      <c r="C16" s="22">
        <v>0.28000000000000003</v>
      </c>
      <c r="D16" s="41">
        <v>0</v>
      </c>
      <c r="E16" s="52">
        <v>795.67</v>
      </c>
      <c r="F16" s="52">
        <v>843.72</v>
      </c>
      <c r="G16" s="24">
        <f t="shared" ref="G16:G21" si="2">(E16-D16)/(F16-D16)</f>
        <v>0.94304982695681028</v>
      </c>
      <c r="H16" s="14">
        <f t="shared" ref="H16:H21" si="3">C16*$A$3</f>
        <v>0.11200000000000002</v>
      </c>
      <c r="I16" s="78">
        <v>10932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0">
        <v>2</v>
      </c>
      <c r="B17" s="21" t="s">
        <v>34</v>
      </c>
      <c r="C17" s="22">
        <v>0.45</v>
      </c>
      <c r="D17" s="41">
        <v>0</v>
      </c>
      <c r="E17" s="52">
        <v>1941.97</v>
      </c>
      <c r="F17" s="52">
        <v>1918.28</v>
      </c>
      <c r="G17" s="24">
        <f t="shared" si="2"/>
        <v>1.0123496048543488</v>
      </c>
      <c r="H17" s="14">
        <f t="shared" si="3"/>
        <v>0.18000000000000002</v>
      </c>
      <c r="I17" s="78">
        <v>17684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20">
        <v>3</v>
      </c>
      <c r="B18" s="21" t="s">
        <v>36</v>
      </c>
      <c r="C18" s="22">
        <v>0.12</v>
      </c>
      <c r="D18" s="41">
        <v>0</v>
      </c>
      <c r="E18" s="81">
        <v>513.96</v>
      </c>
      <c r="F18" s="81">
        <v>553.02</v>
      </c>
      <c r="G18" s="24">
        <f t="shared" si="2"/>
        <v>0.92936964305088432</v>
      </c>
      <c r="H18" s="14">
        <f t="shared" si="3"/>
        <v>4.8000000000000001E-2</v>
      </c>
      <c r="I18" s="78">
        <v>4779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0">
        <v>4</v>
      </c>
      <c r="B19" s="21" t="s">
        <v>38</v>
      </c>
      <c r="C19" s="22">
        <v>0.04</v>
      </c>
      <c r="D19" s="41">
        <v>0</v>
      </c>
      <c r="E19" s="81">
        <v>93.38</v>
      </c>
      <c r="F19" s="81">
        <v>103.7</v>
      </c>
      <c r="G19" s="24">
        <f t="shared" si="2"/>
        <v>0.90048216007714554</v>
      </c>
      <c r="H19" s="14">
        <f t="shared" si="3"/>
        <v>1.6E-2</v>
      </c>
      <c r="I19" s="78">
        <v>1582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>
      <c r="A20" s="20">
        <v>5</v>
      </c>
      <c r="B20" s="21" t="s">
        <v>40</v>
      </c>
      <c r="C20" s="22">
        <v>0.02</v>
      </c>
      <c r="D20" s="41">
        <v>0</v>
      </c>
      <c r="E20" s="81">
        <v>515.19000000000005</v>
      </c>
      <c r="F20" s="81">
        <v>535</v>
      </c>
      <c r="G20" s="24">
        <f t="shared" si="2"/>
        <v>0.9629719626168225</v>
      </c>
      <c r="H20" s="14">
        <f t="shared" si="3"/>
        <v>8.0000000000000002E-3</v>
      </c>
      <c r="I20" s="78">
        <v>704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0">
        <v>6</v>
      </c>
      <c r="B21" s="21" t="s">
        <v>42</v>
      </c>
      <c r="C21" s="22">
        <v>0.09</v>
      </c>
      <c r="D21" s="71"/>
      <c r="E21" s="81"/>
      <c r="F21" s="81"/>
      <c r="G21" s="24" t="e">
        <f t="shared" si="2"/>
        <v>#DIV/0!</v>
      </c>
      <c r="H21" s="14">
        <f t="shared" si="3"/>
        <v>3.5999999999999997E-2</v>
      </c>
      <c r="I21" s="78">
        <v>3381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35"/>
      <c r="B22" s="108" t="str">
        <f>B15</f>
        <v>BUSINESS GROWTH</v>
      </c>
      <c r="C22" s="109"/>
      <c r="D22" s="109"/>
      <c r="E22" s="109"/>
      <c r="F22" s="110"/>
      <c r="G22" s="51" t="e">
        <f>SUMPRODUCT(G$16:G$21,C$16:C$21)</f>
        <v>#DIV/0!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16" t="s">
        <v>17</v>
      </c>
      <c r="B23" s="17" t="s">
        <v>9</v>
      </c>
      <c r="C23" s="18" t="s">
        <v>18</v>
      </c>
      <c r="D23" s="18" t="s">
        <v>19</v>
      </c>
      <c r="E23" s="18" t="s">
        <v>20</v>
      </c>
      <c r="F23" s="18" t="s">
        <v>21</v>
      </c>
      <c r="G23" s="18" t="s">
        <v>22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25">
        <v>1</v>
      </c>
      <c r="B24" s="21" t="s">
        <v>44</v>
      </c>
      <c r="C24" s="22">
        <v>0.2</v>
      </c>
      <c r="D24" s="52"/>
      <c r="E24" s="57"/>
      <c r="F24" s="52"/>
      <c r="G24" s="24" t="e">
        <f t="shared" ref="G24:G25" si="4">(E24-D24)/(F24-D24)</f>
        <v>#DIV/0!</v>
      </c>
      <c r="H24" s="14">
        <f t="shared" ref="H24:H32" si="5">C24*$A$4</f>
        <v>1.0000000000000002E-2</v>
      </c>
      <c r="I24" s="5">
        <v>23289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0">
        <v>2</v>
      </c>
      <c r="B25" s="21" t="s">
        <v>46</v>
      </c>
      <c r="C25" s="22">
        <v>0.2</v>
      </c>
      <c r="D25" s="52">
        <f>F25*1.5</f>
        <v>40070.032253999998</v>
      </c>
      <c r="E25" s="57"/>
      <c r="F25" s="52">
        <v>26713.354835999999</v>
      </c>
      <c r="G25" s="24">
        <f t="shared" si="4"/>
        <v>3</v>
      </c>
      <c r="H25" s="14">
        <f t="shared" si="5"/>
        <v>1.0000000000000002E-2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20">
        <v>3</v>
      </c>
      <c r="B26" s="21" t="s">
        <v>48</v>
      </c>
      <c r="C26" s="22">
        <v>0.15</v>
      </c>
      <c r="D26" s="52"/>
      <c r="E26" s="84"/>
      <c r="F26" s="52"/>
      <c r="G26" s="22"/>
      <c r="H26" s="14">
        <f t="shared" si="5"/>
        <v>7.4999999999999997E-3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0">
        <v>4</v>
      </c>
      <c r="B27" s="21" t="s">
        <v>50</v>
      </c>
      <c r="C27" s="22">
        <v>0.15</v>
      </c>
      <c r="D27" s="52">
        <f>F27*1.5</f>
        <v>592741.9354815</v>
      </c>
      <c r="E27" s="57"/>
      <c r="F27" s="57">
        <v>395161.29032099998</v>
      </c>
      <c r="G27" s="24">
        <f t="shared" ref="G27:G32" si="6">(E27-D27)/(F27-D27)</f>
        <v>2.9999999999999996</v>
      </c>
      <c r="H27" s="14">
        <f t="shared" si="5"/>
        <v>7.4999999999999997E-3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20">
        <v>5</v>
      </c>
      <c r="B28" s="58" t="s">
        <v>53</v>
      </c>
      <c r="C28" s="22">
        <v>0.1</v>
      </c>
      <c r="D28" s="52"/>
      <c r="E28" s="57"/>
      <c r="F28" s="57"/>
      <c r="G28" s="24" t="e">
        <f t="shared" si="6"/>
        <v>#DIV/0!</v>
      </c>
      <c r="H28" s="14">
        <f t="shared" si="5"/>
        <v>5.000000000000001E-3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0">
        <v>6</v>
      </c>
      <c r="B29" s="58" t="s">
        <v>55</v>
      </c>
      <c r="C29" s="22">
        <v>0.05</v>
      </c>
      <c r="D29" s="52"/>
      <c r="E29" s="57"/>
      <c r="F29" s="57"/>
      <c r="G29" s="24" t="e">
        <f t="shared" si="6"/>
        <v>#DIV/0!</v>
      </c>
      <c r="H29" s="14">
        <f t="shared" si="5"/>
        <v>2.5000000000000005E-3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20">
        <v>7</v>
      </c>
      <c r="B30" s="21" t="s">
        <v>57</v>
      </c>
      <c r="C30" s="22">
        <v>0.05</v>
      </c>
      <c r="D30" s="52"/>
      <c r="E30" s="84"/>
      <c r="F30" s="57"/>
      <c r="G30" s="24" t="e">
        <f t="shared" si="6"/>
        <v>#DIV/0!</v>
      </c>
      <c r="H30" s="14">
        <f t="shared" si="5"/>
        <v>2.5000000000000005E-3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0">
        <v>8</v>
      </c>
      <c r="B31" s="21" t="s">
        <v>58</v>
      </c>
      <c r="C31" s="22">
        <v>0.05</v>
      </c>
      <c r="D31" s="52"/>
      <c r="E31" s="57"/>
      <c r="F31" s="57"/>
      <c r="G31" s="24" t="e">
        <f t="shared" si="6"/>
        <v>#DIV/0!</v>
      </c>
      <c r="H31" s="14">
        <f t="shared" si="5"/>
        <v>2.5000000000000005E-3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20">
        <v>9</v>
      </c>
      <c r="B32" s="58" t="s">
        <v>59</v>
      </c>
      <c r="C32" s="22">
        <v>0.05</v>
      </c>
      <c r="D32" s="52"/>
      <c r="E32" s="84"/>
      <c r="F32" s="84"/>
      <c r="G32" s="24" t="e">
        <f t="shared" si="6"/>
        <v>#DIV/0!</v>
      </c>
      <c r="H32" s="14">
        <f t="shared" si="5"/>
        <v>2.5000000000000005E-3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35"/>
      <c r="B33" s="108" t="str">
        <f>B23</f>
        <v>CUSTOMER RETENTION &amp; EXPERIENCE</v>
      </c>
      <c r="C33" s="109"/>
      <c r="D33" s="109"/>
      <c r="E33" s="109"/>
      <c r="F33" s="110"/>
      <c r="G33" s="36" t="e">
        <f>(C24*G24)+(C26*G26)+(C28*G28)+(C29*G29)+(C30*G30)+(C32*G32)</f>
        <v>#DIV/0!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16" t="s">
        <v>17</v>
      </c>
      <c r="B34" s="17" t="s">
        <v>11</v>
      </c>
      <c r="C34" s="18" t="s">
        <v>18</v>
      </c>
      <c r="D34" s="18" t="s">
        <v>19</v>
      </c>
      <c r="E34" s="18" t="s">
        <v>20</v>
      </c>
      <c r="F34" s="18" t="s">
        <v>21</v>
      </c>
      <c r="G34" s="18" t="s">
        <v>22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20">
        <v>1</v>
      </c>
      <c r="B35" s="21" t="s">
        <v>62</v>
      </c>
      <c r="C35" s="22">
        <f t="shared" ref="C35:C40" si="7">1/6</f>
        <v>0.16666666666666666</v>
      </c>
      <c r="D35" s="71"/>
      <c r="E35" s="61"/>
      <c r="F35" s="61">
        <v>4.9000000000000004</v>
      </c>
      <c r="G35" s="24">
        <f t="shared" ref="G35:G40" si="8">(E35-D35)/(F35-D35)</f>
        <v>0</v>
      </c>
      <c r="H35" s="14">
        <f t="shared" ref="H35:H40" si="9">C35*$A$5</f>
        <v>8.3333333333333332E-3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0">
        <v>2</v>
      </c>
      <c r="B36" s="21" t="s">
        <v>64</v>
      </c>
      <c r="C36" s="22">
        <f t="shared" si="7"/>
        <v>0.16666666666666666</v>
      </c>
      <c r="D36" s="71"/>
      <c r="E36" s="61"/>
      <c r="F36" s="61">
        <v>1.1499999999999999</v>
      </c>
      <c r="G36" s="24">
        <f t="shared" si="8"/>
        <v>0</v>
      </c>
      <c r="H36" s="14">
        <f t="shared" si="9"/>
        <v>8.3333333333333332E-3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0">
        <v>3</v>
      </c>
      <c r="B37" s="21" t="s">
        <v>66</v>
      </c>
      <c r="C37" s="22">
        <f t="shared" si="7"/>
        <v>0.16666666666666666</v>
      </c>
      <c r="D37" s="71"/>
      <c r="E37" s="61"/>
      <c r="F37" s="61">
        <v>2.27</v>
      </c>
      <c r="G37" s="24">
        <f t="shared" si="8"/>
        <v>0</v>
      </c>
      <c r="H37" s="14">
        <f t="shared" si="9"/>
        <v>8.3333333333333332E-3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0">
        <v>4</v>
      </c>
      <c r="B38" s="21" t="s">
        <v>68</v>
      </c>
      <c r="C38" s="22">
        <f t="shared" si="7"/>
        <v>0.16666666666666666</v>
      </c>
      <c r="D38" s="71"/>
      <c r="E38" s="61"/>
      <c r="F38" s="61">
        <v>775</v>
      </c>
      <c r="G38" s="24">
        <f t="shared" si="8"/>
        <v>0</v>
      </c>
      <c r="H38" s="14">
        <f t="shared" si="9"/>
        <v>8.3333333333333332E-3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0">
        <v>5</v>
      </c>
      <c r="B39" s="21" t="s">
        <v>70</v>
      </c>
      <c r="C39" s="22">
        <f t="shared" si="7"/>
        <v>0.16666666666666666</v>
      </c>
      <c r="D39" s="71"/>
      <c r="E39" s="61"/>
      <c r="F39" s="61">
        <v>167</v>
      </c>
      <c r="G39" s="24">
        <f t="shared" si="8"/>
        <v>0</v>
      </c>
      <c r="H39" s="14">
        <f t="shared" si="9"/>
        <v>8.3333333333333332E-3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0">
        <v>6</v>
      </c>
      <c r="B40" s="21" t="s">
        <v>72</v>
      </c>
      <c r="C40" s="22">
        <f t="shared" si="7"/>
        <v>0.16666666666666666</v>
      </c>
      <c r="D40" s="71"/>
      <c r="E40" s="61"/>
      <c r="F40" s="61">
        <v>51750</v>
      </c>
      <c r="G40" s="24">
        <f t="shared" si="8"/>
        <v>0</v>
      </c>
      <c r="H40" s="14">
        <f t="shared" si="9"/>
        <v>8.3333333333333332E-3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35"/>
      <c r="B41" s="108" t="str">
        <f>B34</f>
        <v>NEW S-CURVE</v>
      </c>
      <c r="C41" s="109"/>
      <c r="D41" s="109"/>
      <c r="E41" s="109"/>
      <c r="F41" s="110"/>
      <c r="G41" s="36">
        <f>SUMPRODUCT(G$35:G$40,C$35:C$40)</f>
        <v>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16" t="s">
        <v>17</v>
      </c>
      <c r="B42" s="17" t="s">
        <v>13</v>
      </c>
      <c r="C42" s="18" t="s">
        <v>18</v>
      </c>
      <c r="D42" s="18" t="s">
        <v>19</v>
      </c>
      <c r="E42" s="18" t="s">
        <v>20</v>
      </c>
      <c r="F42" s="18" t="s">
        <v>21</v>
      </c>
      <c r="G42" s="18" t="s">
        <v>22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5">
        <v>1</v>
      </c>
      <c r="B43" s="58" t="s">
        <v>93</v>
      </c>
      <c r="C43" s="22">
        <v>0.83</v>
      </c>
      <c r="D43" s="98">
        <v>-100</v>
      </c>
      <c r="E43" s="99">
        <v>-248.92</v>
      </c>
      <c r="F43" s="68">
        <v>10840</v>
      </c>
      <c r="G43" s="22">
        <f t="shared" ref="G43:G46" si="10">(E43-D43)/(F43-D43)</f>
        <v>-1.3612431444241315E-2</v>
      </c>
      <c r="H43" s="14">
        <f t="shared" ref="H43:H46" si="11">C43*$A$6</f>
        <v>0.33200000000000002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5">
        <v>2</v>
      </c>
      <c r="B44" s="58" t="s">
        <v>94</v>
      </c>
      <c r="C44" s="100">
        <v>6.6000000000000003E-2</v>
      </c>
      <c r="D44" s="101">
        <v>4.5999999999999996</v>
      </c>
      <c r="E44" s="66">
        <v>2.02</v>
      </c>
      <c r="F44" s="66">
        <v>8.35</v>
      </c>
      <c r="G44" s="22">
        <f t="shared" si="10"/>
        <v>-0.68799999999999994</v>
      </c>
      <c r="H44" s="14">
        <f t="shared" si="11"/>
        <v>2.6400000000000003E-2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5">
        <v>3</v>
      </c>
      <c r="B45" s="58" t="s">
        <v>95</v>
      </c>
      <c r="C45" s="100">
        <v>6.6000000000000003E-2</v>
      </c>
      <c r="D45" s="101">
        <v>28.5</v>
      </c>
      <c r="E45" s="66">
        <v>26.44</v>
      </c>
      <c r="F45" s="66">
        <v>21.19</v>
      </c>
      <c r="G45" s="22">
        <f t="shared" si="10"/>
        <v>0.28180574555403543</v>
      </c>
      <c r="H45" s="14">
        <f t="shared" si="11"/>
        <v>2.6400000000000003E-2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5">
        <v>4</v>
      </c>
      <c r="B46" s="58" t="s">
        <v>96</v>
      </c>
      <c r="C46" s="100">
        <v>3.3000000000000002E-2</v>
      </c>
      <c r="D46" s="71">
        <v>0.45</v>
      </c>
      <c r="E46" s="31">
        <v>5.1499999999999997E-2</v>
      </c>
      <c r="F46" s="72">
        <v>1</v>
      </c>
      <c r="G46" s="22">
        <f t="shared" si="10"/>
        <v>-0.72454545454545449</v>
      </c>
      <c r="H46" s="14">
        <f t="shared" si="11"/>
        <v>1.3200000000000002E-2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35"/>
      <c r="B47" s="108" t="str">
        <f>B42</f>
        <v>COST &amp; PRODUCTIVITY</v>
      </c>
      <c r="C47" s="109"/>
      <c r="D47" s="109"/>
      <c r="E47" s="109"/>
      <c r="F47" s="110"/>
      <c r="G47" s="36">
        <f>(C43*G43)+(C44*G44)+(C45*G45)+(C46*G46)</f>
        <v>-6.2017138892153947E-2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16" t="s">
        <v>17</v>
      </c>
      <c r="B48" s="17" t="s">
        <v>15</v>
      </c>
      <c r="C48" s="18" t="s">
        <v>18</v>
      </c>
      <c r="D48" s="18" t="s">
        <v>19</v>
      </c>
      <c r="E48" s="18" t="s">
        <v>20</v>
      </c>
      <c r="F48" s="18" t="s">
        <v>21</v>
      </c>
      <c r="G48" s="18" t="s">
        <v>22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5">
        <v>1</v>
      </c>
      <c r="B49" s="58" t="s">
        <v>78</v>
      </c>
      <c r="C49" s="22">
        <v>0.5</v>
      </c>
      <c r="D49" s="66">
        <v>0</v>
      </c>
      <c r="E49" s="66">
        <v>31.56</v>
      </c>
      <c r="F49" s="66">
        <v>100</v>
      </c>
      <c r="G49" s="22">
        <f t="shared" ref="G49:G52" si="12">(E49-D49)/(F49-D49)</f>
        <v>0.31559999999999999</v>
      </c>
      <c r="H49" s="14">
        <f t="shared" ref="H49:H52" si="13">C49*$A$7</f>
        <v>2.5000000000000001E-2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5">
        <v>2</v>
      </c>
      <c r="B50" s="58" t="s">
        <v>80</v>
      </c>
      <c r="C50" s="22">
        <v>0.2</v>
      </c>
      <c r="D50" s="66">
        <v>0</v>
      </c>
      <c r="E50" s="66">
        <v>0.72</v>
      </c>
      <c r="F50" s="66">
        <v>5</v>
      </c>
      <c r="G50" s="22">
        <f t="shared" si="12"/>
        <v>0.14399999999999999</v>
      </c>
      <c r="H50" s="14">
        <f t="shared" si="13"/>
        <v>1.0000000000000002E-2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5">
        <v>3</v>
      </c>
      <c r="B51" s="58" t="s">
        <v>82</v>
      </c>
      <c r="C51" s="22">
        <v>0.2</v>
      </c>
      <c r="D51" s="66">
        <v>0</v>
      </c>
      <c r="E51" s="66">
        <v>84.96</v>
      </c>
      <c r="F51" s="66">
        <v>92</v>
      </c>
      <c r="G51" s="22">
        <f t="shared" si="12"/>
        <v>0.92347826086956519</v>
      </c>
      <c r="H51" s="14">
        <f t="shared" si="13"/>
        <v>1.0000000000000002E-2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5">
        <v>4</v>
      </c>
      <c r="B52" s="58" t="s">
        <v>84</v>
      </c>
      <c r="C52" s="22">
        <v>0.1</v>
      </c>
      <c r="D52" s="66">
        <v>0</v>
      </c>
      <c r="E52" s="66">
        <v>64.73</v>
      </c>
      <c r="F52" s="66">
        <v>100</v>
      </c>
      <c r="G52" s="22">
        <f t="shared" si="12"/>
        <v>0.64729999999999999</v>
      </c>
      <c r="H52" s="14">
        <f t="shared" si="13"/>
        <v>5.000000000000001E-3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35"/>
      <c r="B53" s="108" t="str">
        <f>B48</f>
        <v>DIGITALIZATION</v>
      </c>
      <c r="C53" s="109"/>
      <c r="D53" s="109"/>
      <c r="E53" s="109"/>
      <c r="F53" s="110"/>
      <c r="G53" s="36">
        <f>(C49*G49)+(C50*G50)+(C51*G51)+(C52*G52)</f>
        <v>0.43602565217391304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3"/>
      <c r="B54" s="3"/>
      <c r="C54" s="3"/>
      <c r="D54" s="3"/>
      <c r="E54" s="3"/>
      <c r="F54" s="3"/>
      <c r="G54" s="77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5.7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5.7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5.7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5.7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ht="15.7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ht="15.7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ht="15.7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ht="15.7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ht="15.7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</sheetData>
  <mergeCells count="8">
    <mergeCell ref="B41:F41"/>
    <mergeCell ref="B47:F47"/>
    <mergeCell ref="B53:F53"/>
    <mergeCell ref="F3:G3"/>
    <mergeCell ref="F4:G4"/>
    <mergeCell ref="B14:F14"/>
    <mergeCell ref="B22:F22"/>
    <mergeCell ref="B33:F33"/>
  </mergeCells>
  <pageMargins left="0.7" right="0.7" top="0.75" bottom="0.75" header="0" footer="0"/>
  <pageSetup orientation="landscape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0"/>
  <sheetViews>
    <sheetView workbookViewId="0"/>
  </sheetViews>
  <sheetFormatPr defaultColWidth="11.1796875" defaultRowHeight="15" customHeight="1"/>
  <cols>
    <col min="1" max="1" width="7.36328125" customWidth="1"/>
    <col min="2" max="2" width="35.36328125" customWidth="1"/>
    <col min="3" max="3" width="8.6328125" customWidth="1"/>
    <col min="4" max="4" width="8.453125" customWidth="1"/>
    <col min="5" max="5" width="7.36328125" customWidth="1"/>
    <col min="6" max="7" width="8.36328125" customWidth="1"/>
    <col min="8" max="26" width="10.81640625" customWidth="1"/>
  </cols>
  <sheetData>
    <row r="1" spans="1:26">
      <c r="A1" s="1" t="s">
        <v>0</v>
      </c>
      <c r="B1" s="2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6">
        <v>0.05</v>
      </c>
      <c r="B2" s="7" t="s">
        <v>4</v>
      </c>
      <c r="C2" s="8">
        <f>G14</f>
        <v>0.63135364635364633</v>
      </c>
      <c r="D2" s="9">
        <f>IF($C2&lt;Grading!$C3,Grading!$C$2,
IF(AND(Grading!$C3&lt;=$C2,$C2&lt;Grading!$D3),($C2-Grading!$C3)/(Grading!$D3-Grading!$C3)+Grading!$C$2,
IF(AND(Grading!$D3&lt;=$C2,$C2&lt;Grading!$E3),($C2-Grading!$D3)/(Grading!$E3-Grading!$D3)+Grading!$D$2,
IF(AND(Grading!$E3&lt;=$C2,$C2&lt;Grading!$F3),($C2-Grading!$E3)/(Grading!$F3-Grading!$E3)+Grading!$E$2,
IF(AND(Grading!$F3&lt;=$C2,$C2&lt;Grading!$G3),($C2-Grading!$F3)/(Grading!$G3-Grading!$F3)+Grading!$F$2,
IF(Grading!$G$3&lt;=$C2,Grading!$G$2,0))))))</f>
        <v>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6">
        <v>0.4</v>
      </c>
      <c r="B3" s="7" t="s">
        <v>6</v>
      </c>
      <c r="C3" s="8" t="e">
        <f>G22</f>
        <v>#DIV/0!</v>
      </c>
      <c r="D3" s="9" t="e">
        <f>IF($C3&lt;Grading!$C4,Grading!$C$2,
IF(AND(Grading!$C4&lt;=$C3,$C3&lt;Grading!$D4),($C3-Grading!$C4)/(Grading!$D4-Grading!$C4)+Grading!$C$2,
IF(AND(Grading!$D4&lt;=$C3,$C3&lt;Grading!$E4),($C3-Grading!$D4)/(Grading!$E4-Grading!$D4)+Grading!$D$2,
IF(AND(Grading!$E4&lt;=$C3,$C3&lt;Grading!$F4),($C3-Grading!$E4)/(Grading!$F4-Grading!$E4)+Grading!$E$2,
IF(AND(Grading!$F4&lt;=$C3,$C3&lt;Grading!$G4),($C3-Grading!$F4)/(Grading!$G4-Grading!$F4)+Grading!$F$2,
IF(Grading!$G$3&lt;=$C3,Grading!$G$2,0))))))</f>
        <v>#DIV/0!</v>
      </c>
      <c r="E3" s="3"/>
      <c r="F3" s="104" t="s">
        <v>7</v>
      </c>
      <c r="G3" s="105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6">
        <v>0.05</v>
      </c>
      <c r="B4" s="7" t="s">
        <v>9</v>
      </c>
      <c r="C4" s="8" t="e">
        <f>G33</f>
        <v>#DIV/0!</v>
      </c>
      <c r="D4" s="9" t="e">
        <f>IF($C4&lt;Grading!$C5,Grading!$C$2,
IF(AND(Grading!$C5&lt;=$C4,$C4&lt;Grading!$D5),($C4-Grading!$C5)/(Grading!$D5-Grading!$C5)+Grading!$C$2,
IF(AND(Grading!$D5&lt;=$C4,$C4&lt;Grading!$E5),($C4-Grading!$D5)/(Grading!$E5-Grading!$D5)+Grading!$D$2,
IF(AND(Grading!$E5&lt;=$C4,$C4&lt;Grading!$F5),($C4-Grading!$E5)/(Grading!$F5-Grading!$E5)+Grading!$E$2,
IF(AND(Grading!$F5&lt;=$C4,$C4&lt;Grading!$G5),($C4-Grading!$F5)/(Grading!$G5-Grading!$F5)+Grading!$F$2,
IF(Grading!$G$3&lt;=$C4,Grading!$G$2,0))))))</f>
        <v>#DIV/0!</v>
      </c>
      <c r="E4" s="3"/>
      <c r="F4" s="106" t="e">
        <f>(D2*Grading!B3)+('W14 Simulator'!D3*Grading!B4)+('W14 Simulator'!D4*Grading!B5)+('W14 Simulator'!D5*Grading!B6)+('W14 Simulator'!D6*Grading!B7)+('W14 Simulator'!D7*Grading!B8)</f>
        <v>#DIV/0!</v>
      </c>
      <c r="G4" s="107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6">
        <v>0.05</v>
      </c>
      <c r="B5" s="13" t="s">
        <v>11</v>
      </c>
      <c r="C5" s="8">
        <f>G41</f>
        <v>0</v>
      </c>
      <c r="D5" s="9">
        <f>IF($C5&lt;Grading!$C6,Grading!$C$2,
IF(AND(Grading!$C6&lt;=$C5,$C5&lt;Grading!$D6),($C5-Grading!$C6)/(Grading!$D6-Grading!$C6)+Grading!$C$2,
IF(AND(Grading!$D6&lt;=$C5,$C5&lt;Grading!$E6),($C5-Grading!$D6)/(Grading!$E6-Grading!$D6)+Grading!$D$2,
IF(AND(Grading!$E6&lt;=$C5,$C5&lt;Grading!$F6),($C5-Grading!$E6)/(Grading!$F6-Grading!$E6)+Grading!$E$2,
IF(AND(Grading!$F6&lt;=$C5,$C5&lt;Grading!$G6),($C5-Grading!$F6)/(Grading!$G6-Grading!$F6)+Grading!$F$2,
IF(Grading!$G$3&lt;=$C5,Grading!$G$2,0))))))</f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6">
        <v>0.4</v>
      </c>
      <c r="B6" s="7" t="s">
        <v>13</v>
      </c>
      <c r="C6" s="8">
        <f>G47</f>
        <v>-6.3427341817199653E-2</v>
      </c>
      <c r="D6" s="9">
        <f>IF($C6&lt;Grading!$C7,Grading!$C$2,
IF(AND(Grading!$C7&lt;=$C6,$C6&lt;Grading!$D7),($C6-Grading!$C7)/(Grading!$D7-Grading!$C7)+Grading!$C$2,
IF(AND(Grading!$D7&lt;=$C6,$C6&lt;Grading!$E7),($C6-Grading!$D7)/(Grading!$E7-Grading!$D7)+Grading!$D$2,
IF(AND(Grading!$E7&lt;=$C6,$C6&lt;Grading!$F7),($C6-Grading!$E7)/(Grading!$F7-Grading!$E7)+Grading!$E$2,
IF(AND(Grading!$F7&lt;=$C6,$C6&lt;Grading!$G7),($C6-Grading!$F7)/(Grading!$G7-Grading!$F7)+Grading!$F$2,
IF(Grading!$G$3&lt;=$C6,Grading!$G$2,0))))))</f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6">
        <v>0.05</v>
      </c>
      <c r="B7" s="7" t="s">
        <v>15</v>
      </c>
      <c r="C7" s="8">
        <f>G53</f>
        <v>0.50454956521739136</v>
      </c>
      <c r="D7" s="9">
        <f>IF($C7&lt;Grading!$C8,Grading!$C$2,
IF(AND(Grading!$C8&lt;=$C7,$C7&lt;Grading!$D8),($C7-Grading!$C8)/(Grading!$D8-Grading!$C8)+Grading!$C$2,
IF(AND(Grading!$D8&lt;=$C7,$C7&lt;Grading!$E8),($C7-Grading!$D8)/(Grading!$E8-Grading!$D8)+Grading!$D$2,
IF(AND(Grading!$E8&lt;=$C7,$C7&lt;Grading!$F8),($C7-Grading!$E8)/(Grading!$F8-Grading!$E8)+Grading!$E$2,
IF(AND(Grading!$F8&lt;=$C7,$C7&lt;Grading!$G8),($C7-Grading!$F8)/(Grading!$G8-Grading!$F8)+Grading!$F$2,
IF(Grading!$G$3&lt;=$C7,Grading!$G$2,0))))))</f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14">
        <f>SUM(A2:A7)</f>
        <v>1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16" t="s">
        <v>17</v>
      </c>
      <c r="B9" s="17" t="s">
        <v>4</v>
      </c>
      <c r="C9" s="18" t="s">
        <v>18</v>
      </c>
      <c r="D9" s="18" t="s">
        <v>19</v>
      </c>
      <c r="E9" s="18" t="s">
        <v>20</v>
      </c>
      <c r="F9" s="18" t="s">
        <v>21</v>
      </c>
      <c r="G9" s="18" t="s">
        <v>22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25">
        <v>1</v>
      </c>
      <c r="B10" s="21" t="s">
        <v>24</v>
      </c>
      <c r="C10" s="22">
        <v>0.2</v>
      </c>
      <c r="D10" s="23">
        <v>0.08</v>
      </c>
      <c r="E10" s="23">
        <v>4.82E-2</v>
      </c>
      <c r="F10" s="23">
        <v>4.7E-2</v>
      </c>
      <c r="G10" s="24">
        <f>(E10-D10)/(F10-D10)</f>
        <v>0.96363636363636362</v>
      </c>
      <c r="H10" s="14">
        <f t="shared" ref="H10:H13" si="0">C10*$A$2</f>
        <v>1.0000000000000002E-2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5">
        <v>2</v>
      </c>
      <c r="B11" s="21" t="s">
        <v>26</v>
      </c>
      <c r="C11" s="22">
        <v>0.3</v>
      </c>
      <c r="D11" s="81"/>
      <c r="E11" s="82"/>
      <c r="F11" s="82"/>
      <c r="G11" s="24"/>
      <c r="H11" s="14">
        <f t="shared" si="0"/>
        <v>1.4999999999999999E-2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25">
        <v>3</v>
      </c>
      <c r="B12" s="21" t="s">
        <v>28</v>
      </c>
      <c r="C12" s="22">
        <v>0.25</v>
      </c>
      <c r="D12" s="23">
        <v>0.08</v>
      </c>
      <c r="E12" s="31">
        <v>0.02</v>
      </c>
      <c r="F12" s="31">
        <v>1.4999999999999999E-2</v>
      </c>
      <c r="G12" s="24">
        <f t="shared" ref="G12:G13" si="1">(E12-D12)/(F12-D12)</f>
        <v>0.92307692307692302</v>
      </c>
      <c r="H12" s="14">
        <f t="shared" si="0"/>
        <v>1.2500000000000001E-2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5">
        <v>4</v>
      </c>
      <c r="B13" s="21" t="s">
        <v>30</v>
      </c>
      <c r="C13" s="22">
        <v>0.25</v>
      </c>
      <c r="D13" s="32">
        <v>15</v>
      </c>
      <c r="E13" s="33">
        <v>20.82</v>
      </c>
      <c r="F13" s="33">
        <v>22</v>
      </c>
      <c r="G13" s="24">
        <f t="shared" si="1"/>
        <v>0.83142857142857152</v>
      </c>
      <c r="H13" s="14">
        <f t="shared" si="0"/>
        <v>1.2500000000000001E-2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35"/>
      <c r="B14" s="108" t="str">
        <f>B9</f>
        <v>NETWORK EXPERIENCE</v>
      </c>
      <c r="C14" s="109"/>
      <c r="D14" s="109"/>
      <c r="E14" s="109"/>
      <c r="F14" s="110"/>
      <c r="G14" s="36">
        <f>SUMPRODUCT(G$10:G$13,C$10:C$13)</f>
        <v>0.63135364635364633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16" t="s">
        <v>17</v>
      </c>
      <c r="B15" s="17" t="s">
        <v>6</v>
      </c>
      <c r="C15" s="18" t="s">
        <v>18</v>
      </c>
      <c r="D15" s="18" t="s">
        <v>19</v>
      </c>
      <c r="E15" s="18" t="s">
        <v>20</v>
      </c>
      <c r="F15" s="18" t="s">
        <v>21</v>
      </c>
      <c r="G15" s="18" t="s">
        <v>22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20">
        <v>1</v>
      </c>
      <c r="B16" s="21" t="s">
        <v>32</v>
      </c>
      <c r="C16" s="22">
        <v>0.28000000000000003</v>
      </c>
      <c r="D16" s="41">
        <v>0</v>
      </c>
      <c r="E16" s="52">
        <v>845.77</v>
      </c>
      <c r="F16" s="52">
        <v>867.45</v>
      </c>
      <c r="G16" s="24">
        <f t="shared" ref="G16:G21" si="2">(E16-D16)/(F16-D16)</f>
        <v>0.97500720502622618</v>
      </c>
      <c r="H16" s="14">
        <f t="shared" ref="H16:H21" si="3">C16*$A$3</f>
        <v>0.11200000000000002</v>
      </c>
      <c r="I16" s="78">
        <v>10932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0">
        <v>2</v>
      </c>
      <c r="B17" s="21" t="s">
        <v>34</v>
      </c>
      <c r="C17" s="22">
        <v>0.45</v>
      </c>
      <c r="D17" s="41">
        <v>0</v>
      </c>
      <c r="E17" s="52">
        <v>919.21</v>
      </c>
      <c r="F17" s="52">
        <v>920.29</v>
      </c>
      <c r="G17" s="24">
        <f t="shared" si="2"/>
        <v>0.99882645687772342</v>
      </c>
      <c r="H17" s="14">
        <f t="shared" si="3"/>
        <v>0.18000000000000002</v>
      </c>
      <c r="I17" s="78">
        <v>17684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20">
        <v>3</v>
      </c>
      <c r="B18" s="21" t="s">
        <v>36</v>
      </c>
      <c r="C18" s="22">
        <v>0.12</v>
      </c>
      <c r="D18" s="41">
        <v>0</v>
      </c>
      <c r="E18" s="81">
        <v>104.28</v>
      </c>
      <c r="F18" s="81">
        <v>108.95</v>
      </c>
      <c r="G18" s="24">
        <f t="shared" si="2"/>
        <v>0.95713630105553005</v>
      </c>
      <c r="H18" s="14">
        <f t="shared" si="3"/>
        <v>4.8000000000000001E-2</v>
      </c>
      <c r="I18" s="78">
        <v>4779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0">
        <v>4</v>
      </c>
      <c r="B19" s="21" t="s">
        <v>38</v>
      </c>
      <c r="C19" s="22">
        <v>0.04</v>
      </c>
      <c r="D19" s="41">
        <v>0</v>
      </c>
      <c r="E19" s="81">
        <v>11.23</v>
      </c>
      <c r="F19" s="81">
        <v>12</v>
      </c>
      <c r="G19" s="24">
        <f t="shared" si="2"/>
        <v>0.93583333333333341</v>
      </c>
      <c r="H19" s="14">
        <f t="shared" si="3"/>
        <v>1.6E-2</v>
      </c>
      <c r="I19" s="78">
        <v>1582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>
      <c r="A20" s="20">
        <v>5</v>
      </c>
      <c r="B20" s="21" t="s">
        <v>40</v>
      </c>
      <c r="C20" s="22">
        <v>0.02</v>
      </c>
      <c r="D20" s="41">
        <v>0</v>
      </c>
      <c r="E20" s="81">
        <v>515.19000000000005</v>
      </c>
      <c r="F20" s="81">
        <v>535</v>
      </c>
      <c r="G20" s="24">
        <f t="shared" si="2"/>
        <v>0.9629719626168225</v>
      </c>
      <c r="H20" s="14">
        <f t="shared" si="3"/>
        <v>8.0000000000000002E-3</v>
      </c>
      <c r="I20" s="78">
        <v>704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0">
        <v>6</v>
      </c>
      <c r="B21" s="21" t="s">
        <v>42</v>
      </c>
      <c r="C21" s="22">
        <v>0.09</v>
      </c>
      <c r="D21" s="71"/>
      <c r="E21" s="81"/>
      <c r="F21" s="81"/>
      <c r="G21" s="24" t="e">
        <f t="shared" si="2"/>
        <v>#DIV/0!</v>
      </c>
      <c r="H21" s="14">
        <f t="shared" si="3"/>
        <v>3.5999999999999997E-2</v>
      </c>
      <c r="I21" s="78">
        <v>3381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35"/>
      <c r="B22" s="108" t="str">
        <f>B15</f>
        <v>BUSINESS GROWTH</v>
      </c>
      <c r="C22" s="109"/>
      <c r="D22" s="109"/>
      <c r="E22" s="109"/>
      <c r="F22" s="110"/>
      <c r="G22" s="51" t="e">
        <f>SUMPRODUCT(G$16:G$21,C$16:C$21)</f>
        <v>#DIV/0!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16" t="s">
        <v>17</v>
      </c>
      <c r="B23" s="17" t="s">
        <v>9</v>
      </c>
      <c r="C23" s="18" t="s">
        <v>18</v>
      </c>
      <c r="D23" s="18" t="s">
        <v>19</v>
      </c>
      <c r="E23" s="18" t="s">
        <v>20</v>
      </c>
      <c r="F23" s="18" t="s">
        <v>21</v>
      </c>
      <c r="G23" s="18" t="s">
        <v>22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25">
        <v>1</v>
      </c>
      <c r="B24" s="21" t="s">
        <v>44</v>
      </c>
      <c r="C24" s="22">
        <v>0.2</v>
      </c>
      <c r="D24" s="52"/>
      <c r="E24" s="57"/>
      <c r="F24" s="52"/>
      <c r="G24" s="24" t="e">
        <f t="shared" ref="G24:G25" si="4">(E24-D24)/(F24-D24)</f>
        <v>#DIV/0!</v>
      </c>
      <c r="H24" s="14">
        <f t="shared" ref="H24:H32" si="5">C24*$A$4</f>
        <v>1.0000000000000002E-2</v>
      </c>
      <c r="I24" s="5">
        <v>23289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0">
        <v>2</v>
      </c>
      <c r="B25" s="21" t="s">
        <v>46</v>
      </c>
      <c r="C25" s="22">
        <v>0.2</v>
      </c>
      <c r="D25" s="52">
        <f>F25*1.5</f>
        <v>40070.032253999998</v>
      </c>
      <c r="E25" s="57"/>
      <c r="F25" s="52">
        <v>26713.354835999999</v>
      </c>
      <c r="G25" s="24">
        <f t="shared" si="4"/>
        <v>3</v>
      </c>
      <c r="H25" s="14">
        <f t="shared" si="5"/>
        <v>1.0000000000000002E-2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20">
        <v>3</v>
      </c>
      <c r="B26" s="21" t="s">
        <v>48</v>
      </c>
      <c r="C26" s="22">
        <v>0.15</v>
      </c>
      <c r="D26" s="52"/>
      <c r="E26" s="84"/>
      <c r="F26" s="52"/>
      <c r="G26" s="22"/>
      <c r="H26" s="14">
        <f t="shared" si="5"/>
        <v>7.4999999999999997E-3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0">
        <v>4</v>
      </c>
      <c r="B27" s="21" t="s">
        <v>50</v>
      </c>
      <c r="C27" s="22">
        <v>0.15</v>
      </c>
      <c r="D27" s="52">
        <f>F27*1.5</f>
        <v>592741.9354815</v>
      </c>
      <c r="E27" s="57"/>
      <c r="F27" s="57">
        <v>395161.29032099998</v>
      </c>
      <c r="G27" s="24">
        <f t="shared" ref="G27:G32" si="6">(E27-D27)/(F27-D27)</f>
        <v>2.9999999999999996</v>
      </c>
      <c r="H27" s="14">
        <f t="shared" si="5"/>
        <v>7.4999999999999997E-3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20">
        <v>5</v>
      </c>
      <c r="B28" s="58" t="s">
        <v>53</v>
      </c>
      <c r="C28" s="22">
        <v>0.1</v>
      </c>
      <c r="D28" s="52"/>
      <c r="E28" s="57"/>
      <c r="F28" s="57"/>
      <c r="G28" s="24" t="e">
        <f t="shared" si="6"/>
        <v>#DIV/0!</v>
      </c>
      <c r="H28" s="14">
        <f t="shared" si="5"/>
        <v>5.000000000000001E-3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0">
        <v>6</v>
      </c>
      <c r="B29" s="58" t="s">
        <v>55</v>
      </c>
      <c r="C29" s="22">
        <v>0.05</v>
      </c>
      <c r="D29" s="52"/>
      <c r="E29" s="57"/>
      <c r="F29" s="57"/>
      <c r="G29" s="24" t="e">
        <f t="shared" si="6"/>
        <v>#DIV/0!</v>
      </c>
      <c r="H29" s="14">
        <f t="shared" si="5"/>
        <v>2.5000000000000005E-3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20">
        <v>7</v>
      </c>
      <c r="B30" s="21" t="s">
        <v>57</v>
      </c>
      <c r="C30" s="22">
        <v>0.05</v>
      </c>
      <c r="D30" s="52"/>
      <c r="E30" s="84"/>
      <c r="F30" s="57"/>
      <c r="G30" s="24" t="e">
        <f t="shared" si="6"/>
        <v>#DIV/0!</v>
      </c>
      <c r="H30" s="14">
        <f t="shared" si="5"/>
        <v>2.5000000000000005E-3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0">
        <v>8</v>
      </c>
      <c r="B31" s="21" t="s">
        <v>58</v>
      </c>
      <c r="C31" s="22">
        <v>0.05</v>
      </c>
      <c r="D31" s="52"/>
      <c r="E31" s="57"/>
      <c r="F31" s="57"/>
      <c r="G31" s="24" t="e">
        <f t="shared" si="6"/>
        <v>#DIV/0!</v>
      </c>
      <c r="H31" s="14">
        <f t="shared" si="5"/>
        <v>2.5000000000000005E-3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20">
        <v>9</v>
      </c>
      <c r="B32" s="58" t="s">
        <v>59</v>
      </c>
      <c r="C32" s="22">
        <v>0.05</v>
      </c>
      <c r="D32" s="52"/>
      <c r="E32" s="84"/>
      <c r="F32" s="84"/>
      <c r="G32" s="24" t="e">
        <f t="shared" si="6"/>
        <v>#DIV/0!</v>
      </c>
      <c r="H32" s="14">
        <f t="shared" si="5"/>
        <v>2.5000000000000005E-3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35"/>
      <c r="B33" s="108" t="str">
        <f>B23</f>
        <v>CUSTOMER RETENTION &amp; EXPERIENCE</v>
      </c>
      <c r="C33" s="109"/>
      <c r="D33" s="109"/>
      <c r="E33" s="109"/>
      <c r="F33" s="110"/>
      <c r="G33" s="36" t="e">
        <f>(C24*G24)+(C26*G26)+(C28*G28)+(C29*G29)+(C30*G30)+(C32*G32)</f>
        <v>#DIV/0!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16" t="s">
        <v>17</v>
      </c>
      <c r="B34" s="17" t="s">
        <v>11</v>
      </c>
      <c r="C34" s="18" t="s">
        <v>18</v>
      </c>
      <c r="D34" s="18" t="s">
        <v>19</v>
      </c>
      <c r="E34" s="18" t="s">
        <v>20</v>
      </c>
      <c r="F34" s="18" t="s">
        <v>21</v>
      </c>
      <c r="G34" s="18" t="s">
        <v>22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20">
        <v>1</v>
      </c>
      <c r="B35" s="21" t="s">
        <v>62</v>
      </c>
      <c r="C35" s="22">
        <f t="shared" ref="C35:C40" si="7">1/6</f>
        <v>0.16666666666666666</v>
      </c>
      <c r="D35" s="71"/>
      <c r="E35" s="61"/>
      <c r="F35" s="61">
        <v>4.9000000000000004</v>
      </c>
      <c r="G35" s="24">
        <f t="shared" ref="G35:G40" si="8">(E35-D35)/(F35-D35)</f>
        <v>0</v>
      </c>
      <c r="H35" s="14">
        <f t="shared" ref="H35:H40" si="9">C35*$A$5</f>
        <v>8.3333333333333332E-3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0">
        <v>2</v>
      </c>
      <c r="B36" s="21" t="s">
        <v>64</v>
      </c>
      <c r="C36" s="22">
        <f t="shared" si="7"/>
        <v>0.16666666666666666</v>
      </c>
      <c r="D36" s="71"/>
      <c r="E36" s="61"/>
      <c r="F36" s="61">
        <v>1.1499999999999999</v>
      </c>
      <c r="G36" s="24">
        <f t="shared" si="8"/>
        <v>0</v>
      </c>
      <c r="H36" s="14">
        <f t="shared" si="9"/>
        <v>8.3333333333333332E-3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0">
        <v>3</v>
      </c>
      <c r="B37" s="21" t="s">
        <v>66</v>
      </c>
      <c r="C37" s="22">
        <f t="shared" si="7"/>
        <v>0.16666666666666666</v>
      </c>
      <c r="D37" s="71"/>
      <c r="E37" s="61"/>
      <c r="F37" s="61">
        <v>2.27</v>
      </c>
      <c r="G37" s="24">
        <f t="shared" si="8"/>
        <v>0</v>
      </c>
      <c r="H37" s="14">
        <f t="shared" si="9"/>
        <v>8.3333333333333332E-3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0">
        <v>4</v>
      </c>
      <c r="B38" s="21" t="s">
        <v>68</v>
      </c>
      <c r="C38" s="22">
        <f t="shared" si="7"/>
        <v>0.16666666666666666</v>
      </c>
      <c r="D38" s="71"/>
      <c r="E38" s="61"/>
      <c r="F38" s="61">
        <v>775</v>
      </c>
      <c r="G38" s="24">
        <f t="shared" si="8"/>
        <v>0</v>
      </c>
      <c r="H38" s="14">
        <f t="shared" si="9"/>
        <v>8.3333333333333332E-3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0">
        <v>5</v>
      </c>
      <c r="B39" s="21" t="s">
        <v>70</v>
      </c>
      <c r="C39" s="22">
        <f t="shared" si="7"/>
        <v>0.16666666666666666</v>
      </c>
      <c r="D39" s="71"/>
      <c r="E39" s="61"/>
      <c r="F39" s="61">
        <v>167</v>
      </c>
      <c r="G39" s="24">
        <f t="shared" si="8"/>
        <v>0</v>
      </c>
      <c r="H39" s="14">
        <f t="shared" si="9"/>
        <v>8.3333333333333332E-3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0">
        <v>6</v>
      </c>
      <c r="B40" s="21" t="s">
        <v>72</v>
      </c>
      <c r="C40" s="22">
        <f t="shared" si="7"/>
        <v>0.16666666666666666</v>
      </c>
      <c r="D40" s="71"/>
      <c r="E40" s="61"/>
      <c r="F40" s="61">
        <v>51750</v>
      </c>
      <c r="G40" s="24">
        <f t="shared" si="8"/>
        <v>0</v>
      </c>
      <c r="H40" s="14">
        <f t="shared" si="9"/>
        <v>8.3333333333333332E-3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35"/>
      <c r="B41" s="108" t="str">
        <f>B34</f>
        <v>NEW S-CURVE</v>
      </c>
      <c r="C41" s="109"/>
      <c r="D41" s="109"/>
      <c r="E41" s="109"/>
      <c r="F41" s="110"/>
      <c r="G41" s="36">
        <f>SUMPRODUCT(G$35:G$40,C$35:C$40)</f>
        <v>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16" t="s">
        <v>17</v>
      </c>
      <c r="B42" s="17" t="s">
        <v>13</v>
      </c>
      <c r="C42" s="18" t="s">
        <v>18</v>
      </c>
      <c r="D42" s="18" t="s">
        <v>19</v>
      </c>
      <c r="E42" s="18" t="s">
        <v>20</v>
      </c>
      <c r="F42" s="18" t="s">
        <v>21</v>
      </c>
      <c r="G42" s="18" t="s">
        <v>22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5">
        <v>1</v>
      </c>
      <c r="B43" s="58" t="s">
        <v>93</v>
      </c>
      <c r="C43" s="22">
        <v>0.83</v>
      </c>
      <c r="D43" s="98">
        <v>-100</v>
      </c>
      <c r="E43" s="99">
        <v>-237.35</v>
      </c>
      <c r="F43" s="68">
        <v>10840</v>
      </c>
      <c r="G43" s="22">
        <f t="shared" ref="G43:G46" si="10">(E43-D43)/(F43-D43)</f>
        <v>-1.2554844606946983E-2</v>
      </c>
      <c r="H43" s="14">
        <f t="shared" ref="H43:H46" si="11">C43*$A$6</f>
        <v>0.33200000000000002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5">
        <v>2</v>
      </c>
      <c r="B44" s="58" t="s">
        <v>94</v>
      </c>
      <c r="C44" s="100">
        <v>6.6000000000000003E-2</v>
      </c>
      <c r="D44" s="101">
        <v>4.5999999999999996</v>
      </c>
      <c r="E44" s="66">
        <v>1.89</v>
      </c>
      <c r="F44" s="66">
        <v>8.35</v>
      </c>
      <c r="G44" s="22">
        <f t="shared" si="10"/>
        <v>-0.72266666666666668</v>
      </c>
      <c r="H44" s="14">
        <f t="shared" si="11"/>
        <v>2.6400000000000003E-2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5">
        <v>3</v>
      </c>
      <c r="B45" s="58" t="s">
        <v>95</v>
      </c>
      <c r="C45" s="100">
        <v>6.6000000000000003E-2</v>
      </c>
      <c r="D45" s="101">
        <v>28.5</v>
      </c>
      <c r="E45" s="66">
        <v>26.44</v>
      </c>
      <c r="F45" s="66">
        <v>21.19</v>
      </c>
      <c r="G45" s="22">
        <f t="shared" si="10"/>
        <v>0.28180574555403543</v>
      </c>
      <c r="H45" s="14">
        <f t="shared" si="11"/>
        <v>2.6400000000000003E-2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5">
        <v>4</v>
      </c>
      <c r="B46" s="58" t="s">
        <v>96</v>
      </c>
      <c r="C46" s="100">
        <v>3.3000000000000002E-2</v>
      </c>
      <c r="D46" s="71">
        <v>0.45</v>
      </c>
      <c r="E46" s="31">
        <v>5.1499999999999997E-2</v>
      </c>
      <c r="F46" s="72">
        <v>1</v>
      </c>
      <c r="G46" s="22">
        <f t="shared" si="10"/>
        <v>-0.72454545454545449</v>
      </c>
      <c r="H46" s="14">
        <f t="shared" si="11"/>
        <v>1.3200000000000002E-2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35"/>
      <c r="B47" s="108" t="str">
        <f>B42</f>
        <v>COST &amp; PRODUCTIVITY</v>
      </c>
      <c r="C47" s="109"/>
      <c r="D47" s="109"/>
      <c r="E47" s="109"/>
      <c r="F47" s="110"/>
      <c r="G47" s="36">
        <f>(C43*G43)+(C44*G44)+(C45*G45)+(C46*G46)</f>
        <v>-6.3427341817199653E-2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16" t="s">
        <v>17</v>
      </c>
      <c r="B48" s="17" t="s">
        <v>15</v>
      </c>
      <c r="C48" s="18" t="s">
        <v>18</v>
      </c>
      <c r="D48" s="18" t="s">
        <v>19</v>
      </c>
      <c r="E48" s="18" t="s">
        <v>20</v>
      </c>
      <c r="F48" s="18" t="s">
        <v>21</v>
      </c>
      <c r="G48" s="18" t="s">
        <v>22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5">
        <v>1</v>
      </c>
      <c r="B49" s="58" t="s">
        <v>78</v>
      </c>
      <c r="C49" s="22">
        <v>0.5</v>
      </c>
      <c r="D49" s="66">
        <v>0</v>
      </c>
      <c r="E49" s="66">
        <v>43.26</v>
      </c>
      <c r="F49" s="66">
        <v>100</v>
      </c>
      <c r="G49" s="22">
        <f t="shared" ref="G49:G52" si="12">(E49-D49)/(F49-D49)</f>
        <v>0.43259999999999998</v>
      </c>
      <c r="H49" s="14">
        <f t="shared" ref="H49:H52" si="13">C49*$A$7</f>
        <v>2.5000000000000001E-2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5">
        <v>2</v>
      </c>
      <c r="B50" s="58" t="s">
        <v>80</v>
      </c>
      <c r="C50" s="22">
        <v>0.2</v>
      </c>
      <c r="D50" s="66">
        <v>0</v>
      </c>
      <c r="E50" s="66">
        <v>0.72</v>
      </c>
      <c r="F50" s="66">
        <v>5</v>
      </c>
      <c r="G50" s="22">
        <f t="shared" si="12"/>
        <v>0.14399999999999999</v>
      </c>
      <c r="H50" s="14">
        <f t="shared" si="13"/>
        <v>1.0000000000000002E-2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5">
        <v>3</v>
      </c>
      <c r="B51" s="58" t="s">
        <v>82</v>
      </c>
      <c r="C51" s="22">
        <v>0.2</v>
      </c>
      <c r="D51" s="66">
        <v>0</v>
      </c>
      <c r="E51" s="66">
        <v>83.89</v>
      </c>
      <c r="F51" s="66">
        <v>92</v>
      </c>
      <c r="G51" s="22">
        <f t="shared" si="12"/>
        <v>0.91184782608695658</v>
      </c>
      <c r="H51" s="14">
        <f t="shared" si="13"/>
        <v>1.0000000000000002E-2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5">
        <v>4</v>
      </c>
      <c r="B52" s="58" t="s">
        <v>84</v>
      </c>
      <c r="C52" s="22">
        <v>0.1</v>
      </c>
      <c r="D52" s="66">
        <v>0</v>
      </c>
      <c r="E52" s="66">
        <v>77.08</v>
      </c>
      <c r="F52" s="66">
        <v>100</v>
      </c>
      <c r="G52" s="22">
        <f t="shared" si="12"/>
        <v>0.77079999999999993</v>
      </c>
      <c r="H52" s="14">
        <f t="shared" si="13"/>
        <v>5.000000000000001E-3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35"/>
      <c r="B53" s="108" t="str">
        <f>B48</f>
        <v>DIGITALIZATION</v>
      </c>
      <c r="C53" s="109"/>
      <c r="D53" s="109"/>
      <c r="E53" s="109"/>
      <c r="F53" s="110"/>
      <c r="G53" s="36">
        <f>(C49*G49)+(C50*G50)+(C51*G51)+(C52*G52)</f>
        <v>0.50454956521739136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3"/>
      <c r="B54" s="3"/>
      <c r="C54" s="3"/>
      <c r="D54" s="3"/>
      <c r="E54" s="3"/>
      <c r="F54" s="3"/>
      <c r="G54" s="77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5.7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5.7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5.7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5.7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ht="15.7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ht="15.7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ht="15.7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ht="15.7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ht="15.7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</sheetData>
  <mergeCells count="8">
    <mergeCell ref="B41:F41"/>
    <mergeCell ref="B47:F47"/>
    <mergeCell ref="B53:F53"/>
    <mergeCell ref="F3:G3"/>
    <mergeCell ref="F4:G4"/>
    <mergeCell ref="B14:F14"/>
    <mergeCell ref="B22:F22"/>
    <mergeCell ref="B33:F33"/>
  </mergeCells>
  <pageMargins left="0.7" right="0.7" top="0.75" bottom="0.75" header="0" footer="0"/>
  <pageSetup orientation="landscape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0"/>
  <sheetViews>
    <sheetView workbookViewId="0"/>
  </sheetViews>
  <sheetFormatPr defaultColWidth="11.1796875" defaultRowHeight="15" customHeight="1"/>
  <cols>
    <col min="1" max="1" width="7.36328125" customWidth="1"/>
    <col min="2" max="2" width="35.36328125" customWidth="1"/>
    <col min="3" max="3" width="8.6328125" customWidth="1"/>
    <col min="4" max="4" width="8.453125" customWidth="1"/>
    <col min="5" max="5" width="7.36328125" customWidth="1"/>
    <col min="6" max="7" width="8.36328125" customWidth="1"/>
    <col min="8" max="26" width="10.81640625" customWidth="1"/>
  </cols>
  <sheetData>
    <row r="1" spans="1:26">
      <c r="A1" s="1" t="s">
        <v>0</v>
      </c>
      <c r="B1" s="2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6">
        <v>0.05</v>
      </c>
      <c r="B2" s="7" t="s">
        <v>4</v>
      </c>
      <c r="C2" s="8">
        <f>G14</f>
        <v>0.543907758907759</v>
      </c>
      <c r="D2" s="9">
        <f>IF($C2&lt;Grading!$C3,Grading!$C$2,
IF(AND(Grading!$C3&lt;=$C2,$C2&lt;Grading!$D3),($C2-Grading!$C3)/(Grading!$D3-Grading!$C3)+Grading!$C$2,
IF(AND(Grading!$D3&lt;=$C2,$C2&lt;Grading!$E3),($C2-Grading!$D3)/(Grading!$E3-Grading!$D3)+Grading!$D$2,
IF(AND(Grading!$E3&lt;=$C2,$C2&lt;Grading!$F3),($C2-Grading!$E3)/(Grading!$F3-Grading!$E3)+Grading!$E$2,
IF(AND(Grading!$F3&lt;=$C2,$C2&lt;Grading!$G3),($C2-Grading!$F3)/(Grading!$G3-Grading!$F3)+Grading!$F$2,
IF(Grading!$G$3&lt;=$C2,Grading!$G$2,0))))))</f>
        <v>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6">
        <v>0.4</v>
      </c>
      <c r="B3" s="7" t="s">
        <v>6</v>
      </c>
      <c r="C3" s="8" t="e">
        <f>G22</f>
        <v>#DIV/0!</v>
      </c>
      <c r="D3" s="9" t="e">
        <f>IF($C3&lt;Grading!$C4,Grading!$C$2,
IF(AND(Grading!$C4&lt;=$C3,$C3&lt;Grading!$D4),($C3-Grading!$C4)/(Grading!$D4-Grading!$C4)+Grading!$C$2,
IF(AND(Grading!$D4&lt;=$C3,$C3&lt;Grading!$E4),($C3-Grading!$D4)/(Grading!$E4-Grading!$D4)+Grading!$D$2,
IF(AND(Grading!$E4&lt;=$C3,$C3&lt;Grading!$F4),($C3-Grading!$E4)/(Grading!$F4-Grading!$E4)+Grading!$E$2,
IF(AND(Grading!$F4&lt;=$C3,$C3&lt;Grading!$G4),($C3-Grading!$F4)/(Grading!$G4-Grading!$F4)+Grading!$F$2,
IF(Grading!$G$3&lt;=$C3,Grading!$G$2,0))))))</f>
        <v>#DIV/0!</v>
      </c>
      <c r="E3" s="3"/>
      <c r="F3" s="104" t="s">
        <v>7</v>
      </c>
      <c r="G3" s="105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6">
        <v>0.05</v>
      </c>
      <c r="B4" s="7" t="s">
        <v>9</v>
      </c>
      <c r="C4" s="8" t="e">
        <f>G33</f>
        <v>#DIV/0!</v>
      </c>
      <c r="D4" s="9" t="e">
        <f>IF($C4&lt;Grading!$C5,Grading!$C$2,
IF(AND(Grading!$C5&lt;=$C4,$C4&lt;Grading!$D5),($C4-Grading!$C5)/(Grading!$D5-Grading!$C5)+Grading!$C$2,
IF(AND(Grading!$D5&lt;=$C4,$C4&lt;Grading!$E5),($C4-Grading!$D5)/(Grading!$E5-Grading!$D5)+Grading!$D$2,
IF(AND(Grading!$E5&lt;=$C4,$C4&lt;Grading!$F5),($C4-Grading!$E5)/(Grading!$F5-Grading!$E5)+Grading!$E$2,
IF(AND(Grading!$F5&lt;=$C4,$C4&lt;Grading!$G5),($C4-Grading!$F5)/(Grading!$G5-Grading!$F5)+Grading!$F$2,
IF(Grading!$G$3&lt;=$C4,Grading!$G$2,0))))))</f>
        <v>#DIV/0!</v>
      </c>
      <c r="E4" s="3"/>
      <c r="F4" s="106" t="e">
        <f>(D2*Grading!B3)+('W13 Simulator'!D3*Grading!B4)+('W13 Simulator'!D4*Grading!B5)+('W13 Simulator'!D5*Grading!B6)+('W13 Simulator'!D6*Grading!B7)+('W13 Simulator'!D7*Grading!B8)</f>
        <v>#DIV/0!</v>
      </c>
      <c r="G4" s="107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6">
        <v>0.05</v>
      </c>
      <c r="B5" s="13" t="s">
        <v>11</v>
      </c>
      <c r="C5" s="8">
        <f>G41</f>
        <v>0</v>
      </c>
      <c r="D5" s="9">
        <f>IF($C5&lt;Grading!$C6,Grading!$C$2,
IF(AND(Grading!$C6&lt;=$C5,$C5&lt;Grading!$D6),($C5-Grading!$C6)/(Grading!$D6-Grading!$C6)+Grading!$C$2,
IF(AND(Grading!$D6&lt;=$C5,$C5&lt;Grading!$E6),($C5-Grading!$D6)/(Grading!$E6-Grading!$D6)+Grading!$D$2,
IF(AND(Grading!$E6&lt;=$C5,$C5&lt;Grading!$F6),($C5-Grading!$E6)/(Grading!$F6-Grading!$E6)+Grading!$E$2,
IF(AND(Grading!$F6&lt;=$C5,$C5&lt;Grading!$G6),($C5-Grading!$F6)/(Grading!$G6-Grading!$F6)+Grading!$F$2,
IF(Grading!$G$3&lt;=$C5,Grading!$G$2,0))))))</f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6">
        <v>0.4</v>
      </c>
      <c r="B6" s="7" t="s">
        <v>13</v>
      </c>
      <c r="C6" s="8">
        <f>G47</f>
        <v>-6.7479297143728884E-2</v>
      </c>
      <c r="D6" s="9">
        <f>IF($C6&lt;Grading!$C7,Grading!$C$2,
IF(AND(Grading!$C7&lt;=$C6,$C6&lt;Grading!$D7),($C6-Grading!$C7)/(Grading!$D7-Grading!$C7)+Grading!$C$2,
IF(AND(Grading!$D7&lt;=$C6,$C6&lt;Grading!$E7),($C6-Grading!$D7)/(Grading!$E7-Grading!$D7)+Grading!$D$2,
IF(AND(Grading!$E7&lt;=$C6,$C6&lt;Grading!$F7),($C6-Grading!$E7)/(Grading!$F7-Grading!$E7)+Grading!$E$2,
IF(AND(Grading!$F7&lt;=$C6,$C6&lt;Grading!$G7),($C6-Grading!$F7)/(Grading!$G7-Grading!$F7)+Grading!$F$2,
IF(Grading!$G$3&lt;=$C6,Grading!$G$2,0))))))</f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6">
        <v>0.05</v>
      </c>
      <c r="B7" s="7" t="s">
        <v>15</v>
      </c>
      <c r="C7" s="8">
        <f>G53</f>
        <v>0.52763913043478261</v>
      </c>
      <c r="D7" s="9">
        <f>IF($C7&lt;Grading!$C8,Grading!$C$2,
IF(AND(Grading!$C8&lt;=$C7,$C7&lt;Grading!$D8),($C7-Grading!$C8)/(Grading!$D8-Grading!$C8)+Grading!$C$2,
IF(AND(Grading!$D8&lt;=$C7,$C7&lt;Grading!$E8),($C7-Grading!$D8)/(Grading!$E8-Grading!$D8)+Grading!$D$2,
IF(AND(Grading!$E8&lt;=$C7,$C7&lt;Grading!$F8),($C7-Grading!$E8)/(Grading!$F8-Grading!$E8)+Grading!$E$2,
IF(AND(Grading!$F8&lt;=$C7,$C7&lt;Grading!$G8),($C7-Grading!$F8)/(Grading!$G8-Grading!$F8)+Grading!$F$2,
IF(Grading!$G$3&lt;=$C7,Grading!$G$2,0))))))</f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14">
        <f>SUM(A2:A7)</f>
        <v>1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16" t="s">
        <v>17</v>
      </c>
      <c r="B9" s="17" t="s">
        <v>4</v>
      </c>
      <c r="C9" s="18" t="s">
        <v>18</v>
      </c>
      <c r="D9" s="18" t="s">
        <v>19</v>
      </c>
      <c r="E9" s="18" t="s">
        <v>20</v>
      </c>
      <c r="F9" s="18" t="s">
        <v>21</v>
      </c>
      <c r="G9" s="18" t="s">
        <v>22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25">
        <v>1</v>
      </c>
      <c r="B10" s="21" t="s">
        <v>24</v>
      </c>
      <c r="C10" s="22">
        <v>0.2</v>
      </c>
      <c r="D10" s="23">
        <v>0.08</v>
      </c>
      <c r="E10" s="23">
        <v>3.6700000000000003E-2</v>
      </c>
      <c r="F10" s="23">
        <v>4.7E-2</v>
      </c>
      <c r="G10" s="24">
        <f>(E10-D10)/(F10-D10)</f>
        <v>1.312121212121212</v>
      </c>
      <c r="H10" s="14">
        <f t="shared" ref="H10:H13" si="0">C10*$A$2</f>
        <v>1.0000000000000002E-2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5">
        <v>2</v>
      </c>
      <c r="B11" s="21" t="s">
        <v>26</v>
      </c>
      <c r="C11" s="22">
        <v>0.3</v>
      </c>
      <c r="D11" s="81"/>
      <c r="E11" s="82"/>
      <c r="F11" s="82"/>
      <c r="G11" s="24"/>
      <c r="H11" s="14">
        <f t="shared" si="0"/>
        <v>1.4999999999999999E-2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25">
        <v>3</v>
      </c>
      <c r="B12" s="21" t="s">
        <v>28</v>
      </c>
      <c r="C12" s="22">
        <v>0.25</v>
      </c>
      <c r="D12" s="23">
        <v>0.08</v>
      </c>
      <c r="E12" s="31">
        <v>0.02</v>
      </c>
      <c r="F12" s="31">
        <v>1.4999999999999999E-2</v>
      </c>
      <c r="G12" s="24">
        <f t="shared" ref="G12:G13" si="1">(E12-D12)/(F12-D12)</f>
        <v>0.92307692307692302</v>
      </c>
      <c r="H12" s="14">
        <f t="shared" si="0"/>
        <v>1.2500000000000001E-2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5">
        <v>4</v>
      </c>
      <c r="B13" s="21" t="s">
        <v>30</v>
      </c>
      <c r="C13" s="22">
        <v>0.25</v>
      </c>
      <c r="D13" s="32">
        <v>15</v>
      </c>
      <c r="E13" s="33">
        <v>16.420000000000002</v>
      </c>
      <c r="F13" s="33">
        <v>22</v>
      </c>
      <c r="G13" s="24">
        <f t="shared" si="1"/>
        <v>0.2028571428571431</v>
      </c>
      <c r="H13" s="14">
        <f t="shared" si="0"/>
        <v>1.2500000000000001E-2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35"/>
      <c r="B14" s="108" t="str">
        <f>B9</f>
        <v>NETWORK EXPERIENCE</v>
      </c>
      <c r="C14" s="109"/>
      <c r="D14" s="109"/>
      <c r="E14" s="109"/>
      <c r="F14" s="110"/>
      <c r="G14" s="36">
        <f>SUMPRODUCT(G$10:G$13,C$10:C$13)</f>
        <v>0.543907758907759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16" t="s">
        <v>17</v>
      </c>
      <c r="B15" s="17" t="s">
        <v>6</v>
      </c>
      <c r="C15" s="18" t="s">
        <v>18</v>
      </c>
      <c r="D15" s="18" t="s">
        <v>19</v>
      </c>
      <c r="E15" s="18" t="s">
        <v>20</v>
      </c>
      <c r="F15" s="18" t="s">
        <v>21</v>
      </c>
      <c r="G15" s="18" t="s">
        <v>22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20">
        <v>1</v>
      </c>
      <c r="B16" s="21" t="s">
        <v>32</v>
      </c>
      <c r="C16" s="22">
        <v>0.28000000000000003</v>
      </c>
      <c r="D16" s="41">
        <v>0</v>
      </c>
      <c r="E16" s="52">
        <v>902.23</v>
      </c>
      <c r="F16" s="52">
        <v>861.85</v>
      </c>
      <c r="G16" s="24">
        <f t="shared" ref="G16:G21" si="2">(E16-D16)/(F16-D16)</f>
        <v>1.0468527005859489</v>
      </c>
      <c r="H16" s="14">
        <f t="shared" ref="H16:H21" si="3">C16*$A$3</f>
        <v>0.11200000000000002</v>
      </c>
      <c r="I16" s="78">
        <v>10932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0">
        <v>2</v>
      </c>
      <c r="B17" s="21" t="s">
        <v>34</v>
      </c>
      <c r="C17" s="22">
        <v>0.45</v>
      </c>
      <c r="D17" s="41">
        <v>0</v>
      </c>
      <c r="E17" s="52">
        <v>1789.86</v>
      </c>
      <c r="F17" s="52">
        <v>1826.74</v>
      </c>
      <c r="G17" s="24">
        <f t="shared" si="2"/>
        <v>0.97981102948421772</v>
      </c>
      <c r="H17" s="14">
        <f t="shared" si="3"/>
        <v>0.18000000000000002</v>
      </c>
      <c r="I17" s="78">
        <v>17684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20">
        <v>3</v>
      </c>
      <c r="B18" s="21" t="s">
        <v>36</v>
      </c>
      <c r="C18" s="22">
        <v>0.12</v>
      </c>
      <c r="D18" s="41">
        <v>0</v>
      </c>
      <c r="E18" s="52">
        <v>348.44</v>
      </c>
      <c r="F18" s="52">
        <v>371.74</v>
      </c>
      <c r="G18" s="24">
        <f t="shared" si="2"/>
        <v>0.93732178404261035</v>
      </c>
      <c r="H18" s="14">
        <f t="shared" si="3"/>
        <v>4.8000000000000001E-2</v>
      </c>
      <c r="I18" s="78">
        <v>4779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0">
        <v>4</v>
      </c>
      <c r="B19" s="21" t="s">
        <v>38</v>
      </c>
      <c r="C19" s="22">
        <v>0.04</v>
      </c>
      <c r="D19" s="41">
        <v>0</v>
      </c>
      <c r="E19" s="81">
        <v>91.51</v>
      </c>
      <c r="F19" s="81">
        <v>212</v>
      </c>
      <c r="G19" s="24">
        <f t="shared" si="2"/>
        <v>0.43165094339622645</v>
      </c>
      <c r="H19" s="14">
        <f t="shared" si="3"/>
        <v>1.6E-2</v>
      </c>
      <c r="I19" s="78">
        <v>1582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>
      <c r="A20" s="20">
        <v>5</v>
      </c>
      <c r="B20" s="21" t="s">
        <v>40</v>
      </c>
      <c r="C20" s="22">
        <v>0.02</v>
      </c>
      <c r="D20" s="41">
        <v>0</v>
      </c>
      <c r="E20" s="81">
        <v>573.74</v>
      </c>
      <c r="F20" s="81">
        <v>522</v>
      </c>
      <c r="G20" s="24">
        <f t="shared" si="2"/>
        <v>1.0991187739463602</v>
      </c>
      <c r="H20" s="14">
        <f t="shared" si="3"/>
        <v>8.0000000000000002E-3</v>
      </c>
      <c r="I20" s="78">
        <v>704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0">
        <v>6</v>
      </c>
      <c r="B21" s="21" t="s">
        <v>42</v>
      </c>
      <c r="C21" s="22">
        <v>0.09</v>
      </c>
      <c r="D21" s="71"/>
      <c r="E21" s="81"/>
      <c r="F21" s="81"/>
      <c r="G21" s="24" t="e">
        <f t="shared" si="2"/>
        <v>#DIV/0!</v>
      </c>
      <c r="H21" s="14">
        <f t="shared" si="3"/>
        <v>3.5999999999999997E-2</v>
      </c>
      <c r="I21" s="78">
        <v>3381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35"/>
      <c r="B22" s="108" t="str">
        <f>B15</f>
        <v>BUSINESS GROWTH</v>
      </c>
      <c r="C22" s="109"/>
      <c r="D22" s="109"/>
      <c r="E22" s="109"/>
      <c r="F22" s="110"/>
      <c r="G22" s="51" t="e">
        <f>SUMPRODUCT(G$16:G$21,C$16:C$21)</f>
        <v>#DIV/0!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16" t="s">
        <v>17</v>
      </c>
      <c r="B23" s="17" t="s">
        <v>9</v>
      </c>
      <c r="C23" s="18" t="s">
        <v>18</v>
      </c>
      <c r="D23" s="18" t="s">
        <v>19</v>
      </c>
      <c r="E23" s="18" t="s">
        <v>20</v>
      </c>
      <c r="F23" s="18" t="s">
        <v>21</v>
      </c>
      <c r="G23" s="18" t="s">
        <v>22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25">
        <v>1</v>
      </c>
      <c r="B24" s="21" t="s">
        <v>44</v>
      </c>
      <c r="C24" s="22">
        <v>0.2</v>
      </c>
      <c r="D24" s="52"/>
      <c r="E24" s="57"/>
      <c r="F24" s="52"/>
      <c r="G24" s="24" t="e">
        <f t="shared" ref="G24:G25" si="4">(E24-D24)/(F24-D24)</f>
        <v>#DIV/0!</v>
      </c>
      <c r="H24" s="14">
        <f t="shared" ref="H24:H32" si="5">C24*$A$4</f>
        <v>1.0000000000000002E-2</v>
      </c>
      <c r="I24" s="5">
        <v>23289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0">
        <v>2</v>
      </c>
      <c r="B25" s="21" t="s">
        <v>46</v>
      </c>
      <c r="C25" s="22">
        <v>0.2</v>
      </c>
      <c r="D25" s="52">
        <f>F25*1.5</f>
        <v>40070.032253999998</v>
      </c>
      <c r="E25" s="57"/>
      <c r="F25" s="52">
        <v>26713.354835999999</v>
      </c>
      <c r="G25" s="24">
        <f t="shared" si="4"/>
        <v>3</v>
      </c>
      <c r="H25" s="14">
        <f t="shared" si="5"/>
        <v>1.0000000000000002E-2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20">
        <v>3</v>
      </c>
      <c r="B26" s="21" t="s">
        <v>48</v>
      </c>
      <c r="C26" s="22">
        <v>0.15</v>
      </c>
      <c r="D26" s="52"/>
      <c r="E26" s="84"/>
      <c r="F26" s="52"/>
      <c r="G26" s="22"/>
      <c r="H26" s="14">
        <f t="shared" si="5"/>
        <v>7.4999999999999997E-3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0">
        <v>4</v>
      </c>
      <c r="B27" s="21" t="s">
        <v>50</v>
      </c>
      <c r="C27" s="22">
        <v>0.15</v>
      </c>
      <c r="D27" s="52">
        <f>F27*1.5</f>
        <v>592741.9354815</v>
      </c>
      <c r="E27" s="57"/>
      <c r="F27" s="57">
        <v>395161.29032099998</v>
      </c>
      <c r="G27" s="24">
        <f t="shared" ref="G27:G32" si="6">(E27-D27)/(F27-D27)</f>
        <v>2.9999999999999996</v>
      </c>
      <c r="H27" s="14">
        <f t="shared" si="5"/>
        <v>7.4999999999999997E-3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20">
        <v>5</v>
      </c>
      <c r="B28" s="58" t="s">
        <v>53</v>
      </c>
      <c r="C28" s="22">
        <v>0.1</v>
      </c>
      <c r="D28" s="52"/>
      <c r="E28" s="57"/>
      <c r="F28" s="57"/>
      <c r="G28" s="24" t="e">
        <f t="shared" si="6"/>
        <v>#DIV/0!</v>
      </c>
      <c r="H28" s="14">
        <f t="shared" si="5"/>
        <v>5.000000000000001E-3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0">
        <v>6</v>
      </c>
      <c r="B29" s="58" t="s">
        <v>55</v>
      </c>
      <c r="C29" s="22">
        <v>0.05</v>
      </c>
      <c r="D29" s="52"/>
      <c r="E29" s="57"/>
      <c r="F29" s="57"/>
      <c r="G29" s="24" t="e">
        <f t="shared" si="6"/>
        <v>#DIV/0!</v>
      </c>
      <c r="H29" s="14">
        <f t="shared" si="5"/>
        <v>2.5000000000000005E-3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20">
        <v>7</v>
      </c>
      <c r="B30" s="21" t="s">
        <v>57</v>
      </c>
      <c r="C30" s="22">
        <v>0.05</v>
      </c>
      <c r="D30" s="52"/>
      <c r="E30" s="84"/>
      <c r="F30" s="57"/>
      <c r="G30" s="24" t="e">
        <f t="shared" si="6"/>
        <v>#DIV/0!</v>
      </c>
      <c r="H30" s="14">
        <f t="shared" si="5"/>
        <v>2.5000000000000005E-3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0">
        <v>8</v>
      </c>
      <c r="B31" s="21" t="s">
        <v>58</v>
      </c>
      <c r="C31" s="22">
        <v>0.05</v>
      </c>
      <c r="D31" s="52"/>
      <c r="E31" s="57"/>
      <c r="F31" s="57"/>
      <c r="G31" s="24" t="e">
        <f t="shared" si="6"/>
        <v>#DIV/0!</v>
      </c>
      <c r="H31" s="14">
        <f t="shared" si="5"/>
        <v>2.5000000000000005E-3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20">
        <v>9</v>
      </c>
      <c r="B32" s="58" t="s">
        <v>59</v>
      </c>
      <c r="C32" s="22">
        <v>0.05</v>
      </c>
      <c r="D32" s="52"/>
      <c r="E32" s="84"/>
      <c r="F32" s="84"/>
      <c r="G32" s="24" t="e">
        <f t="shared" si="6"/>
        <v>#DIV/0!</v>
      </c>
      <c r="H32" s="14">
        <f t="shared" si="5"/>
        <v>2.5000000000000005E-3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35"/>
      <c r="B33" s="108" t="str">
        <f>B23</f>
        <v>CUSTOMER RETENTION &amp; EXPERIENCE</v>
      </c>
      <c r="C33" s="109"/>
      <c r="D33" s="109"/>
      <c r="E33" s="109"/>
      <c r="F33" s="110"/>
      <c r="G33" s="36" t="e">
        <f>(C24*G24)+(C26*G26)+(C28*G28)+(C29*G29)+(C30*G30)+(C32*G32)</f>
        <v>#DIV/0!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16" t="s">
        <v>17</v>
      </c>
      <c r="B34" s="17" t="s">
        <v>11</v>
      </c>
      <c r="C34" s="18" t="s">
        <v>18</v>
      </c>
      <c r="D34" s="18" t="s">
        <v>19</v>
      </c>
      <c r="E34" s="18" t="s">
        <v>20</v>
      </c>
      <c r="F34" s="18" t="s">
        <v>21</v>
      </c>
      <c r="G34" s="18" t="s">
        <v>22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20">
        <v>1</v>
      </c>
      <c r="B35" s="21" t="s">
        <v>62</v>
      </c>
      <c r="C35" s="22">
        <f t="shared" ref="C35:C40" si="7">1/6</f>
        <v>0.16666666666666666</v>
      </c>
      <c r="D35" s="71"/>
      <c r="E35" s="61"/>
      <c r="F35" s="61">
        <v>4.9000000000000004</v>
      </c>
      <c r="G35" s="24">
        <f t="shared" ref="G35:G40" si="8">(E35-D35)/(F35-D35)</f>
        <v>0</v>
      </c>
      <c r="H35" s="14">
        <f t="shared" ref="H35:H40" si="9">C35*$A$5</f>
        <v>8.3333333333333332E-3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0">
        <v>2</v>
      </c>
      <c r="B36" s="21" t="s">
        <v>64</v>
      </c>
      <c r="C36" s="22">
        <f t="shared" si="7"/>
        <v>0.16666666666666666</v>
      </c>
      <c r="D36" s="71"/>
      <c r="E36" s="61"/>
      <c r="F36" s="61">
        <v>1.1499999999999999</v>
      </c>
      <c r="G36" s="24">
        <f t="shared" si="8"/>
        <v>0</v>
      </c>
      <c r="H36" s="14">
        <f t="shared" si="9"/>
        <v>8.3333333333333332E-3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0">
        <v>3</v>
      </c>
      <c r="B37" s="21" t="s">
        <v>66</v>
      </c>
      <c r="C37" s="22">
        <f t="shared" si="7"/>
        <v>0.16666666666666666</v>
      </c>
      <c r="D37" s="71"/>
      <c r="E37" s="61"/>
      <c r="F37" s="61">
        <v>2.27</v>
      </c>
      <c r="G37" s="24">
        <f t="shared" si="8"/>
        <v>0</v>
      </c>
      <c r="H37" s="14">
        <f t="shared" si="9"/>
        <v>8.3333333333333332E-3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0">
        <v>4</v>
      </c>
      <c r="B38" s="21" t="s">
        <v>68</v>
      </c>
      <c r="C38" s="22">
        <f t="shared" si="7"/>
        <v>0.16666666666666666</v>
      </c>
      <c r="D38" s="71"/>
      <c r="E38" s="61"/>
      <c r="F38" s="61">
        <v>775</v>
      </c>
      <c r="G38" s="24">
        <f t="shared" si="8"/>
        <v>0</v>
      </c>
      <c r="H38" s="14">
        <f t="shared" si="9"/>
        <v>8.3333333333333332E-3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0">
        <v>5</v>
      </c>
      <c r="B39" s="21" t="s">
        <v>70</v>
      </c>
      <c r="C39" s="22">
        <f t="shared" si="7"/>
        <v>0.16666666666666666</v>
      </c>
      <c r="D39" s="71"/>
      <c r="E39" s="61"/>
      <c r="F39" s="61">
        <v>167</v>
      </c>
      <c r="G39" s="24">
        <f t="shared" si="8"/>
        <v>0</v>
      </c>
      <c r="H39" s="14">
        <f t="shared" si="9"/>
        <v>8.3333333333333332E-3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0">
        <v>6</v>
      </c>
      <c r="B40" s="21" t="s">
        <v>72</v>
      </c>
      <c r="C40" s="22">
        <f t="shared" si="7"/>
        <v>0.16666666666666666</v>
      </c>
      <c r="D40" s="71"/>
      <c r="E40" s="61"/>
      <c r="F40" s="61">
        <v>51750</v>
      </c>
      <c r="G40" s="24">
        <f t="shared" si="8"/>
        <v>0</v>
      </c>
      <c r="H40" s="14">
        <f t="shared" si="9"/>
        <v>8.3333333333333332E-3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35"/>
      <c r="B41" s="108" t="str">
        <f>B34</f>
        <v>NEW S-CURVE</v>
      </c>
      <c r="C41" s="109"/>
      <c r="D41" s="109"/>
      <c r="E41" s="109"/>
      <c r="F41" s="110"/>
      <c r="G41" s="36">
        <f>SUMPRODUCT(G$35:G$40,C$35:C$40)</f>
        <v>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16" t="s">
        <v>17</v>
      </c>
      <c r="B42" s="17" t="s">
        <v>13</v>
      </c>
      <c r="C42" s="18" t="s">
        <v>18</v>
      </c>
      <c r="D42" s="18" t="s">
        <v>19</v>
      </c>
      <c r="E42" s="18" t="s">
        <v>20</v>
      </c>
      <c r="F42" s="18" t="s">
        <v>21</v>
      </c>
      <c r="G42" s="18" t="s">
        <v>22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5">
        <v>1</v>
      </c>
      <c r="B43" s="58" t="s">
        <v>93</v>
      </c>
      <c r="C43" s="22">
        <v>0.83</v>
      </c>
      <c r="D43" s="98">
        <v>-100</v>
      </c>
      <c r="E43" s="99">
        <v>-255.84</v>
      </c>
      <c r="F43" s="68">
        <v>10840</v>
      </c>
      <c r="G43" s="22">
        <f t="shared" ref="G43:G46" si="10">(E43-D43)/(F43-D43)</f>
        <v>-1.4244972577696528E-2</v>
      </c>
      <c r="H43" s="14">
        <f t="shared" ref="H43:H46" si="11">C43*$A$6</f>
        <v>0.33200000000000002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5">
        <v>2</v>
      </c>
      <c r="B44" s="58" t="s">
        <v>94</v>
      </c>
      <c r="C44" s="100">
        <v>6.6000000000000003E-2</v>
      </c>
      <c r="D44" s="101">
        <v>4.5999999999999996</v>
      </c>
      <c r="E44" s="66">
        <v>1.76</v>
      </c>
      <c r="F44" s="66">
        <v>8.35</v>
      </c>
      <c r="G44" s="22">
        <f t="shared" si="10"/>
        <v>-0.7573333333333333</v>
      </c>
      <c r="H44" s="14">
        <f t="shared" si="11"/>
        <v>2.6400000000000003E-2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5">
        <v>3</v>
      </c>
      <c r="B45" s="58" t="s">
        <v>95</v>
      </c>
      <c r="C45" s="100">
        <v>6.6000000000000003E-2</v>
      </c>
      <c r="D45" s="101">
        <v>28.5</v>
      </c>
      <c r="E45" s="66">
        <v>26.48</v>
      </c>
      <c r="F45" s="66">
        <v>21.19</v>
      </c>
      <c r="G45" s="22">
        <f t="shared" si="10"/>
        <v>0.27633378932968533</v>
      </c>
      <c r="H45" s="14">
        <f t="shared" si="11"/>
        <v>2.6400000000000003E-2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5">
        <v>4</v>
      </c>
      <c r="B46" s="58" t="s">
        <v>96</v>
      </c>
      <c r="C46" s="100">
        <v>3.3000000000000002E-2</v>
      </c>
      <c r="D46" s="71">
        <v>0.45</v>
      </c>
      <c r="E46" s="31">
        <v>5.1499999999999997E-2</v>
      </c>
      <c r="F46" s="72">
        <v>1</v>
      </c>
      <c r="G46" s="22">
        <f t="shared" si="10"/>
        <v>-0.72454545454545449</v>
      </c>
      <c r="H46" s="14">
        <f t="shared" si="11"/>
        <v>1.3200000000000002E-2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35"/>
      <c r="B47" s="108" t="str">
        <f>B42</f>
        <v>COST &amp; PRODUCTIVITY</v>
      </c>
      <c r="C47" s="109"/>
      <c r="D47" s="109"/>
      <c r="E47" s="109"/>
      <c r="F47" s="110"/>
      <c r="G47" s="36">
        <f>(C43*G43)+(C44*G44)+(C45*G45)+(C46*G46)</f>
        <v>-6.7479297143728884E-2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16" t="s">
        <v>17</v>
      </c>
      <c r="B48" s="17" t="s">
        <v>15</v>
      </c>
      <c r="C48" s="18" t="s">
        <v>18</v>
      </c>
      <c r="D48" s="18" t="s">
        <v>19</v>
      </c>
      <c r="E48" s="18" t="s">
        <v>20</v>
      </c>
      <c r="F48" s="18" t="s">
        <v>21</v>
      </c>
      <c r="G48" s="18" t="s">
        <v>22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5">
        <v>1</v>
      </c>
      <c r="B49" s="58" t="s">
        <v>78</v>
      </c>
      <c r="C49" s="22">
        <v>0.5</v>
      </c>
      <c r="D49" s="66">
        <v>0</v>
      </c>
      <c r="E49" s="66">
        <v>49.15</v>
      </c>
      <c r="F49" s="66">
        <v>100</v>
      </c>
      <c r="G49" s="22">
        <f t="shared" ref="G49:G52" si="12">(E49-D49)/(F49-D49)</f>
        <v>0.49149999999999999</v>
      </c>
      <c r="H49" s="14">
        <f t="shared" ref="H49:H52" si="13">C49*$A$7</f>
        <v>2.5000000000000001E-2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5">
        <v>2</v>
      </c>
      <c r="B50" s="58" t="s">
        <v>80</v>
      </c>
      <c r="C50" s="22">
        <v>0.2</v>
      </c>
      <c r="D50" s="66">
        <v>0</v>
      </c>
      <c r="E50" s="66">
        <v>0.76</v>
      </c>
      <c r="F50" s="66">
        <v>5</v>
      </c>
      <c r="G50" s="22">
        <f t="shared" si="12"/>
        <v>0.152</v>
      </c>
      <c r="H50" s="14">
        <f t="shared" si="13"/>
        <v>1.0000000000000002E-2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5">
        <v>3</v>
      </c>
      <c r="B51" s="58" t="s">
        <v>82</v>
      </c>
      <c r="C51" s="22">
        <v>0.2</v>
      </c>
      <c r="D51" s="66">
        <v>0</v>
      </c>
      <c r="E51" s="66">
        <v>84.06</v>
      </c>
      <c r="F51" s="66">
        <v>92</v>
      </c>
      <c r="G51" s="22">
        <f t="shared" si="12"/>
        <v>0.91369565217391302</v>
      </c>
      <c r="H51" s="14">
        <f t="shared" si="13"/>
        <v>1.0000000000000002E-2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5">
        <v>4</v>
      </c>
      <c r="B52" s="58" t="s">
        <v>84</v>
      </c>
      <c r="C52" s="22">
        <v>0.1</v>
      </c>
      <c r="D52" s="66">
        <v>0</v>
      </c>
      <c r="E52" s="66">
        <v>68.75</v>
      </c>
      <c r="F52" s="66">
        <v>100</v>
      </c>
      <c r="G52" s="22">
        <f t="shared" si="12"/>
        <v>0.6875</v>
      </c>
      <c r="H52" s="14">
        <f t="shared" si="13"/>
        <v>5.000000000000001E-3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35"/>
      <c r="B53" s="108" t="str">
        <f>B48</f>
        <v>DIGITALIZATION</v>
      </c>
      <c r="C53" s="109"/>
      <c r="D53" s="109"/>
      <c r="E53" s="109"/>
      <c r="F53" s="110"/>
      <c r="G53" s="36">
        <f>(C49*G49)+(C50*G50)+(C51*G51)+(C52*G52)</f>
        <v>0.52763913043478261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3"/>
      <c r="B54" s="3"/>
      <c r="C54" s="3"/>
      <c r="D54" s="3"/>
      <c r="E54" s="3"/>
      <c r="F54" s="3"/>
      <c r="G54" s="77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5.7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5.7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5.7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5.7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ht="15.7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ht="15.7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ht="15.7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ht="15.7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ht="15.7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</sheetData>
  <mergeCells count="8">
    <mergeCell ref="B41:F41"/>
    <mergeCell ref="B47:F47"/>
    <mergeCell ref="B53:F53"/>
    <mergeCell ref="F3:G3"/>
    <mergeCell ref="F4:G4"/>
    <mergeCell ref="B14:F14"/>
    <mergeCell ref="B22:F22"/>
    <mergeCell ref="B33:F33"/>
  </mergeCells>
  <pageMargins left="0.7" right="0.7" top="0.75" bottom="0.75" header="0" footer="0"/>
  <pageSetup orientation="landscape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0"/>
  <sheetViews>
    <sheetView workbookViewId="0"/>
  </sheetViews>
  <sheetFormatPr defaultColWidth="11.1796875" defaultRowHeight="15" customHeight="1"/>
  <cols>
    <col min="1" max="1" width="7.36328125" customWidth="1"/>
    <col min="2" max="2" width="35.36328125" customWidth="1"/>
    <col min="3" max="3" width="8.6328125" customWidth="1"/>
    <col min="4" max="4" width="8.453125" customWidth="1"/>
    <col min="5" max="5" width="7.36328125" customWidth="1"/>
    <col min="6" max="7" width="8.36328125" customWidth="1"/>
    <col min="8" max="26" width="10.81640625" customWidth="1"/>
  </cols>
  <sheetData>
    <row r="1" spans="1:26">
      <c r="A1" s="1" t="s">
        <v>0</v>
      </c>
      <c r="B1" s="2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6">
        <v>0.05</v>
      </c>
      <c r="B2" s="7" t="s">
        <v>4</v>
      </c>
      <c r="C2" s="8">
        <f>G14</f>
        <v>0.67202131202131199</v>
      </c>
      <c r="D2" s="9">
        <f>IF($C2&lt;Grading!$C3,Grading!$C$2,
IF(AND(Grading!$C3&lt;=$C2,$C2&lt;Grading!$D3),($C2-Grading!$C3)/(Grading!$D3-Grading!$C3)+Grading!$C$2,
IF(AND(Grading!$D3&lt;=$C2,$C2&lt;Grading!$E3),($C2-Grading!$D3)/(Grading!$E3-Grading!$D3)+Grading!$D$2,
IF(AND(Grading!$E3&lt;=$C2,$C2&lt;Grading!$F3),($C2-Grading!$E3)/(Grading!$F3-Grading!$E3)+Grading!$E$2,
IF(AND(Grading!$F3&lt;=$C2,$C2&lt;Grading!$G3),($C2-Grading!$F3)/(Grading!$G3-Grading!$F3)+Grading!$F$2,
IF(Grading!$G$3&lt;=$C2,Grading!$G$2,0))))))</f>
        <v>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6">
        <v>0.4</v>
      </c>
      <c r="B3" s="7" t="s">
        <v>6</v>
      </c>
      <c r="C3" s="8" t="e">
        <f>G22</f>
        <v>#DIV/0!</v>
      </c>
      <c r="D3" s="9" t="e">
        <f>IF($C3&lt;Grading!$C4,Grading!$C$2,
IF(AND(Grading!$C4&lt;=$C3,$C3&lt;Grading!$D4),($C3-Grading!$C4)/(Grading!$D4-Grading!$C4)+Grading!$C$2,
IF(AND(Grading!$D4&lt;=$C3,$C3&lt;Grading!$E4),($C3-Grading!$D4)/(Grading!$E4-Grading!$D4)+Grading!$D$2,
IF(AND(Grading!$E4&lt;=$C3,$C3&lt;Grading!$F4),($C3-Grading!$E4)/(Grading!$F4-Grading!$E4)+Grading!$E$2,
IF(AND(Grading!$F4&lt;=$C3,$C3&lt;Grading!$G4),($C3-Grading!$F4)/(Grading!$G4-Grading!$F4)+Grading!$F$2,
IF(Grading!$G$3&lt;=$C3,Grading!$G$2,0))))))</f>
        <v>#DIV/0!</v>
      </c>
      <c r="E3" s="3"/>
      <c r="F3" s="104" t="s">
        <v>7</v>
      </c>
      <c r="G3" s="105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6">
        <v>0.05</v>
      </c>
      <c r="B4" s="7" t="s">
        <v>9</v>
      </c>
      <c r="C4" s="8" t="e">
        <f>G33</f>
        <v>#DIV/0!</v>
      </c>
      <c r="D4" s="9" t="e">
        <f>IF($C4&lt;Grading!$C5,Grading!$C$2,
IF(AND(Grading!$C5&lt;=$C4,$C4&lt;Grading!$D5),($C4-Grading!$C5)/(Grading!$D5-Grading!$C5)+Grading!$C$2,
IF(AND(Grading!$D5&lt;=$C4,$C4&lt;Grading!$E5),($C4-Grading!$D5)/(Grading!$E5-Grading!$D5)+Grading!$D$2,
IF(AND(Grading!$E5&lt;=$C4,$C4&lt;Grading!$F5),($C4-Grading!$E5)/(Grading!$F5-Grading!$E5)+Grading!$E$2,
IF(AND(Grading!$F5&lt;=$C4,$C4&lt;Grading!$G5),($C4-Grading!$F5)/(Grading!$G5-Grading!$F5)+Grading!$F$2,
IF(Grading!$G$3&lt;=$C4,Grading!$G$2,0))))))</f>
        <v>#DIV/0!</v>
      </c>
      <c r="E4" s="3"/>
      <c r="F4" s="106" t="e">
        <f>(D2*Grading!B3)+('W12 Simulator'!D3*Grading!B4)+('W12 Simulator'!D4*Grading!B5)+('W12 Simulator'!D5*Grading!B6)+('W12 Simulator'!D6*Grading!B7)+('W12 Simulator'!D7*Grading!B8)</f>
        <v>#DIV/0!</v>
      </c>
      <c r="G4" s="107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6">
        <v>0.05</v>
      </c>
      <c r="B5" s="13" t="s">
        <v>11</v>
      </c>
      <c r="C5" s="8">
        <f>G41</f>
        <v>0</v>
      </c>
      <c r="D5" s="9">
        <f>IF($C5&lt;Grading!$C6,Grading!$C$2,
IF(AND(Grading!$C6&lt;=$C5,$C5&lt;Grading!$D6),($C5-Grading!$C6)/(Grading!$D6-Grading!$C6)+Grading!$C$2,
IF(AND(Grading!$D6&lt;=$C5,$C5&lt;Grading!$E6),($C5-Grading!$D6)/(Grading!$E6-Grading!$D6)+Grading!$D$2,
IF(AND(Grading!$E6&lt;=$C5,$C5&lt;Grading!$F6),($C5-Grading!$E6)/(Grading!$F6-Grading!$E6)+Grading!$E$2,
IF(AND(Grading!$F6&lt;=$C5,$C5&lt;Grading!$G6),($C5-Grading!$F6)/(Grading!$G6-Grading!$F6)+Grading!$F$2,
IF(Grading!$G$3&lt;=$C5,Grading!$G$2,0))))))</f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6">
        <v>0.4</v>
      </c>
      <c r="B6" s="7" t="s">
        <v>13</v>
      </c>
      <c r="C6" s="8">
        <f>G47</f>
        <v>-7.4791325313799659E-2</v>
      </c>
      <c r="D6" s="9">
        <f>IF($C6&lt;Grading!$C7,Grading!$C$2,
IF(AND(Grading!$C7&lt;=$C6,$C6&lt;Grading!$D7),($C6-Grading!$C7)/(Grading!$D7-Grading!$C7)+Grading!$C$2,
IF(AND(Grading!$D7&lt;=$C6,$C6&lt;Grading!$E7),($C6-Grading!$D7)/(Grading!$E7-Grading!$D7)+Grading!$D$2,
IF(AND(Grading!$E7&lt;=$C6,$C6&lt;Grading!$F7),($C6-Grading!$E7)/(Grading!$F7-Grading!$E7)+Grading!$E$2,
IF(AND(Grading!$F7&lt;=$C6,$C6&lt;Grading!$G7),($C6-Grading!$F7)/(Grading!$G7-Grading!$F7)+Grading!$F$2,
IF(Grading!$G$3&lt;=$C6,Grading!$G$2,0))))))</f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6">
        <v>0.05</v>
      </c>
      <c r="B7" s="7" t="s">
        <v>15</v>
      </c>
      <c r="C7" s="8">
        <f>G53</f>
        <v>0.54392565217391298</v>
      </c>
      <c r="D7" s="9">
        <f>IF($C7&lt;Grading!$C8,Grading!$C$2,
IF(AND(Grading!$C8&lt;=$C7,$C7&lt;Grading!$D8),($C7-Grading!$C8)/(Grading!$D8-Grading!$C8)+Grading!$C$2,
IF(AND(Grading!$D8&lt;=$C7,$C7&lt;Grading!$E8),($C7-Grading!$D8)/(Grading!$E8-Grading!$D8)+Grading!$D$2,
IF(AND(Grading!$E8&lt;=$C7,$C7&lt;Grading!$F8),($C7-Grading!$E8)/(Grading!$F8-Grading!$E8)+Grading!$E$2,
IF(AND(Grading!$F8&lt;=$C7,$C7&lt;Grading!$G8),($C7-Grading!$F8)/(Grading!$G8-Grading!$F8)+Grading!$F$2,
IF(Grading!$G$3&lt;=$C7,Grading!$G$2,0))))))</f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14">
        <f>SUM(A2:A7)</f>
        <v>1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2.75" customHeight="1">
      <c r="A9" s="16" t="s">
        <v>17</v>
      </c>
      <c r="B9" s="17" t="s">
        <v>4</v>
      </c>
      <c r="C9" s="18" t="s">
        <v>18</v>
      </c>
      <c r="D9" s="18" t="s">
        <v>19</v>
      </c>
      <c r="E9" s="18" t="s">
        <v>20</v>
      </c>
      <c r="F9" s="18" t="s">
        <v>21</v>
      </c>
      <c r="G9" s="18" t="s">
        <v>22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2.75" customHeight="1">
      <c r="A10" s="25">
        <v>1</v>
      </c>
      <c r="B10" s="21" t="s">
        <v>24</v>
      </c>
      <c r="C10" s="22">
        <v>0.2</v>
      </c>
      <c r="D10" s="23">
        <v>0.08</v>
      </c>
      <c r="E10" s="23">
        <v>4.4400000000000002E-2</v>
      </c>
      <c r="F10" s="23">
        <v>4.7E-2</v>
      </c>
      <c r="G10" s="24">
        <f>(E10-D10)/(F10-D10)</f>
        <v>1.0787878787878786</v>
      </c>
      <c r="H10" s="14">
        <f t="shared" ref="H10:H13" si="0">C10*$A$2</f>
        <v>1.0000000000000002E-2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2.75" customHeight="1">
      <c r="A11" s="25">
        <v>2</v>
      </c>
      <c r="B11" s="21" t="s">
        <v>26</v>
      </c>
      <c r="C11" s="22">
        <v>0.3</v>
      </c>
      <c r="D11" s="81"/>
      <c r="E11" s="82"/>
      <c r="F11" s="82"/>
      <c r="G11" s="24"/>
      <c r="H11" s="14">
        <f t="shared" si="0"/>
        <v>1.4999999999999999E-2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2.75" customHeight="1">
      <c r="A12" s="25">
        <v>3</v>
      </c>
      <c r="B12" s="21" t="s">
        <v>28</v>
      </c>
      <c r="C12" s="22">
        <v>0.25</v>
      </c>
      <c r="D12" s="23">
        <v>0.08</v>
      </c>
      <c r="E12" s="31">
        <v>2.0799999999999999E-2</v>
      </c>
      <c r="F12" s="31">
        <v>1.4999999999999999E-2</v>
      </c>
      <c r="G12" s="24">
        <f t="shared" ref="G12:G13" si="1">(E12-D12)/(F12-D12)</f>
        <v>0.91076923076923078</v>
      </c>
      <c r="H12" s="14">
        <f t="shared" si="0"/>
        <v>1.2500000000000001E-2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.75" customHeight="1">
      <c r="A13" s="25">
        <v>4</v>
      </c>
      <c r="B13" s="21" t="s">
        <v>30</v>
      </c>
      <c r="C13" s="22">
        <v>0.25</v>
      </c>
      <c r="D13" s="32">
        <v>15</v>
      </c>
      <c r="E13" s="33">
        <v>21.4</v>
      </c>
      <c r="F13" s="33">
        <v>22</v>
      </c>
      <c r="G13" s="24">
        <f t="shared" si="1"/>
        <v>0.91428571428571404</v>
      </c>
      <c r="H13" s="14">
        <f t="shared" si="0"/>
        <v>1.2500000000000001E-2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.75" customHeight="1">
      <c r="A14" s="35"/>
      <c r="B14" s="108" t="str">
        <f>B9</f>
        <v>NETWORK EXPERIENCE</v>
      </c>
      <c r="C14" s="109"/>
      <c r="D14" s="109"/>
      <c r="E14" s="109"/>
      <c r="F14" s="110"/>
      <c r="G14" s="36">
        <f>SUMPRODUCT(G$10:G$13,C$10:C$13)</f>
        <v>0.67202131202131199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.75" customHeight="1">
      <c r="A15" s="16" t="s">
        <v>17</v>
      </c>
      <c r="B15" s="17" t="s">
        <v>6</v>
      </c>
      <c r="C15" s="18" t="s">
        <v>18</v>
      </c>
      <c r="D15" s="18" t="s">
        <v>19</v>
      </c>
      <c r="E15" s="18" t="s">
        <v>20</v>
      </c>
      <c r="F15" s="18" t="s">
        <v>21</v>
      </c>
      <c r="G15" s="18" t="s">
        <v>22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.75" customHeight="1">
      <c r="A16" s="20">
        <v>1</v>
      </c>
      <c r="B16" s="21" t="s">
        <v>32</v>
      </c>
      <c r="C16" s="22">
        <v>0.28000000000000003</v>
      </c>
      <c r="D16" s="41">
        <v>0</v>
      </c>
      <c r="E16" s="52">
        <v>789.37</v>
      </c>
      <c r="F16" s="52">
        <v>809.38</v>
      </c>
      <c r="G16" s="24">
        <f t="shared" ref="G16:G21" si="2">(E16-D16)/(F16-D16)</f>
        <v>0.97527737280387461</v>
      </c>
      <c r="H16" s="14">
        <f t="shared" ref="H16:H21" si="3">C16*$A$3</f>
        <v>0.11200000000000002</v>
      </c>
      <c r="I16" s="78">
        <v>10932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.75" customHeight="1">
      <c r="A17" s="20">
        <v>2</v>
      </c>
      <c r="B17" s="21" t="s">
        <v>34</v>
      </c>
      <c r="C17" s="22">
        <v>0.45</v>
      </c>
      <c r="D17" s="41">
        <v>0</v>
      </c>
      <c r="E17" s="52">
        <v>1370.32</v>
      </c>
      <c r="F17" s="52">
        <v>1374.45</v>
      </c>
      <c r="G17" s="24">
        <f t="shared" si="2"/>
        <v>0.99699516170104396</v>
      </c>
      <c r="H17" s="14">
        <f t="shared" si="3"/>
        <v>0.18000000000000002</v>
      </c>
      <c r="I17" s="78">
        <v>17684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.75" customHeight="1">
      <c r="A18" s="20">
        <v>3</v>
      </c>
      <c r="B18" s="21" t="s">
        <v>36</v>
      </c>
      <c r="C18" s="22">
        <v>0.12</v>
      </c>
      <c r="D18" s="41">
        <v>0</v>
      </c>
      <c r="E18" s="52">
        <v>293.16000000000003</v>
      </c>
      <c r="F18" s="52">
        <v>311.88</v>
      </c>
      <c r="G18" s="24">
        <f t="shared" si="2"/>
        <v>0.93997691419776852</v>
      </c>
      <c r="H18" s="14">
        <f t="shared" si="3"/>
        <v>4.8000000000000001E-2</v>
      </c>
      <c r="I18" s="78">
        <v>4779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.75" customHeight="1">
      <c r="A19" s="20">
        <v>4</v>
      </c>
      <c r="B19" s="21" t="s">
        <v>38</v>
      </c>
      <c r="C19" s="22">
        <v>0.04</v>
      </c>
      <c r="D19" s="41">
        <v>0</v>
      </c>
      <c r="E19" s="81">
        <v>51.74</v>
      </c>
      <c r="F19" s="81">
        <v>57.8</v>
      </c>
      <c r="G19" s="24">
        <f t="shared" si="2"/>
        <v>0.89515570934256061</v>
      </c>
      <c r="H19" s="14">
        <f t="shared" si="3"/>
        <v>1.6E-2</v>
      </c>
      <c r="I19" s="78">
        <v>1582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.75" customHeight="1">
      <c r="A20" s="20">
        <v>5</v>
      </c>
      <c r="B20" s="21" t="s">
        <v>40</v>
      </c>
      <c r="C20" s="22">
        <v>0.02</v>
      </c>
      <c r="D20" s="41">
        <v>0</v>
      </c>
      <c r="E20" s="81">
        <v>573.74</v>
      </c>
      <c r="F20" s="81">
        <v>522</v>
      </c>
      <c r="G20" s="24">
        <f t="shared" si="2"/>
        <v>1.0991187739463602</v>
      </c>
      <c r="H20" s="14">
        <f t="shared" si="3"/>
        <v>8.0000000000000002E-3</v>
      </c>
      <c r="I20" s="78">
        <v>704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.75" customHeight="1">
      <c r="A21" s="20">
        <v>6</v>
      </c>
      <c r="B21" s="21" t="s">
        <v>42</v>
      </c>
      <c r="C21" s="22">
        <v>0.09</v>
      </c>
      <c r="D21" s="71"/>
      <c r="E21" s="81"/>
      <c r="F21" s="81"/>
      <c r="G21" s="24" t="e">
        <f t="shared" si="2"/>
        <v>#DIV/0!</v>
      </c>
      <c r="H21" s="14">
        <f t="shared" si="3"/>
        <v>3.5999999999999997E-2</v>
      </c>
      <c r="I21" s="78">
        <v>3381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.75" customHeight="1">
      <c r="A22" s="35"/>
      <c r="B22" s="108" t="str">
        <f>B15</f>
        <v>BUSINESS GROWTH</v>
      </c>
      <c r="C22" s="109"/>
      <c r="D22" s="109"/>
      <c r="E22" s="109"/>
      <c r="F22" s="110"/>
      <c r="G22" s="51" t="e">
        <f>SUMPRODUCT(G$16:G$21,C$16:C$21)</f>
        <v>#DIV/0!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.75" customHeight="1">
      <c r="A23" s="16" t="s">
        <v>17</v>
      </c>
      <c r="B23" s="17" t="s">
        <v>9</v>
      </c>
      <c r="C23" s="18" t="s">
        <v>18</v>
      </c>
      <c r="D23" s="18" t="s">
        <v>19</v>
      </c>
      <c r="E23" s="18" t="s">
        <v>20</v>
      </c>
      <c r="F23" s="18" t="s">
        <v>21</v>
      </c>
      <c r="G23" s="18" t="s">
        <v>22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.75" customHeight="1">
      <c r="A24" s="25">
        <v>1</v>
      </c>
      <c r="B24" s="21" t="s">
        <v>44</v>
      </c>
      <c r="C24" s="22">
        <v>0.2</v>
      </c>
      <c r="D24" s="52"/>
      <c r="E24" s="57"/>
      <c r="F24" s="52"/>
      <c r="G24" s="24" t="e">
        <f t="shared" ref="G24:G25" si="4">(E24-D24)/(F24-D24)</f>
        <v>#DIV/0!</v>
      </c>
      <c r="H24" s="14">
        <f t="shared" ref="H24:H32" si="5">C24*$A$4</f>
        <v>1.0000000000000002E-2</v>
      </c>
      <c r="I24" s="5">
        <v>23289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.75" customHeight="1">
      <c r="A25" s="20">
        <v>2</v>
      </c>
      <c r="B25" s="21" t="s">
        <v>46</v>
      </c>
      <c r="C25" s="22">
        <v>0.2</v>
      </c>
      <c r="D25" s="52">
        <f>F25*1.5</f>
        <v>40070.032253999998</v>
      </c>
      <c r="E25" s="57"/>
      <c r="F25" s="52">
        <v>26713.354835999999</v>
      </c>
      <c r="G25" s="24">
        <f t="shared" si="4"/>
        <v>3</v>
      </c>
      <c r="H25" s="14">
        <f t="shared" si="5"/>
        <v>1.0000000000000002E-2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.75" customHeight="1">
      <c r="A26" s="20">
        <v>3</v>
      </c>
      <c r="B26" s="21" t="s">
        <v>48</v>
      </c>
      <c r="C26" s="22">
        <v>0.15</v>
      </c>
      <c r="D26" s="52"/>
      <c r="E26" s="84"/>
      <c r="F26" s="52"/>
      <c r="G26" s="22"/>
      <c r="H26" s="14">
        <f t="shared" si="5"/>
        <v>7.4999999999999997E-3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.75" customHeight="1">
      <c r="A27" s="20">
        <v>4</v>
      </c>
      <c r="B27" s="21" t="s">
        <v>50</v>
      </c>
      <c r="C27" s="22">
        <v>0.15</v>
      </c>
      <c r="D27" s="52">
        <f>F27*1.5</f>
        <v>592741.9354815</v>
      </c>
      <c r="E27" s="57"/>
      <c r="F27" s="57">
        <v>395161.29032099998</v>
      </c>
      <c r="G27" s="24">
        <f t="shared" ref="G27:G32" si="6">(E27-D27)/(F27-D27)</f>
        <v>2.9999999999999996</v>
      </c>
      <c r="H27" s="14">
        <f t="shared" si="5"/>
        <v>7.4999999999999997E-3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.75" customHeight="1">
      <c r="A28" s="20">
        <v>5</v>
      </c>
      <c r="B28" s="58" t="s">
        <v>53</v>
      </c>
      <c r="C28" s="22">
        <v>0.1</v>
      </c>
      <c r="D28" s="52"/>
      <c r="E28" s="57"/>
      <c r="F28" s="57"/>
      <c r="G28" s="24" t="e">
        <f t="shared" si="6"/>
        <v>#DIV/0!</v>
      </c>
      <c r="H28" s="14">
        <f t="shared" si="5"/>
        <v>5.000000000000001E-3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.75" customHeight="1">
      <c r="A29" s="20">
        <v>6</v>
      </c>
      <c r="B29" s="58" t="s">
        <v>55</v>
      </c>
      <c r="C29" s="22">
        <v>0.05</v>
      </c>
      <c r="D29" s="52"/>
      <c r="E29" s="57"/>
      <c r="F29" s="57"/>
      <c r="G29" s="24" t="e">
        <f t="shared" si="6"/>
        <v>#DIV/0!</v>
      </c>
      <c r="H29" s="14">
        <f t="shared" si="5"/>
        <v>2.5000000000000005E-3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.75" customHeight="1">
      <c r="A30" s="20">
        <v>7</v>
      </c>
      <c r="B30" s="21" t="s">
        <v>57</v>
      </c>
      <c r="C30" s="22">
        <v>0.05</v>
      </c>
      <c r="D30" s="52"/>
      <c r="E30" s="84"/>
      <c r="F30" s="57"/>
      <c r="G30" s="24" t="e">
        <f t="shared" si="6"/>
        <v>#DIV/0!</v>
      </c>
      <c r="H30" s="14">
        <f t="shared" si="5"/>
        <v>2.5000000000000005E-3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20">
        <v>8</v>
      </c>
      <c r="B31" s="21" t="s">
        <v>58</v>
      </c>
      <c r="C31" s="22">
        <v>0.05</v>
      </c>
      <c r="D31" s="52"/>
      <c r="E31" s="57"/>
      <c r="F31" s="57"/>
      <c r="G31" s="24" t="e">
        <f t="shared" si="6"/>
        <v>#DIV/0!</v>
      </c>
      <c r="H31" s="14">
        <f t="shared" si="5"/>
        <v>2.5000000000000005E-3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20">
        <v>9</v>
      </c>
      <c r="B32" s="58" t="s">
        <v>59</v>
      </c>
      <c r="C32" s="22">
        <v>0.05</v>
      </c>
      <c r="D32" s="52"/>
      <c r="E32" s="84"/>
      <c r="F32" s="84"/>
      <c r="G32" s="24" t="e">
        <f t="shared" si="6"/>
        <v>#DIV/0!</v>
      </c>
      <c r="H32" s="14">
        <f t="shared" si="5"/>
        <v>2.5000000000000005E-3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35"/>
      <c r="B33" s="108" t="str">
        <f>B23</f>
        <v>CUSTOMER RETENTION &amp; EXPERIENCE</v>
      </c>
      <c r="C33" s="109"/>
      <c r="D33" s="109"/>
      <c r="E33" s="109"/>
      <c r="F33" s="110"/>
      <c r="G33" s="36" t="e">
        <f>(C24*G24)+(C26*G26)+(C28*G28)+(C29*G29)+(C30*G30)+(C32*G32)</f>
        <v>#DIV/0!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16" t="s">
        <v>17</v>
      </c>
      <c r="B34" s="17" t="s">
        <v>11</v>
      </c>
      <c r="C34" s="18" t="s">
        <v>18</v>
      </c>
      <c r="D34" s="18" t="s">
        <v>19</v>
      </c>
      <c r="E34" s="18" t="s">
        <v>20</v>
      </c>
      <c r="F34" s="18" t="s">
        <v>21</v>
      </c>
      <c r="G34" s="18" t="s">
        <v>22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20">
        <v>1</v>
      </c>
      <c r="B35" s="21" t="s">
        <v>62</v>
      </c>
      <c r="C35" s="22">
        <f t="shared" ref="C35:C40" si="7">1/6</f>
        <v>0.16666666666666666</v>
      </c>
      <c r="D35" s="71"/>
      <c r="E35" s="61"/>
      <c r="F35" s="61">
        <v>4.9000000000000004</v>
      </c>
      <c r="G35" s="24">
        <f t="shared" ref="G35:G40" si="8">(E35-D35)/(F35-D35)</f>
        <v>0</v>
      </c>
      <c r="H35" s="14">
        <f t="shared" ref="H35:H40" si="9">C35*$A$5</f>
        <v>8.3333333333333332E-3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20">
        <v>2</v>
      </c>
      <c r="B36" s="21" t="s">
        <v>64</v>
      </c>
      <c r="C36" s="22">
        <f t="shared" si="7"/>
        <v>0.16666666666666666</v>
      </c>
      <c r="D36" s="71"/>
      <c r="E36" s="61"/>
      <c r="F36" s="61">
        <v>1.1499999999999999</v>
      </c>
      <c r="G36" s="24">
        <f t="shared" si="8"/>
        <v>0</v>
      </c>
      <c r="H36" s="14">
        <f t="shared" si="9"/>
        <v>8.3333333333333332E-3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20">
        <v>3</v>
      </c>
      <c r="B37" s="21" t="s">
        <v>66</v>
      </c>
      <c r="C37" s="22">
        <f t="shared" si="7"/>
        <v>0.16666666666666666</v>
      </c>
      <c r="D37" s="71"/>
      <c r="E37" s="61"/>
      <c r="F37" s="61">
        <v>2.27</v>
      </c>
      <c r="G37" s="24">
        <f t="shared" si="8"/>
        <v>0</v>
      </c>
      <c r="H37" s="14">
        <f t="shared" si="9"/>
        <v>8.3333333333333332E-3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20">
        <v>4</v>
      </c>
      <c r="B38" s="21" t="s">
        <v>68</v>
      </c>
      <c r="C38" s="22">
        <f t="shared" si="7"/>
        <v>0.16666666666666666</v>
      </c>
      <c r="D38" s="71"/>
      <c r="E38" s="61"/>
      <c r="F38" s="61">
        <v>775</v>
      </c>
      <c r="G38" s="24">
        <f t="shared" si="8"/>
        <v>0</v>
      </c>
      <c r="H38" s="14">
        <f t="shared" si="9"/>
        <v>8.3333333333333332E-3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20">
        <v>5</v>
      </c>
      <c r="B39" s="21" t="s">
        <v>70</v>
      </c>
      <c r="C39" s="22">
        <f t="shared" si="7"/>
        <v>0.16666666666666666</v>
      </c>
      <c r="D39" s="71"/>
      <c r="E39" s="61"/>
      <c r="F39" s="61">
        <v>167</v>
      </c>
      <c r="G39" s="24">
        <f t="shared" si="8"/>
        <v>0</v>
      </c>
      <c r="H39" s="14">
        <f t="shared" si="9"/>
        <v>8.3333333333333332E-3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20">
        <v>6</v>
      </c>
      <c r="B40" s="21" t="s">
        <v>72</v>
      </c>
      <c r="C40" s="22">
        <f t="shared" si="7"/>
        <v>0.16666666666666666</v>
      </c>
      <c r="D40" s="71"/>
      <c r="E40" s="61"/>
      <c r="F40" s="61">
        <v>51750</v>
      </c>
      <c r="G40" s="24">
        <f t="shared" si="8"/>
        <v>0</v>
      </c>
      <c r="H40" s="14">
        <f t="shared" si="9"/>
        <v>8.3333333333333332E-3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35"/>
      <c r="B41" s="108" t="str">
        <f>B34</f>
        <v>NEW S-CURVE</v>
      </c>
      <c r="C41" s="109"/>
      <c r="D41" s="109"/>
      <c r="E41" s="109"/>
      <c r="F41" s="110"/>
      <c r="G41" s="36">
        <f>SUMPRODUCT(G$35:G$40,C$35:C$40)</f>
        <v>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16" t="s">
        <v>17</v>
      </c>
      <c r="B42" s="17" t="s">
        <v>13</v>
      </c>
      <c r="C42" s="18" t="s">
        <v>18</v>
      </c>
      <c r="D42" s="18" t="s">
        <v>19</v>
      </c>
      <c r="E42" s="18" t="s">
        <v>20</v>
      </c>
      <c r="F42" s="18" t="s">
        <v>21</v>
      </c>
      <c r="G42" s="18" t="s">
        <v>22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25">
        <v>1</v>
      </c>
      <c r="B43" s="58" t="s">
        <v>93</v>
      </c>
      <c r="C43" s="22">
        <v>0.83</v>
      </c>
      <c r="D43" s="98">
        <v>-100</v>
      </c>
      <c r="E43" s="99">
        <v>-307.83999999999997</v>
      </c>
      <c r="F43" s="68">
        <v>10840</v>
      </c>
      <c r="G43" s="22">
        <f t="shared" ref="G43:G46" si="10">(E43-D43)/(F43-D43)</f>
        <v>-1.8998171846435097E-2</v>
      </c>
      <c r="H43" s="14">
        <f t="shared" ref="H43:H46" si="11">C43*$A$6</f>
        <v>0.33200000000000002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25">
        <v>2</v>
      </c>
      <c r="B44" s="58" t="s">
        <v>94</v>
      </c>
      <c r="C44" s="100">
        <v>6.6000000000000003E-2</v>
      </c>
      <c r="D44" s="101">
        <v>4.5999999999999996</v>
      </c>
      <c r="E44" s="66">
        <v>1.62</v>
      </c>
      <c r="F44" s="66">
        <v>8.35</v>
      </c>
      <c r="G44" s="22">
        <f t="shared" si="10"/>
        <v>-0.79466666666666652</v>
      </c>
      <c r="H44" s="14">
        <f t="shared" si="11"/>
        <v>2.6400000000000003E-2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25">
        <v>3</v>
      </c>
      <c r="B45" s="58" t="s">
        <v>95</v>
      </c>
      <c r="C45" s="100">
        <v>6.6000000000000003E-2</v>
      </c>
      <c r="D45" s="101">
        <v>28.5</v>
      </c>
      <c r="E45" s="66">
        <v>26.58</v>
      </c>
      <c r="F45" s="66">
        <v>21.19</v>
      </c>
      <c r="G45" s="22">
        <f t="shared" si="10"/>
        <v>0.26265389876881012</v>
      </c>
      <c r="H45" s="14">
        <f t="shared" si="11"/>
        <v>2.6400000000000003E-2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25">
        <v>4</v>
      </c>
      <c r="B46" s="58" t="s">
        <v>96</v>
      </c>
      <c r="C46" s="100">
        <v>3.3000000000000002E-2</v>
      </c>
      <c r="D46" s="71">
        <v>0.45</v>
      </c>
      <c r="E46" s="31">
        <v>5.1499999999999997E-2</v>
      </c>
      <c r="F46" s="72">
        <v>1</v>
      </c>
      <c r="G46" s="22">
        <f t="shared" si="10"/>
        <v>-0.72454545454545449</v>
      </c>
      <c r="H46" s="14">
        <f t="shared" si="11"/>
        <v>1.3200000000000002E-2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35"/>
      <c r="B47" s="108" t="str">
        <f>B42</f>
        <v>COST &amp; PRODUCTIVITY</v>
      </c>
      <c r="C47" s="109"/>
      <c r="D47" s="109"/>
      <c r="E47" s="109"/>
      <c r="F47" s="110"/>
      <c r="G47" s="36">
        <f>(C43*G43)+(C44*G44)+(C45*G45)+(C46*G46)</f>
        <v>-7.4791325313799659E-2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16" t="s">
        <v>17</v>
      </c>
      <c r="B48" s="17" t="s">
        <v>15</v>
      </c>
      <c r="C48" s="18" t="s">
        <v>18</v>
      </c>
      <c r="D48" s="18" t="s">
        <v>19</v>
      </c>
      <c r="E48" s="18" t="s">
        <v>20</v>
      </c>
      <c r="F48" s="18" t="s">
        <v>21</v>
      </c>
      <c r="G48" s="18" t="s">
        <v>22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25">
        <v>1</v>
      </c>
      <c r="B49" s="58" t="s">
        <v>78</v>
      </c>
      <c r="C49" s="22">
        <v>0.5</v>
      </c>
      <c r="D49" s="66">
        <v>0</v>
      </c>
      <c r="E49" s="66">
        <v>51.6</v>
      </c>
      <c r="F49" s="66">
        <v>100</v>
      </c>
      <c r="G49" s="22">
        <f t="shared" ref="G49:G52" si="12">(E49-D49)/(F49-D49)</f>
        <v>0.51600000000000001</v>
      </c>
      <c r="H49" s="14">
        <f t="shared" ref="H49:H52" si="13">C49*$A$7</f>
        <v>2.5000000000000001E-2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25">
        <v>2</v>
      </c>
      <c r="B50" s="58" t="s">
        <v>80</v>
      </c>
      <c r="C50" s="22">
        <v>0.2</v>
      </c>
      <c r="D50" s="66">
        <v>0</v>
      </c>
      <c r="E50" s="66">
        <v>0.81</v>
      </c>
      <c r="F50" s="66">
        <v>5</v>
      </c>
      <c r="G50" s="22">
        <f t="shared" si="12"/>
        <v>0.16200000000000001</v>
      </c>
      <c r="H50" s="14">
        <f t="shared" si="13"/>
        <v>1.0000000000000002E-2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25">
        <v>3</v>
      </c>
      <c r="B51" s="58" t="s">
        <v>82</v>
      </c>
      <c r="C51" s="22">
        <v>0.2</v>
      </c>
      <c r="D51" s="66">
        <v>0</v>
      </c>
      <c r="E51" s="66">
        <v>84.04</v>
      </c>
      <c r="F51" s="66">
        <v>92</v>
      </c>
      <c r="G51" s="22">
        <f t="shared" si="12"/>
        <v>0.9134782608695653</v>
      </c>
      <c r="H51" s="14">
        <f t="shared" si="13"/>
        <v>1.0000000000000002E-2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25">
        <v>4</v>
      </c>
      <c r="B52" s="58" t="s">
        <v>84</v>
      </c>
      <c r="C52" s="22">
        <v>0.1</v>
      </c>
      <c r="D52" s="66">
        <v>0</v>
      </c>
      <c r="E52" s="66">
        <v>70.83</v>
      </c>
      <c r="F52" s="66">
        <v>100</v>
      </c>
      <c r="G52" s="22">
        <f t="shared" si="12"/>
        <v>0.70829999999999993</v>
      </c>
      <c r="H52" s="14">
        <f t="shared" si="13"/>
        <v>5.000000000000001E-3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35"/>
      <c r="B53" s="108" t="str">
        <f>B48</f>
        <v>DIGITALIZATION</v>
      </c>
      <c r="C53" s="109"/>
      <c r="D53" s="109"/>
      <c r="E53" s="109"/>
      <c r="F53" s="110"/>
      <c r="G53" s="36">
        <f>(C49*G49)+(C50*G50)+(C51*G51)+(C52*G52)</f>
        <v>0.54392565217391298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3"/>
      <c r="B54" s="3"/>
      <c r="C54" s="3"/>
      <c r="D54" s="3"/>
      <c r="E54" s="3"/>
      <c r="F54" s="3"/>
      <c r="G54" s="77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5.7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5.7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5.7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5.7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ht="15.7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ht="15.7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ht="15.7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ht="15.7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ht="15.7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</sheetData>
  <mergeCells count="8">
    <mergeCell ref="B41:F41"/>
    <mergeCell ref="B47:F47"/>
    <mergeCell ref="B53:F53"/>
    <mergeCell ref="F3:G3"/>
    <mergeCell ref="F4:G4"/>
    <mergeCell ref="B14:F14"/>
    <mergeCell ref="B22:F22"/>
    <mergeCell ref="B33:F33"/>
  </mergeCells>
  <pageMargins left="0.7" right="0.7" top="0.75" bottom="0.75" header="0" footer="0"/>
  <pageSetup orientation="landscape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Y1010"/>
  <sheetViews>
    <sheetView workbookViewId="0"/>
  </sheetViews>
  <sheetFormatPr defaultColWidth="11.1796875" defaultRowHeight="15" customHeight="1"/>
  <cols>
    <col min="1" max="1" width="7.36328125" customWidth="1"/>
    <col min="2" max="2" width="35.36328125" customWidth="1"/>
    <col min="3" max="3" width="8.6328125" customWidth="1"/>
    <col min="4" max="4" width="8.453125" customWidth="1"/>
    <col min="5" max="5" width="7.36328125" customWidth="1"/>
    <col min="6" max="7" width="8.36328125" customWidth="1"/>
    <col min="8" max="25" width="10.81640625" customWidth="1"/>
  </cols>
  <sheetData>
    <row r="1" spans="1:25">
      <c r="A1" s="1" t="s">
        <v>0</v>
      </c>
      <c r="B1" s="2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>
      <c r="A2" s="6">
        <v>0.05</v>
      </c>
      <c r="B2" s="7" t="s">
        <v>4</v>
      </c>
      <c r="C2" s="8">
        <f>G14</f>
        <v>0.68458791208791214</v>
      </c>
      <c r="D2" s="9">
        <f>IF($C2&lt;Grading!$C3,Grading!$C$2,
IF(AND(Grading!$C3&lt;=$C2,$C2&lt;Grading!$D3),($C2-Grading!$C3)/(Grading!$D3-Grading!$C3)+Grading!$C$2,
IF(AND(Grading!$D3&lt;=$C2,$C2&lt;Grading!$E3),($C2-Grading!$D3)/(Grading!$E3-Grading!$D3)+Grading!$D$2,
IF(AND(Grading!$E3&lt;=$C2,$C2&lt;Grading!$F3),($C2-Grading!$E3)/(Grading!$F3-Grading!$E3)+Grading!$E$2,
IF(AND(Grading!$F3&lt;=$C2,$C2&lt;Grading!$G3),($C2-Grading!$F3)/(Grading!$G3-Grading!$F3)+Grading!$F$2,
IF(Grading!$G$3&lt;=$C2,Grading!$G$2,0))))))</f>
        <v>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>
      <c r="A3" s="6">
        <v>0.4</v>
      </c>
      <c r="B3" s="7" t="s">
        <v>6</v>
      </c>
      <c r="C3" s="8" t="e">
        <f>G22</f>
        <v>#DIV/0!</v>
      </c>
      <c r="D3" s="9" t="e">
        <f>IF($C3&lt;Grading!$C4,Grading!$C$2,
IF(AND(Grading!$C4&lt;=$C3,$C3&lt;Grading!$D4),($C3-Grading!$C4)/(Grading!$D4-Grading!$C4)+Grading!$C$2,
IF(AND(Grading!$D4&lt;=$C3,$C3&lt;Grading!$E4),($C3-Grading!$D4)/(Grading!$E4-Grading!$D4)+Grading!$D$2,
IF(AND(Grading!$E4&lt;=$C3,$C3&lt;Grading!$F4),($C3-Grading!$E4)/(Grading!$F4-Grading!$E4)+Grading!$E$2,
IF(AND(Grading!$F4&lt;=$C3,$C3&lt;Grading!$G4),($C3-Grading!$F4)/(Grading!$G4-Grading!$F4)+Grading!$F$2,
IF(Grading!$G$3&lt;=$C3,Grading!$G$2,0))))))</f>
        <v>#DIV/0!</v>
      </c>
      <c r="E3" s="3"/>
      <c r="F3" s="104" t="s">
        <v>7</v>
      </c>
      <c r="G3" s="105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>
      <c r="A4" s="6">
        <v>0.05</v>
      </c>
      <c r="B4" s="7" t="s">
        <v>9</v>
      </c>
      <c r="C4" s="8" t="e">
        <f>G33</f>
        <v>#DIV/0!</v>
      </c>
      <c r="D4" s="9" t="e">
        <f>IF($C4&lt;Grading!$C5,Grading!$C$2,
IF(AND(Grading!$C5&lt;=$C4,$C4&lt;Grading!$D5),($C4-Grading!$C5)/(Grading!$D5-Grading!$C5)+Grading!$C$2,
IF(AND(Grading!$D5&lt;=$C4,$C4&lt;Grading!$E5),($C4-Grading!$D5)/(Grading!$E5-Grading!$D5)+Grading!$D$2,
IF(AND(Grading!$E5&lt;=$C4,$C4&lt;Grading!$F5),($C4-Grading!$E5)/(Grading!$F5-Grading!$E5)+Grading!$E$2,
IF(AND(Grading!$F5&lt;=$C4,$C4&lt;Grading!$G5),($C4-Grading!$F5)/(Grading!$G5-Grading!$F5)+Grading!$F$2,
IF(Grading!$G$3&lt;=$C4,Grading!$G$2,0))))))</f>
        <v>#DIV/0!</v>
      </c>
      <c r="E4" s="3"/>
      <c r="F4" s="106" t="e">
        <f>(D2*Grading!B3)+('W11 Simulator'!D3*Grading!B4)+('W11 Simulator'!D4*Grading!B5)+('W11 Simulator'!D5*Grading!B6)+('W11 Simulator'!D6*Grading!B7)+('W11 Simulator'!D7*Grading!B8)</f>
        <v>#DIV/0!</v>
      </c>
      <c r="G4" s="107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>
      <c r="A5" s="6">
        <v>0.05</v>
      </c>
      <c r="B5" s="13" t="s">
        <v>11</v>
      </c>
      <c r="C5" s="8">
        <f>G41</f>
        <v>0</v>
      </c>
      <c r="D5" s="9">
        <f>IF($C5&lt;Grading!$C6,Grading!$C$2,
IF(AND(Grading!$C6&lt;=$C5,$C5&lt;Grading!$D6),($C5-Grading!$C6)/(Grading!$D6-Grading!$C6)+Grading!$C$2,
IF(AND(Grading!$D6&lt;=$C5,$C5&lt;Grading!$E6),($C5-Grading!$D6)/(Grading!$E6-Grading!$D6)+Grading!$D$2,
IF(AND(Grading!$E6&lt;=$C5,$C5&lt;Grading!$F6),($C5-Grading!$E6)/(Grading!$F6-Grading!$E6)+Grading!$E$2,
IF(AND(Grading!$F6&lt;=$C5,$C5&lt;Grading!$G6),($C5-Grading!$F6)/(Grading!$G6-Grading!$F6)+Grading!$F$2,
IF(Grading!$G$3&lt;=$C5,Grading!$G$2,0))))))</f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>
      <c r="A6" s="6">
        <v>0.4</v>
      </c>
      <c r="B6" s="7" t="s">
        <v>13</v>
      </c>
      <c r="C6" s="8">
        <f>G47</f>
        <v>-7.7171137786758756E-2</v>
      </c>
      <c r="D6" s="9">
        <f>IF($C6&lt;Grading!$C7,Grading!$C$2,
IF(AND(Grading!$C7&lt;=$C6,$C6&lt;Grading!$D7),($C6-Grading!$C7)/(Grading!$D7-Grading!$C7)+Grading!$C$2,
IF(AND(Grading!$D7&lt;=$C6,$C6&lt;Grading!$E7),($C6-Grading!$D7)/(Grading!$E7-Grading!$D7)+Grading!$D$2,
IF(AND(Grading!$E7&lt;=$C6,$C6&lt;Grading!$F7),($C6-Grading!$E7)/(Grading!$F7-Grading!$E7)+Grading!$E$2,
IF(AND(Grading!$F7&lt;=$C6,$C6&lt;Grading!$G7),($C6-Grading!$F7)/(Grading!$G7-Grading!$F7)+Grading!$F$2,
IF(Grading!$G$3&lt;=$C6,Grading!$G$2,0))))))</f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>
      <c r="A7" s="6">
        <v>0.05</v>
      </c>
      <c r="B7" s="7" t="s">
        <v>15</v>
      </c>
      <c r="C7" s="8">
        <f>G53</f>
        <v>0.54847130434782609</v>
      </c>
      <c r="D7" s="9">
        <f>IF($C7&lt;Grading!$C8,Grading!$C$2,
IF(AND(Grading!$C8&lt;=$C7,$C7&lt;Grading!$D8),($C7-Grading!$C8)/(Grading!$D8-Grading!$C8)+Grading!$C$2,
IF(AND(Grading!$D8&lt;=$C7,$C7&lt;Grading!$E8),($C7-Grading!$D8)/(Grading!$E8-Grading!$D8)+Grading!$D$2,
IF(AND(Grading!$E8&lt;=$C7,$C7&lt;Grading!$F8),($C7-Grading!$E8)/(Grading!$F8-Grading!$E8)+Grading!$E$2,
IF(AND(Grading!$F8&lt;=$C7,$C7&lt;Grading!$G8),($C7-Grading!$F8)/(Grading!$G8-Grading!$F8)+Grading!$F$2,
IF(Grading!$G$3&lt;=$C7,Grading!$G$2,0))))))</f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>
      <c r="A8" s="14">
        <f>SUM(A2:A7)</f>
        <v>1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 ht="12.75" customHeight="1">
      <c r="A9" s="16" t="s">
        <v>17</v>
      </c>
      <c r="B9" s="17" t="s">
        <v>4</v>
      </c>
      <c r="C9" s="18" t="s">
        <v>18</v>
      </c>
      <c r="D9" s="18" t="s">
        <v>19</v>
      </c>
      <c r="E9" s="18" t="s">
        <v>20</v>
      </c>
      <c r="F9" s="18" t="s">
        <v>21</v>
      </c>
      <c r="G9" s="18" t="s">
        <v>22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2.75" customHeight="1">
      <c r="A10" s="25">
        <v>1</v>
      </c>
      <c r="B10" s="21" t="s">
        <v>24</v>
      </c>
      <c r="C10" s="22">
        <v>0.2</v>
      </c>
      <c r="D10" s="23">
        <v>0.08</v>
      </c>
      <c r="E10" s="23">
        <v>4.3700000000000003E-2</v>
      </c>
      <c r="F10" s="23">
        <v>4.7E-2</v>
      </c>
      <c r="G10" s="24">
        <f>(E10-D10)/(F10-D10)</f>
        <v>1.0999999999999999</v>
      </c>
      <c r="H10" s="14">
        <f t="shared" ref="H10:H13" si="0">C10*$A$2</f>
        <v>1.0000000000000002E-2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2.75" customHeight="1">
      <c r="A11" s="25">
        <v>2</v>
      </c>
      <c r="B11" s="21" t="s">
        <v>26</v>
      </c>
      <c r="C11" s="22">
        <v>0.3</v>
      </c>
      <c r="D11" s="81"/>
      <c r="E11" s="82"/>
      <c r="F11" s="82"/>
      <c r="G11" s="24"/>
      <c r="H11" s="14">
        <f t="shared" si="0"/>
        <v>1.4999999999999999E-2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12.75" customHeight="1">
      <c r="A12" s="25">
        <v>3</v>
      </c>
      <c r="B12" s="21" t="s">
        <v>28</v>
      </c>
      <c r="C12" s="22">
        <v>0.25</v>
      </c>
      <c r="D12" s="23">
        <v>0.08</v>
      </c>
      <c r="E12" s="31">
        <v>2.3E-2</v>
      </c>
      <c r="F12" s="31">
        <v>1.4999999999999999E-2</v>
      </c>
      <c r="G12" s="24">
        <f t="shared" ref="G12:G13" si="1">(E12-D12)/(F12-D12)</f>
        <v>0.87692307692307692</v>
      </c>
      <c r="H12" s="14">
        <f t="shared" si="0"/>
        <v>1.2500000000000001E-2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2.75" customHeight="1">
      <c r="A13" s="25">
        <v>4</v>
      </c>
      <c r="B13" s="21" t="s">
        <v>30</v>
      </c>
      <c r="C13" s="22">
        <v>0.25</v>
      </c>
      <c r="D13" s="32">
        <v>15</v>
      </c>
      <c r="E13" s="33">
        <v>21.87</v>
      </c>
      <c r="F13" s="33">
        <v>22</v>
      </c>
      <c r="G13" s="24">
        <f t="shared" si="1"/>
        <v>0.98142857142857154</v>
      </c>
      <c r="H13" s="14">
        <f t="shared" si="0"/>
        <v>1.2500000000000001E-2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2.75" customHeight="1">
      <c r="A14" s="35"/>
      <c r="B14" s="108" t="str">
        <f>B9</f>
        <v>NETWORK EXPERIENCE</v>
      </c>
      <c r="C14" s="109"/>
      <c r="D14" s="109"/>
      <c r="E14" s="109"/>
      <c r="F14" s="110"/>
      <c r="G14" s="36">
        <f>SUMPRODUCT(G$10:G$13,C$10:C$13)</f>
        <v>0.68458791208791214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2.75" customHeight="1">
      <c r="A15" s="16" t="s">
        <v>17</v>
      </c>
      <c r="B15" s="17" t="s">
        <v>6</v>
      </c>
      <c r="C15" s="18" t="s">
        <v>18</v>
      </c>
      <c r="D15" s="18" t="s">
        <v>19</v>
      </c>
      <c r="E15" s="18" t="s">
        <v>20</v>
      </c>
      <c r="F15" s="18" t="s">
        <v>21</v>
      </c>
      <c r="G15" s="18" t="s">
        <v>22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2.75" customHeight="1">
      <c r="A16" s="20">
        <v>1</v>
      </c>
      <c r="B16" s="21" t="s">
        <v>32</v>
      </c>
      <c r="C16" s="22">
        <v>0.28000000000000003</v>
      </c>
      <c r="D16" s="41">
        <v>0</v>
      </c>
      <c r="E16" s="52">
        <v>776.8</v>
      </c>
      <c r="F16" s="52">
        <v>816.55</v>
      </c>
      <c r="G16" s="24">
        <f t="shared" ref="G16:G21" si="2">(E16-D16)/(F16-D16)</f>
        <v>0.95131957626599717</v>
      </c>
      <c r="H16" s="14">
        <f t="shared" ref="H16:H21" si="3">C16*$A$3</f>
        <v>0.11200000000000002</v>
      </c>
      <c r="I16" s="78">
        <v>10932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2.75" customHeight="1">
      <c r="A17" s="20">
        <v>2</v>
      </c>
      <c r="B17" s="21" t="s">
        <v>34</v>
      </c>
      <c r="C17" s="22">
        <v>0.45</v>
      </c>
      <c r="D17" s="41">
        <v>0</v>
      </c>
      <c r="E17" s="52">
        <v>1777.41</v>
      </c>
      <c r="F17" s="52">
        <v>1805.28</v>
      </c>
      <c r="G17" s="24">
        <f t="shared" si="2"/>
        <v>0.98456195160861482</v>
      </c>
      <c r="H17" s="14">
        <f t="shared" si="3"/>
        <v>0.18000000000000002</v>
      </c>
      <c r="I17" s="78">
        <v>17684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2.75" customHeight="1">
      <c r="A18" s="20">
        <v>3</v>
      </c>
      <c r="B18" s="21" t="s">
        <v>36</v>
      </c>
      <c r="C18" s="22">
        <v>0.12</v>
      </c>
      <c r="D18" s="41">
        <v>0</v>
      </c>
      <c r="E18" s="81">
        <v>457.53</v>
      </c>
      <c r="F18" s="52">
        <v>488.72</v>
      </c>
      <c r="G18" s="24">
        <f t="shared" si="2"/>
        <v>0.93618022589621863</v>
      </c>
      <c r="H18" s="14">
        <f t="shared" si="3"/>
        <v>4.8000000000000001E-2</v>
      </c>
      <c r="I18" s="78">
        <v>4779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2.75" customHeight="1">
      <c r="A19" s="20">
        <v>4</v>
      </c>
      <c r="B19" s="21" t="s">
        <v>38</v>
      </c>
      <c r="C19" s="22">
        <v>0.04</v>
      </c>
      <c r="D19" s="41">
        <v>0</v>
      </c>
      <c r="E19" s="81">
        <v>81.540000000000006</v>
      </c>
      <c r="F19" s="81">
        <v>90.56</v>
      </c>
      <c r="G19" s="24">
        <f t="shared" si="2"/>
        <v>0.90039752650176685</v>
      </c>
      <c r="H19" s="14">
        <f t="shared" si="3"/>
        <v>1.6E-2</v>
      </c>
      <c r="I19" s="78">
        <v>1582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2.75" customHeight="1">
      <c r="A20" s="20">
        <v>5</v>
      </c>
      <c r="B20" s="21" t="s">
        <v>40</v>
      </c>
      <c r="C20" s="22">
        <v>0.02</v>
      </c>
      <c r="D20" s="41">
        <v>0</v>
      </c>
      <c r="E20" s="81">
        <v>573.74</v>
      </c>
      <c r="F20" s="81">
        <v>522</v>
      </c>
      <c r="G20" s="24">
        <f t="shared" si="2"/>
        <v>1.0991187739463602</v>
      </c>
      <c r="H20" s="14">
        <f t="shared" si="3"/>
        <v>8.0000000000000002E-3</v>
      </c>
      <c r="I20" s="78">
        <v>704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2.75" customHeight="1">
      <c r="A21" s="20">
        <v>6</v>
      </c>
      <c r="B21" s="21" t="s">
        <v>42</v>
      </c>
      <c r="C21" s="22">
        <v>0.09</v>
      </c>
      <c r="D21" s="71"/>
      <c r="E21" s="81"/>
      <c r="F21" s="81"/>
      <c r="G21" s="24" t="e">
        <f t="shared" si="2"/>
        <v>#DIV/0!</v>
      </c>
      <c r="H21" s="14">
        <f t="shared" si="3"/>
        <v>3.5999999999999997E-2</v>
      </c>
      <c r="I21" s="78">
        <v>3381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ht="12.75" customHeight="1">
      <c r="A22" s="35"/>
      <c r="B22" s="108" t="str">
        <f>B15</f>
        <v>BUSINESS GROWTH</v>
      </c>
      <c r="C22" s="109"/>
      <c r="D22" s="109"/>
      <c r="E22" s="109"/>
      <c r="F22" s="110"/>
      <c r="G22" s="51" t="e">
        <f>SUMPRODUCT(G$16:G$21,C$16:C$21)</f>
        <v>#DIV/0!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12.75" customHeight="1">
      <c r="A23" s="16" t="s">
        <v>17</v>
      </c>
      <c r="B23" s="17" t="s">
        <v>9</v>
      </c>
      <c r="C23" s="18" t="s">
        <v>18</v>
      </c>
      <c r="D23" s="18" t="s">
        <v>19</v>
      </c>
      <c r="E23" s="18" t="s">
        <v>20</v>
      </c>
      <c r="F23" s="18" t="s">
        <v>21</v>
      </c>
      <c r="G23" s="18" t="s">
        <v>22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2.75" customHeight="1">
      <c r="A24" s="25">
        <v>1</v>
      </c>
      <c r="B24" s="21" t="s">
        <v>44</v>
      </c>
      <c r="C24" s="22">
        <v>0.2</v>
      </c>
      <c r="D24" s="52"/>
      <c r="E24" s="57"/>
      <c r="F24" s="52"/>
      <c r="G24" s="24" t="e">
        <f t="shared" ref="G24:G25" si="4">(E24-D24)/(F24-D24)</f>
        <v>#DIV/0!</v>
      </c>
      <c r="H24" s="14">
        <f t="shared" ref="H24:H32" si="5">C24*$A$4</f>
        <v>1.0000000000000002E-2</v>
      </c>
      <c r="I24" s="5">
        <v>23289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2.75" customHeight="1">
      <c r="A25" s="20">
        <v>2</v>
      </c>
      <c r="B25" s="21" t="s">
        <v>46</v>
      </c>
      <c r="C25" s="22">
        <v>0.2</v>
      </c>
      <c r="D25" s="52">
        <f>F25*1.5</f>
        <v>40070.032253999998</v>
      </c>
      <c r="E25" s="57"/>
      <c r="F25" s="52">
        <v>26713.354835999999</v>
      </c>
      <c r="G25" s="24">
        <f t="shared" si="4"/>
        <v>3</v>
      </c>
      <c r="H25" s="14">
        <f t="shared" si="5"/>
        <v>1.0000000000000002E-2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2.75" customHeight="1">
      <c r="A26" s="20">
        <v>3</v>
      </c>
      <c r="B26" s="21" t="s">
        <v>48</v>
      </c>
      <c r="C26" s="22">
        <v>0.15</v>
      </c>
      <c r="D26" s="52"/>
      <c r="E26" s="84"/>
      <c r="F26" s="52"/>
      <c r="G26" s="22"/>
      <c r="H26" s="14">
        <f t="shared" si="5"/>
        <v>7.4999999999999997E-3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2.75" customHeight="1">
      <c r="A27" s="20">
        <v>4</v>
      </c>
      <c r="B27" s="21" t="s">
        <v>50</v>
      </c>
      <c r="C27" s="22">
        <v>0.15</v>
      </c>
      <c r="D27" s="52">
        <f>F27*1.5</f>
        <v>592741.9354815</v>
      </c>
      <c r="E27" s="57"/>
      <c r="F27" s="57">
        <v>395161.29032099998</v>
      </c>
      <c r="G27" s="24">
        <f t="shared" ref="G27:G32" si="6">(E27-D27)/(F27-D27)</f>
        <v>2.9999999999999996</v>
      </c>
      <c r="H27" s="14">
        <f t="shared" si="5"/>
        <v>7.4999999999999997E-3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2.75" customHeight="1">
      <c r="A28" s="20">
        <v>5</v>
      </c>
      <c r="B28" s="58" t="s">
        <v>53</v>
      </c>
      <c r="C28" s="22">
        <v>0.1</v>
      </c>
      <c r="D28" s="52"/>
      <c r="E28" s="57"/>
      <c r="F28" s="57"/>
      <c r="G28" s="24" t="e">
        <f t="shared" si="6"/>
        <v>#DIV/0!</v>
      </c>
      <c r="H28" s="14">
        <f t="shared" si="5"/>
        <v>5.000000000000001E-3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2.75" customHeight="1">
      <c r="A29" s="20">
        <v>6</v>
      </c>
      <c r="B29" s="58" t="s">
        <v>55</v>
      </c>
      <c r="C29" s="22">
        <v>0.05</v>
      </c>
      <c r="D29" s="52"/>
      <c r="E29" s="57"/>
      <c r="F29" s="57"/>
      <c r="G29" s="24" t="e">
        <f t="shared" si="6"/>
        <v>#DIV/0!</v>
      </c>
      <c r="H29" s="14">
        <f t="shared" si="5"/>
        <v>2.5000000000000005E-3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2.75" customHeight="1">
      <c r="A30" s="20">
        <v>7</v>
      </c>
      <c r="B30" s="21" t="s">
        <v>57</v>
      </c>
      <c r="C30" s="22">
        <v>0.05</v>
      </c>
      <c r="D30" s="52"/>
      <c r="E30" s="57">
        <v>17762</v>
      </c>
      <c r="F30" s="57"/>
      <c r="G30" s="24" t="e">
        <f t="shared" si="6"/>
        <v>#DIV/0!</v>
      </c>
      <c r="H30" s="14">
        <f t="shared" si="5"/>
        <v>2.5000000000000005E-3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2.75" customHeight="1">
      <c r="A31" s="20">
        <v>8</v>
      </c>
      <c r="B31" s="21" t="s">
        <v>58</v>
      </c>
      <c r="C31" s="22">
        <v>0.05</v>
      </c>
      <c r="D31" s="52"/>
      <c r="E31" s="57"/>
      <c r="F31" s="57"/>
      <c r="G31" s="24" t="e">
        <f t="shared" si="6"/>
        <v>#DIV/0!</v>
      </c>
      <c r="H31" s="14">
        <f t="shared" si="5"/>
        <v>2.5000000000000005E-3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2.75" customHeight="1">
      <c r="A32" s="20">
        <v>9</v>
      </c>
      <c r="B32" s="58" t="s">
        <v>59</v>
      </c>
      <c r="C32" s="22">
        <v>0.05</v>
      </c>
      <c r="D32" s="52"/>
      <c r="E32" s="57">
        <v>30069</v>
      </c>
      <c r="F32" s="84"/>
      <c r="G32" s="24" t="e">
        <f t="shared" si="6"/>
        <v>#DIV/0!</v>
      </c>
      <c r="H32" s="14">
        <f t="shared" si="5"/>
        <v>2.5000000000000005E-3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2.75" customHeight="1">
      <c r="A33" s="35"/>
      <c r="B33" s="108" t="str">
        <f>B23</f>
        <v>CUSTOMER RETENTION &amp; EXPERIENCE</v>
      </c>
      <c r="C33" s="109"/>
      <c r="D33" s="109"/>
      <c r="E33" s="109"/>
      <c r="F33" s="110"/>
      <c r="G33" s="36" t="e">
        <f>(C24*G24)+(C26*G26)+(C28*G28)+(C29*G29)+(C30*G30)+(C32*G32)</f>
        <v>#DIV/0!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2.75" customHeight="1">
      <c r="A34" s="16" t="s">
        <v>17</v>
      </c>
      <c r="B34" s="17" t="s">
        <v>11</v>
      </c>
      <c r="C34" s="18" t="s">
        <v>18</v>
      </c>
      <c r="D34" s="18" t="s">
        <v>19</v>
      </c>
      <c r="E34" s="18" t="s">
        <v>20</v>
      </c>
      <c r="F34" s="18" t="s">
        <v>21</v>
      </c>
      <c r="G34" s="18" t="s">
        <v>22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2.75" customHeight="1">
      <c r="A35" s="20">
        <v>1</v>
      </c>
      <c r="B35" s="21" t="s">
        <v>62</v>
      </c>
      <c r="C35" s="22">
        <f t="shared" ref="C35:C40" si="7">1/6</f>
        <v>0.16666666666666666</v>
      </c>
      <c r="D35" s="71"/>
      <c r="E35" s="61"/>
      <c r="F35" s="61">
        <v>4.9000000000000004</v>
      </c>
      <c r="G35" s="24">
        <f t="shared" ref="G35:G40" si="8">(E35-D35)/(F35-D35)</f>
        <v>0</v>
      </c>
      <c r="H35" s="14">
        <f t="shared" ref="H35:H40" si="9">C35*$A$5</f>
        <v>8.3333333333333332E-3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2.75" customHeight="1">
      <c r="A36" s="20">
        <v>2</v>
      </c>
      <c r="B36" s="21" t="s">
        <v>64</v>
      </c>
      <c r="C36" s="22">
        <f t="shared" si="7"/>
        <v>0.16666666666666666</v>
      </c>
      <c r="D36" s="71"/>
      <c r="E36" s="61"/>
      <c r="F36" s="61">
        <v>1.1499999999999999</v>
      </c>
      <c r="G36" s="24">
        <f t="shared" si="8"/>
        <v>0</v>
      </c>
      <c r="H36" s="14">
        <f t="shared" si="9"/>
        <v>8.3333333333333332E-3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2.75" customHeight="1">
      <c r="A37" s="20">
        <v>3</v>
      </c>
      <c r="B37" s="21" t="s">
        <v>66</v>
      </c>
      <c r="C37" s="22">
        <f t="shared" si="7"/>
        <v>0.16666666666666666</v>
      </c>
      <c r="D37" s="71"/>
      <c r="E37" s="61"/>
      <c r="F37" s="61">
        <v>2.27</v>
      </c>
      <c r="G37" s="24">
        <f t="shared" si="8"/>
        <v>0</v>
      </c>
      <c r="H37" s="14">
        <f t="shared" si="9"/>
        <v>8.3333333333333332E-3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2.75" customHeight="1">
      <c r="A38" s="20">
        <v>4</v>
      </c>
      <c r="B38" s="21" t="s">
        <v>68</v>
      </c>
      <c r="C38" s="22">
        <f t="shared" si="7"/>
        <v>0.16666666666666666</v>
      </c>
      <c r="D38" s="71"/>
      <c r="E38" s="61"/>
      <c r="F38" s="61">
        <v>775</v>
      </c>
      <c r="G38" s="24">
        <f t="shared" si="8"/>
        <v>0</v>
      </c>
      <c r="H38" s="14">
        <f t="shared" si="9"/>
        <v>8.3333333333333332E-3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2.75" customHeight="1">
      <c r="A39" s="20">
        <v>5</v>
      </c>
      <c r="B39" s="21" t="s">
        <v>70</v>
      </c>
      <c r="C39" s="22">
        <f t="shared" si="7"/>
        <v>0.16666666666666666</v>
      </c>
      <c r="D39" s="71"/>
      <c r="E39" s="61"/>
      <c r="F39" s="61">
        <v>167</v>
      </c>
      <c r="G39" s="24">
        <f t="shared" si="8"/>
        <v>0</v>
      </c>
      <c r="H39" s="14">
        <f t="shared" si="9"/>
        <v>8.3333333333333332E-3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2.75" customHeight="1">
      <c r="A40" s="20">
        <v>6</v>
      </c>
      <c r="B40" s="21" t="s">
        <v>72</v>
      </c>
      <c r="C40" s="22">
        <f t="shared" si="7"/>
        <v>0.16666666666666666</v>
      </c>
      <c r="D40" s="71"/>
      <c r="E40" s="61"/>
      <c r="F40" s="61">
        <v>51750</v>
      </c>
      <c r="G40" s="24">
        <f t="shared" si="8"/>
        <v>0</v>
      </c>
      <c r="H40" s="14">
        <f t="shared" si="9"/>
        <v>8.3333333333333332E-3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2.75" customHeight="1">
      <c r="A41" s="35"/>
      <c r="B41" s="108" t="str">
        <f>B34</f>
        <v>NEW S-CURVE</v>
      </c>
      <c r="C41" s="109"/>
      <c r="D41" s="109"/>
      <c r="E41" s="109"/>
      <c r="F41" s="110"/>
      <c r="G41" s="36">
        <f>SUMPRODUCT(G$35:G$40,C$35:C$40)</f>
        <v>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2.75" customHeight="1">
      <c r="A42" s="16" t="s">
        <v>17</v>
      </c>
      <c r="B42" s="17" t="s">
        <v>13</v>
      </c>
      <c r="C42" s="18" t="s">
        <v>18</v>
      </c>
      <c r="D42" s="18" t="s">
        <v>19</v>
      </c>
      <c r="E42" s="18" t="s">
        <v>20</v>
      </c>
      <c r="F42" s="18" t="s">
        <v>21</v>
      </c>
      <c r="G42" s="18" t="s">
        <v>22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2.75" customHeight="1">
      <c r="A43" s="25">
        <v>1</v>
      </c>
      <c r="B43" s="58" t="s">
        <v>93</v>
      </c>
      <c r="C43" s="22">
        <v>0.83</v>
      </c>
      <c r="D43" s="98">
        <v>-100</v>
      </c>
      <c r="E43" s="99">
        <v>-305.48</v>
      </c>
      <c r="F43" s="68">
        <v>10840</v>
      </c>
      <c r="G43" s="22">
        <f t="shared" ref="G43:G46" si="10">(E43-D43)/(F43-D43)</f>
        <v>-1.8782449725776966E-2</v>
      </c>
      <c r="H43" s="14">
        <f t="shared" ref="H43:H46" si="11">C43*$A$6</f>
        <v>0.33200000000000002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2.75" customHeight="1">
      <c r="A44" s="25">
        <v>2</v>
      </c>
      <c r="B44" s="58" t="s">
        <v>94</v>
      </c>
      <c r="C44" s="100">
        <v>6.6000000000000003E-2</v>
      </c>
      <c r="D44" s="101">
        <v>4.5999999999999996</v>
      </c>
      <c r="E44" s="66">
        <v>1.49</v>
      </c>
      <c r="F44" s="66">
        <v>8.35</v>
      </c>
      <c r="G44" s="22">
        <f t="shared" si="10"/>
        <v>-0.82933333333333314</v>
      </c>
      <c r="H44" s="14">
        <f t="shared" si="11"/>
        <v>2.6400000000000003E-2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2.75" customHeight="1">
      <c r="A45" s="25">
        <v>3</v>
      </c>
      <c r="B45" s="58" t="s">
        <v>95</v>
      </c>
      <c r="C45" s="100">
        <v>6.6000000000000003E-2</v>
      </c>
      <c r="D45" s="101">
        <v>28.5</v>
      </c>
      <c r="E45" s="66">
        <v>26.61</v>
      </c>
      <c r="F45" s="66">
        <v>21.19</v>
      </c>
      <c r="G45" s="22">
        <f t="shared" si="10"/>
        <v>0.25854993160054734</v>
      </c>
      <c r="H45" s="14">
        <f t="shared" si="11"/>
        <v>2.6400000000000003E-2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2.75" customHeight="1">
      <c r="A46" s="25">
        <v>4</v>
      </c>
      <c r="B46" s="58" t="s">
        <v>96</v>
      </c>
      <c r="C46" s="100">
        <v>3.3000000000000002E-2</v>
      </c>
      <c r="D46" s="71">
        <v>0.45</v>
      </c>
      <c r="E46" s="31">
        <v>5.1499999999999997E-2</v>
      </c>
      <c r="F46" s="72">
        <v>1</v>
      </c>
      <c r="G46" s="22">
        <f t="shared" si="10"/>
        <v>-0.72454545454545449</v>
      </c>
      <c r="H46" s="14">
        <f t="shared" si="11"/>
        <v>1.3200000000000002E-2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2.75" customHeight="1">
      <c r="A47" s="35"/>
      <c r="B47" s="108" t="str">
        <f>B42</f>
        <v>COST &amp; PRODUCTIVITY</v>
      </c>
      <c r="C47" s="109"/>
      <c r="D47" s="109"/>
      <c r="E47" s="109"/>
      <c r="F47" s="110"/>
      <c r="G47" s="36">
        <f>(C43*G43)+(C44*G44)+(C45*G45)+(C46*G46)</f>
        <v>-7.7171137786758756E-2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2.75" customHeight="1">
      <c r="A48" s="16" t="s">
        <v>17</v>
      </c>
      <c r="B48" s="17" t="s">
        <v>15</v>
      </c>
      <c r="C48" s="18" t="s">
        <v>18</v>
      </c>
      <c r="D48" s="18" t="s">
        <v>19</v>
      </c>
      <c r="E48" s="18" t="s">
        <v>20</v>
      </c>
      <c r="F48" s="18" t="s">
        <v>21</v>
      </c>
      <c r="G48" s="18" t="s">
        <v>22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2.75" customHeight="1">
      <c r="A49" s="25">
        <v>1</v>
      </c>
      <c r="B49" s="58" t="s">
        <v>78</v>
      </c>
      <c r="C49" s="22">
        <v>0.5</v>
      </c>
      <c r="D49" s="66">
        <v>0</v>
      </c>
      <c r="E49" s="66">
        <v>53.93</v>
      </c>
      <c r="F49" s="66">
        <v>100</v>
      </c>
      <c r="G49" s="22">
        <f t="shared" ref="G49:G52" si="12">(E49-D49)/(F49-D49)</f>
        <v>0.5393</v>
      </c>
      <c r="H49" s="14">
        <f t="shared" ref="H49:H52" si="13">C49*$A$7</f>
        <v>2.5000000000000001E-2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2.75" customHeight="1">
      <c r="A50" s="25">
        <v>2</v>
      </c>
      <c r="B50" s="58" t="s">
        <v>80</v>
      </c>
      <c r="C50" s="22">
        <v>0.2</v>
      </c>
      <c r="D50" s="66">
        <v>0</v>
      </c>
      <c r="E50" s="66">
        <v>0.7</v>
      </c>
      <c r="F50" s="66">
        <v>5</v>
      </c>
      <c r="G50" s="22">
        <f t="shared" si="12"/>
        <v>0.13999999999999999</v>
      </c>
      <c r="H50" s="14">
        <f t="shared" si="13"/>
        <v>1.0000000000000002E-2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2.75" customHeight="1">
      <c r="A51" s="25">
        <v>3</v>
      </c>
      <c r="B51" s="58" t="s">
        <v>82</v>
      </c>
      <c r="C51" s="22">
        <v>0.2</v>
      </c>
      <c r="D51" s="66">
        <v>0</v>
      </c>
      <c r="E51" s="66">
        <v>83.21</v>
      </c>
      <c r="F51" s="66">
        <v>92</v>
      </c>
      <c r="G51" s="22">
        <f t="shared" si="12"/>
        <v>0.90445652173913038</v>
      </c>
      <c r="H51" s="14">
        <f t="shared" si="13"/>
        <v>1.0000000000000002E-2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2.75" customHeight="1">
      <c r="A52" s="25">
        <v>4</v>
      </c>
      <c r="B52" s="58" t="s">
        <v>84</v>
      </c>
      <c r="C52" s="22">
        <v>0.1</v>
      </c>
      <c r="D52" s="66">
        <v>0</v>
      </c>
      <c r="E52" s="66">
        <v>69.930000000000007</v>
      </c>
      <c r="F52" s="66">
        <v>100</v>
      </c>
      <c r="G52" s="22">
        <f t="shared" si="12"/>
        <v>0.69930000000000003</v>
      </c>
      <c r="H52" s="14">
        <f t="shared" si="13"/>
        <v>5.000000000000001E-3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2.75" customHeight="1">
      <c r="A53" s="35"/>
      <c r="B53" s="108" t="str">
        <f>B48</f>
        <v>DIGITALIZATION</v>
      </c>
      <c r="C53" s="109"/>
      <c r="D53" s="109"/>
      <c r="E53" s="109"/>
      <c r="F53" s="110"/>
      <c r="G53" s="36">
        <f>(C49*G49)+(C50*G50)+(C51*G51)+(C52*G52)</f>
        <v>0.54847130434782609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5.75" customHeight="1">
      <c r="A54" s="3"/>
      <c r="B54" s="3"/>
      <c r="C54" s="3"/>
      <c r="D54" s="3"/>
      <c r="E54" s="3"/>
      <c r="F54" s="3"/>
      <c r="G54" s="77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15.7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5.7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 spans="1:25" ht="15.7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</row>
    <row r="1005" spans="1:25" ht="15.7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</row>
    <row r="1006" spans="1:25" ht="15.7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 spans="1:25" ht="15.7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spans="1:25" ht="15.7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</row>
    <row r="1009" spans="1:25" ht="15.7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</row>
    <row r="1010" spans="1:25" ht="15.7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</row>
  </sheetData>
  <mergeCells count="8">
    <mergeCell ref="B41:F41"/>
    <mergeCell ref="B47:F47"/>
    <mergeCell ref="B53:F53"/>
    <mergeCell ref="F3:G3"/>
    <mergeCell ref="F4:G4"/>
    <mergeCell ref="B14:F14"/>
    <mergeCell ref="B22:F22"/>
    <mergeCell ref="B33:F33"/>
  </mergeCells>
  <pageMargins left="0.7" right="0.7" top="0.75" bottom="0.75" header="0" footer="0"/>
  <pageSetup orientation="landscape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1010"/>
  <sheetViews>
    <sheetView workbookViewId="0"/>
  </sheetViews>
  <sheetFormatPr defaultColWidth="11.1796875" defaultRowHeight="15" customHeight="1"/>
  <cols>
    <col min="1" max="1" width="7.36328125" customWidth="1"/>
    <col min="2" max="2" width="35.36328125" customWidth="1"/>
    <col min="3" max="3" width="8.6328125" customWidth="1"/>
    <col min="4" max="4" width="8.453125" customWidth="1"/>
    <col min="5" max="5" width="7.36328125" customWidth="1"/>
    <col min="6" max="7" width="8.36328125" customWidth="1"/>
    <col min="8" max="25" width="10.81640625" customWidth="1"/>
  </cols>
  <sheetData>
    <row r="1" spans="1:25">
      <c r="A1" s="1" t="s">
        <v>0</v>
      </c>
      <c r="B1" s="2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>
      <c r="A2" s="6">
        <v>0.05</v>
      </c>
      <c r="B2" s="7" t="s">
        <v>4</v>
      </c>
      <c r="C2" s="8">
        <f>G14</f>
        <v>0.78635780885780893</v>
      </c>
      <c r="D2" s="9">
        <f>IF($C2&lt;Grading!$C3,Grading!$C$2,
IF(AND(Grading!$C3&lt;=$C2,$C2&lt;Grading!$D3),($C2-Grading!$C3)/(Grading!$D3-Grading!$C3)+Grading!$C$2,
IF(AND(Grading!$D3&lt;=$C2,$C2&lt;Grading!$E3),($C2-Grading!$D3)/(Grading!$E3-Grading!$D3)+Grading!$D$2,
IF(AND(Grading!$E3&lt;=$C2,$C2&lt;Grading!$F3),($C2-Grading!$E3)/(Grading!$F3-Grading!$E3)+Grading!$E$2,
IF(AND(Grading!$F3&lt;=$C2,$C2&lt;Grading!$G3),($C2-Grading!$F3)/(Grading!$G3-Grading!$F3)+Grading!$F$2,
IF(Grading!$G$3&lt;=$C2,Grading!$G$2,0))))))</f>
        <v>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>
      <c r="A3" s="6">
        <v>0.4</v>
      </c>
      <c r="B3" s="7" t="s">
        <v>6</v>
      </c>
      <c r="C3" s="8" t="e">
        <f>G22</f>
        <v>#DIV/0!</v>
      </c>
      <c r="D3" s="9" t="e">
        <f>IF($C3&lt;Grading!$C4,Grading!$C$2,
IF(AND(Grading!$C4&lt;=$C3,$C3&lt;Grading!$D4),($C3-Grading!$C4)/(Grading!$D4-Grading!$C4)+Grading!$C$2,
IF(AND(Grading!$D4&lt;=$C3,$C3&lt;Grading!$E4),($C3-Grading!$D4)/(Grading!$E4-Grading!$D4)+Grading!$D$2,
IF(AND(Grading!$E4&lt;=$C3,$C3&lt;Grading!$F4),($C3-Grading!$E4)/(Grading!$F4-Grading!$E4)+Grading!$E$2,
IF(AND(Grading!$F4&lt;=$C3,$C3&lt;Grading!$G4),($C3-Grading!$F4)/(Grading!$G4-Grading!$F4)+Grading!$F$2,
IF(Grading!$G$3&lt;=$C3,Grading!$G$2,0))))))</f>
        <v>#DIV/0!</v>
      </c>
      <c r="E3" s="3"/>
      <c r="F3" s="104" t="s">
        <v>7</v>
      </c>
      <c r="G3" s="105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>
      <c r="A4" s="6">
        <v>0.05</v>
      </c>
      <c r="B4" s="7" t="s">
        <v>9</v>
      </c>
      <c r="C4" s="8" t="e">
        <f>G33</f>
        <v>#DIV/0!</v>
      </c>
      <c r="D4" s="9" t="e">
        <f>IF($C4&lt;Grading!$C5,Grading!$C$2,
IF(AND(Grading!$C5&lt;=$C4,$C4&lt;Grading!$D5),($C4-Grading!$C5)/(Grading!$D5-Grading!$C5)+Grading!$C$2,
IF(AND(Grading!$D5&lt;=$C4,$C4&lt;Grading!$E5),($C4-Grading!$D5)/(Grading!$E5-Grading!$D5)+Grading!$D$2,
IF(AND(Grading!$E5&lt;=$C4,$C4&lt;Grading!$F5),($C4-Grading!$E5)/(Grading!$F5-Grading!$E5)+Grading!$E$2,
IF(AND(Grading!$F5&lt;=$C4,$C4&lt;Grading!$G5),($C4-Grading!$F5)/(Grading!$G5-Grading!$F5)+Grading!$F$2,
IF(Grading!$G$3&lt;=$C4,Grading!$G$2,0))))))</f>
        <v>#DIV/0!</v>
      </c>
      <c r="E4" s="3"/>
      <c r="F4" s="106" t="e">
        <f>(D2*Grading!B3)+('W10 Simulator'!D3*Grading!B4)+('W10 Simulator'!D4*Grading!B5)+('W10 Simulator'!D5*Grading!B6)+('W10 Simulator'!D6*Grading!B7)+('W10 Simulator'!D7*Grading!B8)</f>
        <v>#DIV/0!</v>
      </c>
      <c r="G4" s="107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>
      <c r="A5" s="6">
        <v>0.05</v>
      </c>
      <c r="B5" s="13" t="s">
        <v>11</v>
      </c>
      <c r="C5" s="8">
        <f>G41</f>
        <v>0</v>
      </c>
      <c r="D5" s="9">
        <f>IF($C5&lt;Grading!$C6,Grading!$C$2,
IF(AND(Grading!$C6&lt;=$C5,$C5&lt;Grading!$D6),($C5-Grading!$C6)/(Grading!$D6-Grading!$C6)+Grading!$C$2,
IF(AND(Grading!$D6&lt;=$C5,$C5&lt;Grading!$E6),($C5-Grading!$D6)/(Grading!$E6-Grading!$D6)+Grading!$D$2,
IF(AND(Grading!$E6&lt;=$C5,$C5&lt;Grading!$F6),($C5-Grading!$E6)/(Grading!$F6-Grading!$E6)+Grading!$E$2,
IF(AND(Grading!$F6&lt;=$C5,$C5&lt;Grading!$G6),($C5-Grading!$F6)/(Grading!$G6-Grading!$F6)+Grading!$F$2,
IF(Grading!$G$3&lt;=$C5,Grading!$G$2,0))))))</f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>
      <c r="A6" s="6">
        <v>0.4</v>
      </c>
      <c r="B6" s="7" t="s">
        <v>13</v>
      </c>
      <c r="C6" s="8">
        <f>G47</f>
        <v>-7.8528999362271978E-2</v>
      </c>
      <c r="D6" s="9">
        <f>IF($C6&lt;Grading!$C7,Grading!$C$2,
IF(AND(Grading!$C7&lt;=$C6,$C6&lt;Grading!$D7),($C6-Grading!$C7)/(Grading!$D7-Grading!$C7)+Grading!$C$2,
IF(AND(Grading!$D7&lt;=$C6,$C6&lt;Grading!$E7),($C6-Grading!$D7)/(Grading!$E7-Grading!$D7)+Grading!$D$2,
IF(AND(Grading!$E7&lt;=$C6,$C6&lt;Grading!$F7),($C6-Grading!$E7)/(Grading!$F7-Grading!$E7)+Grading!$E$2,
IF(AND(Grading!$F7&lt;=$C6,$C6&lt;Grading!$G7),($C6-Grading!$F7)/(Grading!$G7-Grading!$F7)+Grading!$F$2,
IF(Grading!$G$3&lt;=$C6,Grading!$G$2,0))))))</f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>
      <c r="A7" s="6">
        <v>0.05</v>
      </c>
      <c r="B7" s="7" t="s">
        <v>15</v>
      </c>
      <c r="C7" s="8">
        <f>G53</f>
        <v>0.57768130434782616</v>
      </c>
      <c r="D7" s="9">
        <f>IF($C7&lt;Grading!$C8,Grading!$C$2,
IF(AND(Grading!$C8&lt;=$C7,$C7&lt;Grading!$D8),($C7-Grading!$C8)/(Grading!$D8-Grading!$C8)+Grading!$C$2,
IF(AND(Grading!$D8&lt;=$C7,$C7&lt;Grading!$E8),($C7-Grading!$D8)/(Grading!$E8-Grading!$D8)+Grading!$D$2,
IF(AND(Grading!$E8&lt;=$C7,$C7&lt;Grading!$F8),($C7-Grading!$E8)/(Grading!$F8-Grading!$E8)+Grading!$E$2,
IF(AND(Grading!$F8&lt;=$C7,$C7&lt;Grading!$G8),($C7-Grading!$F8)/(Grading!$G8-Grading!$F8)+Grading!$F$2,
IF(Grading!$G$3&lt;=$C7,Grading!$G$2,0))))))</f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>
      <c r="A8" s="14">
        <f>SUM(A2:A7)</f>
        <v>1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 ht="12.75" customHeight="1">
      <c r="A9" s="16" t="s">
        <v>17</v>
      </c>
      <c r="B9" s="17" t="s">
        <v>4</v>
      </c>
      <c r="C9" s="18" t="s">
        <v>18</v>
      </c>
      <c r="D9" s="18" t="s">
        <v>19</v>
      </c>
      <c r="E9" s="18" t="s">
        <v>20</v>
      </c>
      <c r="F9" s="18" t="s">
        <v>21</v>
      </c>
      <c r="G9" s="18" t="s">
        <v>22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2.75" customHeight="1">
      <c r="A10" s="25">
        <v>1</v>
      </c>
      <c r="B10" s="21" t="s">
        <v>24</v>
      </c>
      <c r="C10" s="22">
        <v>0.2</v>
      </c>
      <c r="D10" s="23">
        <v>0.08</v>
      </c>
      <c r="E10" s="23">
        <v>4.2999999999999997E-2</v>
      </c>
      <c r="F10" s="23">
        <v>4.7E-2</v>
      </c>
      <c r="G10" s="24">
        <f>(E10-D10)/(F10-D10)</f>
        <v>1.1212121212121213</v>
      </c>
      <c r="H10" s="14">
        <f t="shared" ref="H10:H13" si="0">C10*$A$2</f>
        <v>1.0000000000000002E-2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2.75" customHeight="1">
      <c r="A11" s="25">
        <v>2</v>
      </c>
      <c r="B11" s="21" t="s">
        <v>26</v>
      </c>
      <c r="C11" s="22">
        <v>0.3</v>
      </c>
      <c r="D11" s="81"/>
      <c r="E11" s="82"/>
      <c r="F11" s="82"/>
      <c r="G11" s="24"/>
      <c r="H11" s="14">
        <f t="shared" si="0"/>
        <v>1.4999999999999999E-2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12.75" customHeight="1">
      <c r="A12" s="25">
        <v>3</v>
      </c>
      <c r="B12" s="21" t="s">
        <v>28</v>
      </c>
      <c r="C12" s="22">
        <v>0.25</v>
      </c>
      <c r="D12" s="23">
        <v>0.08</v>
      </c>
      <c r="E12" s="31">
        <v>2.4199999999999999E-2</v>
      </c>
      <c r="F12" s="31">
        <v>1.4999999999999999E-2</v>
      </c>
      <c r="G12" s="24">
        <f t="shared" ref="G12:G13" si="1">(E12-D12)/(F12-D12)</f>
        <v>0.8584615384615385</v>
      </c>
      <c r="H12" s="14">
        <f t="shared" si="0"/>
        <v>1.2500000000000001E-2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2.75" customHeight="1">
      <c r="A13" s="25">
        <v>4</v>
      </c>
      <c r="B13" s="21" t="s">
        <v>30</v>
      </c>
      <c r="C13" s="22">
        <v>0.25</v>
      </c>
      <c r="D13" s="32">
        <v>15</v>
      </c>
      <c r="E13" s="33">
        <v>24.73</v>
      </c>
      <c r="F13" s="33">
        <v>22</v>
      </c>
      <c r="G13" s="24">
        <f t="shared" si="1"/>
        <v>1.3900000000000001</v>
      </c>
      <c r="H13" s="14">
        <f t="shared" si="0"/>
        <v>1.2500000000000001E-2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2.75" customHeight="1">
      <c r="A14" s="35"/>
      <c r="B14" s="108" t="str">
        <f>B9</f>
        <v>NETWORK EXPERIENCE</v>
      </c>
      <c r="C14" s="109"/>
      <c r="D14" s="109"/>
      <c r="E14" s="109"/>
      <c r="F14" s="110"/>
      <c r="G14" s="36">
        <f>SUMPRODUCT(G$10:G$13,C$10:C$13)</f>
        <v>0.78635780885780893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2.75" customHeight="1">
      <c r="A15" s="16" t="s">
        <v>17</v>
      </c>
      <c r="B15" s="17" t="s">
        <v>6</v>
      </c>
      <c r="C15" s="18" t="s">
        <v>18</v>
      </c>
      <c r="D15" s="18" t="s">
        <v>19</v>
      </c>
      <c r="E15" s="18" t="s">
        <v>20</v>
      </c>
      <c r="F15" s="18" t="s">
        <v>21</v>
      </c>
      <c r="G15" s="18" t="s">
        <v>22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2.75" customHeight="1">
      <c r="A16" s="20">
        <v>1</v>
      </c>
      <c r="B16" s="21" t="s">
        <v>32</v>
      </c>
      <c r="C16" s="22">
        <v>0.28000000000000003</v>
      </c>
      <c r="D16" s="41">
        <v>0</v>
      </c>
      <c r="E16" s="52">
        <v>819.12</v>
      </c>
      <c r="F16" s="52">
        <v>838.7</v>
      </c>
      <c r="G16" s="24">
        <f t="shared" ref="G16:G21" si="2">(E16-D16)/(F16-D16)</f>
        <v>0.97665434601168466</v>
      </c>
      <c r="H16" s="14">
        <f t="shared" ref="H16:H21" si="3">C16*$A$3</f>
        <v>0.11200000000000002</v>
      </c>
      <c r="I16" s="78">
        <v>10932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2.75" customHeight="1">
      <c r="A17" s="20">
        <v>2</v>
      </c>
      <c r="B17" s="21" t="s">
        <v>34</v>
      </c>
      <c r="C17" s="22">
        <v>0.45</v>
      </c>
      <c r="D17" s="41">
        <v>0</v>
      </c>
      <c r="E17" s="52">
        <v>1385.48</v>
      </c>
      <c r="F17" s="52">
        <v>1394.61</v>
      </c>
      <c r="G17" s="24">
        <f t="shared" si="2"/>
        <v>0.99345336689110231</v>
      </c>
      <c r="H17" s="14">
        <f t="shared" si="3"/>
        <v>0.18000000000000002</v>
      </c>
      <c r="I17" s="78">
        <v>17684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2.75" customHeight="1">
      <c r="A18" s="20">
        <v>3</v>
      </c>
      <c r="B18" s="21" t="s">
        <v>36</v>
      </c>
      <c r="C18" s="22">
        <v>0.12</v>
      </c>
      <c r="D18" s="41">
        <v>0</v>
      </c>
      <c r="E18" s="81">
        <v>305.63</v>
      </c>
      <c r="F18" s="81">
        <v>326.58</v>
      </c>
      <c r="G18" s="24">
        <f t="shared" si="2"/>
        <v>0.93585032763794485</v>
      </c>
      <c r="H18" s="14">
        <f t="shared" si="3"/>
        <v>4.8000000000000001E-2</v>
      </c>
      <c r="I18" s="78">
        <v>4779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2.75" customHeight="1">
      <c r="A19" s="20">
        <v>4</v>
      </c>
      <c r="B19" s="21" t="s">
        <v>38</v>
      </c>
      <c r="C19" s="22">
        <v>0.04</v>
      </c>
      <c r="D19" s="41">
        <v>0</v>
      </c>
      <c r="E19" s="81">
        <v>47.7</v>
      </c>
      <c r="F19" s="81">
        <v>53.25</v>
      </c>
      <c r="G19" s="24">
        <f t="shared" si="2"/>
        <v>0.89577464788732397</v>
      </c>
      <c r="H19" s="14">
        <f t="shared" si="3"/>
        <v>1.6E-2</v>
      </c>
      <c r="I19" s="78">
        <v>1582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2.75" customHeight="1">
      <c r="A20" s="20">
        <v>5</v>
      </c>
      <c r="B20" s="21" t="s">
        <v>40</v>
      </c>
      <c r="C20" s="22">
        <v>0.02</v>
      </c>
      <c r="D20" s="41">
        <v>0</v>
      </c>
      <c r="E20" s="81">
        <v>573.74</v>
      </c>
      <c r="F20" s="81">
        <v>522</v>
      </c>
      <c r="G20" s="24">
        <f t="shared" si="2"/>
        <v>1.0991187739463602</v>
      </c>
      <c r="H20" s="14">
        <f t="shared" si="3"/>
        <v>8.0000000000000002E-3</v>
      </c>
      <c r="I20" s="78">
        <v>704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2.75" customHeight="1">
      <c r="A21" s="20">
        <v>6</v>
      </c>
      <c r="B21" s="21" t="s">
        <v>42</v>
      </c>
      <c r="C21" s="22">
        <v>0.09</v>
      </c>
      <c r="D21" s="71"/>
      <c r="E21" s="81"/>
      <c r="F21" s="81"/>
      <c r="G21" s="24" t="e">
        <f t="shared" si="2"/>
        <v>#DIV/0!</v>
      </c>
      <c r="H21" s="14">
        <f t="shared" si="3"/>
        <v>3.5999999999999997E-2</v>
      </c>
      <c r="I21" s="78">
        <v>3381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ht="12.75" customHeight="1">
      <c r="A22" s="35"/>
      <c r="B22" s="108" t="str">
        <f>B15</f>
        <v>BUSINESS GROWTH</v>
      </c>
      <c r="C22" s="109"/>
      <c r="D22" s="109"/>
      <c r="E22" s="109"/>
      <c r="F22" s="110"/>
      <c r="G22" s="51" t="e">
        <f>SUMPRODUCT(G$16:G$21,C$16:C$21)</f>
        <v>#DIV/0!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12.75" customHeight="1">
      <c r="A23" s="16" t="s">
        <v>17</v>
      </c>
      <c r="B23" s="17" t="s">
        <v>9</v>
      </c>
      <c r="C23" s="18" t="s">
        <v>18</v>
      </c>
      <c r="D23" s="18" t="s">
        <v>19</v>
      </c>
      <c r="E23" s="18" t="s">
        <v>20</v>
      </c>
      <c r="F23" s="18" t="s">
        <v>21</v>
      </c>
      <c r="G23" s="18" t="s">
        <v>22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2.75" customHeight="1">
      <c r="A24" s="25">
        <v>1</v>
      </c>
      <c r="B24" s="21" t="s">
        <v>44</v>
      </c>
      <c r="C24" s="22">
        <v>0.2</v>
      </c>
      <c r="D24" s="52"/>
      <c r="E24" s="57">
        <v>70802</v>
      </c>
      <c r="F24" s="52"/>
      <c r="G24" s="24" t="e">
        <f t="shared" ref="G24:G25" si="4">(E24-D24)/(F24-D24)</f>
        <v>#DIV/0!</v>
      </c>
      <c r="H24" s="14">
        <f t="shared" ref="H24:H32" si="5">C24*$A$4</f>
        <v>1.0000000000000002E-2</v>
      </c>
      <c r="I24" s="5">
        <v>23289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2.75" customHeight="1">
      <c r="A25" s="20">
        <v>2</v>
      </c>
      <c r="B25" s="21" t="s">
        <v>46</v>
      </c>
      <c r="C25" s="22">
        <v>0.2</v>
      </c>
      <c r="D25" s="52">
        <f>F25*1.5</f>
        <v>40070.032253999998</v>
      </c>
      <c r="E25" s="57"/>
      <c r="F25" s="52">
        <v>26713.354835999999</v>
      </c>
      <c r="G25" s="24">
        <f t="shared" si="4"/>
        <v>3</v>
      </c>
      <c r="H25" s="14">
        <f t="shared" si="5"/>
        <v>1.0000000000000002E-2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2.75" customHeight="1">
      <c r="A26" s="20">
        <v>3</v>
      </c>
      <c r="B26" s="21" t="s">
        <v>48</v>
      </c>
      <c r="C26" s="22">
        <v>0.15</v>
      </c>
      <c r="D26" s="52"/>
      <c r="E26" s="57">
        <v>444843</v>
      </c>
      <c r="F26" s="52"/>
      <c r="G26" s="22"/>
      <c r="H26" s="14">
        <f t="shared" si="5"/>
        <v>7.4999999999999997E-3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2.75" customHeight="1">
      <c r="A27" s="20">
        <v>4</v>
      </c>
      <c r="B27" s="21" t="s">
        <v>50</v>
      </c>
      <c r="C27" s="22">
        <v>0.15</v>
      </c>
      <c r="D27" s="52">
        <f>F27*1.5</f>
        <v>592741.9354815</v>
      </c>
      <c r="E27" s="57"/>
      <c r="F27" s="57">
        <v>395161.29032099998</v>
      </c>
      <c r="G27" s="24">
        <f t="shared" ref="G27:G32" si="6">(E27-D27)/(F27-D27)</f>
        <v>2.9999999999999996</v>
      </c>
      <c r="H27" s="14">
        <f t="shared" si="5"/>
        <v>7.4999999999999997E-3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2.75" customHeight="1">
      <c r="A28" s="20">
        <v>5</v>
      </c>
      <c r="B28" s="58" t="s">
        <v>53</v>
      </c>
      <c r="C28" s="22">
        <v>0.1</v>
      </c>
      <c r="D28" s="52"/>
      <c r="E28" s="57">
        <v>17651</v>
      </c>
      <c r="F28" s="57"/>
      <c r="G28" s="24" t="e">
        <f t="shared" si="6"/>
        <v>#DIV/0!</v>
      </c>
      <c r="H28" s="14">
        <f t="shared" si="5"/>
        <v>5.000000000000001E-3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2.75" customHeight="1">
      <c r="A29" s="20">
        <v>6</v>
      </c>
      <c r="B29" s="58" t="s">
        <v>55</v>
      </c>
      <c r="C29" s="22">
        <v>0.05</v>
      </c>
      <c r="D29" s="52"/>
      <c r="E29" s="57">
        <v>7380</v>
      </c>
      <c r="F29" s="57"/>
      <c r="G29" s="24" t="e">
        <f t="shared" si="6"/>
        <v>#DIV/0!</v>
      </c>
      <c r="H29" s="14">
        <f t="shared" si="5"/>
        <v>2.5000000000000005E-3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2.75" customHeight="1">
      <c r="A30" s="20">
        <v>7</v>
      </c>
      <c r="B30" s="21" t="s">
        <v>57</v>
      </c>
      <c r="C30" s="22">
        <v>0.05</v>
      </c>
      <c r="D30" s="52"/>
      <c r="E30" s="57">
        <v>18928</v>
      </c>
      <c r="F30" s="57"/>
      <c r="G30" s="24" t="e">
        <f t="shared" si="6"/>
        <v>#DIV/0!</v>
      </c>
      <c r="H30" s="14">
        <f t="shared" si="5"/>
        <v>2.5000000000000005E-3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2.75" customHeight="1">
      <c r="A31" s="20">
        <v>8</v>
      </c>
      <c r="B31" s="21" t="s">
        <v>58</v>
      </c>
      <c r="C31" s="22">
        <v>0.05</v>
      </c>
      <c r="D31" s="52"/>
      <c r="E31" s="57"/>
      <c r="F31" s="57"/>
      <c r="G31" s="24" t="e">
        <f t="shared" si="6"/>
        <v>#DIV/0!</v>
      </c>
      <c r="H31" s="14">
        <f t="shared" si="5"/>
        <v>2.5000000000000005E-3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2.75" customHeight="1">
      <c r="A32" s="20">
        <v>9</v>
      </c>
      <c r="B32" s="58" t="s">
        <v>59</v>
      </c>
      <c r="C32" s="22">
        <v>0.05</v>
      </c>
      <c r="D32" s="52"/>
      <c r="E32" s="57">
        <v>27072</v>
      </c>
      <c r="F32" s="84"/>
      <c r="G32" s="24" t="e">
        <f t="shared" si="6"/>
        <v>#DIV/0!</v>
      </c>
      <c r="H32" s="14">
        <f t="shared" si="5"/>
        <v>2.5000000000000005E-3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2.75" customHeight="1">
      <c r="A33" s="35"/>
      <c r="B33" s="108" t="str">
        <f>B23</f>
        <v>CUSTOMER RETENTION &amp; EXPERIENCE</v>
      </c>
      <c r="C33" s="109"/>
      <c r="D33" s="109"/>
      <c r="E33" s="109"/>
      <c r="F33" s="110"/>
      <c r="G33" s="36" t="e">
        <f>(C24*G24)+(C26*G26)+(C28*G28)+(C29*G29)+(C30*G30)+(C32*G32)</f>
        <v>#DIV/0!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2.75" customHeight="1">
      <c r="A34" s="16" t="s">
        <v>17</v>
      </c>
      <c r="B34" s="17" t="s">
        <v>11</v>
      </c>
      <c r="C34" s="18" t="s">
        <v>18</v>
      </c>
      <c r="D34" s="18" t="s">
        <v>19</v>
      </c>
      <c r="E34" s="18" t="s">
        <v>20</v>
      </c>
      <c r="F34" s="18" t="s">
        <v>21</v>
      </c>
      <c r="G34" s="18" t="s">
        <v>22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2.75" customHeight="1">
      <c r="A35" s="20">
        <v>1</v>
      </c>
      <c r="B35" s="21" t="s">
        <v>62</v>
      </c>
      <c r="C35" s="22">
        <f t="shared" ref="C35:C40" si="7">1/6</f>
        <v>0.16666666666666666</v>
      </c>
      <c r="D35" s="71"/>
      <c r="E35" s="61"/>
      <c r="F35" s="61">
        <v>4.9000000000000004</v>
      </c>
      <c r="G35" s="24">
        <f t="shared" ref="G35:G40" si="8">(E35-D35)/(F35-D35)</f>
        <v>0</v>
      </c>
      <c r="H35" s="14">
        <f t="shared" ref="H35:H40" si="9">C35*$A$5</f>
        <v>8.3333333333333332E-3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2.75" customHeight="1">
      <c r="A36" s="20">
        <v>2</v>
      </c>
      <c r="B36" s="21" t="s">
        <v>64</v>
      </c>
      <c r="C36" s="22">
        <f t="shared" si="7"/>
        <v>0.16666666666666666</v>
      </c>
      <c r="D36" s="71"/>
      <c r="E36" s="61"/>
      <c r="F36" s="61">
        <v>1.1499999999999999</v>
      </c>
      <c r="G36" s="24">
        <f t="shared" si="8"/>
        <v>0</v>
      </c>
      <c r="H36" s="14">
        <f t="shared" si="9"/>
        <v>8.3333333333333332E-3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2.75" customHeight="1">
      <c r="A37" s="20">
        <v>3</v>
      </c>
      <c r="B37" s="21" t="s">
        <v>66</v>
      </c>
      <c r="C37" s="22">
        <f t="shared" si="7"/>
        <v>0.16666666666666666</v>
      </c>
      <c r="D37" s="71"/>
      <c r="E37" s="61"/>
      <c r="F37" s="61">
        <v>2.27</v>
      </c>
      <c r="G37" s="24">
        <f t="shared" si="8"/>
        <v>0</v>
      </c>
      <c r="H37" s="14">
        <f t="shared" si="9"/>
        <v>8.3333333333333332E-3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2.75" customHeight="1">
      <c r="A38" s="20">
        <v>4</v>
      </c>
      <c r="B38" s="21" t="s">
        <v>68</v>
      </c>
      <c r="C38" s="22">
        <f t="shared" si="7"/>
        <v>0.16666666666666666</v>
      </c>
      <c r="D38" s="71"/>
      <c r="E38" s="61"/>
      <c r="F38" s="61">
        <v>775</v>
      </c>
      <c r="G38" s="24">
        <f t="shared" si="8"/>
        <v>0</v>
      </c>
      <c r="H38" s="14">
        <f t="shared" si="9"/>
        <v>8.3333333333333332E-3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2.75" customHeight="1">
      <c r="A39" s="20">
        <v>5</v>
      </c>
      <c r="B39" s="21" t="s">
        <v>70</v>
      </c>
      <c r="C39" s="22">
        <f t="shared" si="7"/>
        <v>0.16666666666666666</v>
      </c>
      <c r="D39" s="71"/>
      <c r="E39" s="61"/>
      <c r="F39" s="61">
        <v>167</v>
      </c>
      <c r="G39" s="24">
        <f t="shared" si="8"/>
        <v>0</v>
      </c>
      <c r="H39" s="14">
        <f t="shared" si="9"/>
        <v>8.3333333333333332E-3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2.75" customHeight="1">
      <c r="A40" s="20">
        <v>6</v>
      </c>
      <c r="B40" s="21" t="s">
        <v>72</v>
      </c>
      <c r="C40" s="22">
        <f t="shared" si="7"/>
        <v>0.16666666666666666</v>
      </c>
      <c r="D40" s="71"/>
      <c r="E40" s="61"/>
      <c r="F40" s="61">
        <v>51750</v>
      </c>
      <c r="G40" s="24">
        <f t="shared" si="8"/>
        <v>0</v>
      </c>
      <c r="H40" s="14">
        <f t="shared" si="9"/>
        <v>8.3333333333333332E-3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2.75" customHeight="1">
      <c r="A41" s="35"/>
      <c r="B41" s="108" t="str">
        <f>B34</f>
        <v>NEW S-CURVE</v>
      </c>
      <c r="C41" s="109"/>
      <c r="D41" s="109"/>
      <c r="E41" s="109"/>
      <c r="F41" s="110"/>
      <c r="G41" s="36">
        <f>SUMPRODUCT(G$35:G$40,C$35:C$40)</f>
        <v>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2.75" customHeight="1">
      <c r="A42" s="16" t="s">
        <v>17</v>
      </c>
      <c r="B42" s="17" t="s">
        <v>13</v>
      </c>
      <c r="C42" s="18" t="s">
        <v>18</v>
      </c>
      <c r="D42" s="18" t="s">
        <v>19</v>
      </c>
      <c r="E42" s="18" t="s">
        <v>20</v>
      </c>
      <c r="F42" s="18" t="s">
        <v>21</v>
      </c>
      <c r="G42" s="18" t="s">
        <v>22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2.75" customHeight="1">
      <c r="A43" s="25">
        <v>1</v>
      </c>
      <c r="B43" s="58" t="s">
        <v>93</v>
      </c>
      <c r="C43" s="22">
        <v>0.83</v>
      </c>
      <c r="D43" s="98">
        <v>-100</v>
      </c>
      <c r="E43" s="99">
        <v>-290.83999999999997</v>
      </c>
      <c r="F43" s="68">
        <v>10840</v>
      </c>
      <c r="G43" s="22">
        <f t="shared" ref="G43:G46" si="10">(E43-D43)/(F43-D43)</f>
        <v>-1.7444241316270565E-2</v>
      </c>
      <c r="H43" s="14">
        <f t="shared" ref="H43:H46" si="11">C43*$A$6</f>
        <v>0.33200000000000002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2.75" customHeight="1">
      <c r="A44" s="25">
        <v>2</v>
      </c>
      <c r="B44" s="58" t="s">
        <v>94</v>
      </c>
      <c r="C44" s="100">
        <v>6.6000000000000003E-2</v>
      </c>
      <c r="D44" s="101">
        <v>4.5999999999999996</v>
      </c>
      <c r="E44" s="66">
        <v>1.36</v>
      </c>
      <c r="F44" s="66">
        <v>8.35</v>
      </c>
      <c r="G44" s="22">
        <f t="shared" si="10"/>
        <v>-0.86399999999999977</v>
      </c>
      <c r="H44" s="14">
        <f t="shared" si="11"/>
        <v>2.6400000000000003E-2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2.75" customHeight="1">
      <c r="A45" s="25">
        <v>3</v>
      </c>
      <c r="B45" s="58" t="s">
        <v>95</v>
      </c>
      <c r="C45" s="100">
        <v>6.6000000000000003E-2</v>
      </c>
      <c r="D45" s="101">
        <v>28.5</v>
      </c>
      <c r="E45" s="66">
        <v>26.63</v>
      </c>
      <c r="F45" s="66">
        <v>21.19</v>
      </c>
      <c r="G45" s="22">
        <f t="shared" si="10"/>
        <v>0.25581395348837227</v>
      </c>
      <c r="H45" s="14">
        <f t="shared" si="11"/>
        <v>2.6400000000000003E-2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2.75" customHeight="1">
      <c r="A46" s="25">
        <v>4</v>
      </c>
      <c r="B46" s="58" t="s">
        <v>96</v>
      </c>
      <c r="C46" s="100">
        <v>3.3000000000000002E-2</v>
      </c>
      <c r="D46" s="71">
        <v>0.45</v>
      </c>
      <c r="E46" s="31">
        <v>5.1499999999999997E-2</v>
      </c>
      <c r="F46" s="72">
        <v>1</v>
      </c>
      <c r="G46" s="22">
        <f t="shared" si="10"/>
        <v>-0.72454545454545449</v>
      </c>
      <c r="H46" s="14">
        <f t="shared" si="11"/>
        <v>1.3200000000000002E-2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2.75" customHeight="1">
      <c r="A47" s="35"/>
      <c r="B47" s="108" t="str">
        <f>B42</f>
        <v>COST &amp; PRODUCTIVITY</v>
      </c>
      <c r="C47" s="109"/>
      <c r="D47" s="109"/>
      <c r="E47" s="109"/>
      <c r="F47" s="110"/>
      <c r="G47" s="36">
        <f>(C43*G43)+(C44*G44)+(C45*G45)+(C46*G46)</f>
        <v>-7.8528999362271978E-2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2.75" customHeight="1">
      <c r="A48" s="16" t="s">
        <v>17</v>
      </c>
      <c r="B48" s="17" t="s">
        <v>15</v>
      </c>
      <c r="C48" s="18" t="s">
        <v>18</v>
      </c>
      <c r="D48" s="18" t="s">
        <v>19</v>
      </c>
      <c r="E48" s="18" t="s">
        <v>20</v>
      </c>
      <c r="F48" s="18" t="s">
        <v>21</v>
      </c>
      <c r="G48" s="18" t="s">
        <v>22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2.75" customHeight="1">
      <c r="A49" s="25">
        <v>1</v>
      </c>
      <c r="B49" s="58" t="s">
        <v>78</v>
      </c>
      <c r="C49" s="22">
        <v>0.5</v>
      </c>
      <c r="D49" s="66">
        <v>0</v>
      </c>
      <c r="E49" s="66">
        <v>52.73</v>
      </c>
      <c r="F49" s="66">
        <v>100</v>
      </c>
      <c r="G49" s="22">
        <f t="shared" ref="G49:G52" si="12">(E49-D49)/(F49-D49)</f>
        <v>0.52729999999999999</v>
      </c>
      <c r="H49" s="14">
        <f t="shared" ref="H49:H52" si="13">C49*$A$7</f>
        <v>2.5000000000000001E-2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2.75" customHeight="1">
      <c r="A50" s="25">
        <v>2</v>
      </c>
      <c r="B50" s="58" t="s">
        <v>80</v>
      </c>
      <c r="C50" s="22">
        <v>0.2</v>
      </c>
      <c r="D50" s="66">
        <v>0</v>
      </c>
      <c r="E50" s="66">
        <v>0.9</v>
      </c>
      <c r="F50" s="66">
        <v>5</v>
      </c>
      <c r="G50" s="22">
        <f t="shared" si="12"/>
        <v>0.18</v>
      </c>
      <c r="H50" s="14">
        <f t="shared" si="13"/>
        <v>1.0000000000000002E-2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2.75" customHeight="1">
      <c r="A51" s="25">
        <v>3</v>
      </c>
      <c r="B51" s="58" t="s">
        <v>82</v>
      </c>
      <c r="C51" s="22">
        <v>0.2</v>
      </c>
      <c r="D51" s="66">
        <v>0</v>
      </c>
      <c r="E51" s="66">
        <v>83.9</v>
      </c>
      <c r="F51" s="66">
        <v>92</v>
      </c>
      <c r="G51" s="22">
        <f t="shared" si="12"/>
        <v>0.91195652173913044</v>
      </c>
      <c r="H51" s="14">
        <f t="shared" si="13"/>
        <v>1.0000000000000002E-2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2.75" customHeight="1">
      <c r="A52" s="25">
        <v>4</v>
      </c>
      <c r="B52" s="58" t="s">
        <v>84</v>
      </c>
      <c r="C52" s="22">
        <v>0.1</v>
      </c>
      <c r="D52" s="66">
        <v>0</v>
      </c>
      <c r="E52" s="66">
        <v>95.64</v>
      </c>
      <c r="F52" s="66">
        <v>100</v>
      </c>
      <c r="G52" s="22">
        <f t="shared" si="12"/>
        <v>0.95640000000000003</v>
      </c>
      <c r="H52" s="14">
        <f t="shared" si="13"/>
        <v>5.000000000000001E-3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2.75" customHeight="1">
      <c r="A53" s="35"/>
      <c r="B53" s="108" t="str">
        <f>B48</f>
        <v>DIGITALIZATION</v>
      </c>
      <c r="C53" s="109"/>
      <c r="D53" s="109"/>
      <c r="E53" s="109"/>
      <c r="F53" s="110"/>
      <c r="G53" s="36">
        <f>(C49*G49)+(C50*G50)+(C51*G51)+(C52*G52)</f>
        <v>0.57768130434782616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5.75" customHeight="1">
      <c r="A54" s="3"/>
      <c r="B54" s="3"/>
      <c r="C54" s="3"/>
      <c r="D54" s="3"/>
      <c r="E54" s="3"/>
      <c r="F54" s="3"/>
      <c r="G54" s="77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15.7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5.7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 spans="1:25" ht="15.7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</row>
    <row r="1005" spans="1:25" ht="15.7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</row>
    <row r="1006" spans="1:25" ht="15.7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 spans="1:25" ht="15.7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spans="1:25" ht="15.7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</row>
    <row r="1009" spans="1:25" ht="15.7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</row>
    <row r="1010" spans="1:25" ht="15.7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</row>
  </sheetData>
  <mergeCells count="8">
    <mergeCell ref="B41:F41"/>
    <mergeCell ref="B47:F47"/>
    <mergeCell ref="B53:F53"/>
    <mergeCell ref="F3:G3"/>
    <mergeCell ref="F4:G4"/>
    <mergeCell ref="B14:F14"/>
    <mergeCell ref="B22:F22"/>
    <mergeCell ref="B33:F33"/>
  </mergeCells>
  <pageMargins left="0.7" right="0.7" top="0.75" bottom="0.75" header="0" footer="0"/>
  <pageSetup orientation="landscape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1010"/>
  <sheetViews>
    <sheetView workbookViewId="0"/>
  </sheetViews>
  <sheetFormatPr defaultColWidth="11.1796875" defaultRowHeight="15" customHeight="1"/>
  <cols>
    <col min="1" max="1" width="7.36328125" customWidth="1"/>
    <col min="2" max="2" width="35.36328125" customWidth="1"/>
    <col min="3" max="3" width="8.6328125" customWidth="1"/>
    <col min="4" max="4" width="8.453125" customWidth="1"/>
    <col min="5" max="5" width="7.36328125" customWidth="1"/>
    <col min="6" max="7" width="8.36328125" customWidth="1"/>
    <col min="8" max="23" width="10.81640625" customWidth="1"/>
  </cols>
  <sheetData>
    <row r="1" spans="1:23">
      <c r="A1" s="1" t="s">
        <v>0</v>
      </c>
      <c r="B1" s="2" t="s">
        <v>1</v>
      </c>
      <c r="C1" s="1" t="s">
        <v>2</v>
      </c>
      <c r="D1" s="1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23">
      <c r="A2" s="6">
        <v>0.05</v>
      </c>
      <c r="B2" s="7" t="s">
        <v>4</v>
      </c>
      <c r="C2" s="8">
        <f>G14</f>
        <v>0.73357808857808848</v>
      </c>
      <c r="D2" s="9">
        <f>IF($C2&lt;Grading!$C3,Grading!$C$2,
IF(AND(Grading!$C3&lt;=$C2,$C2&lt;Grading!$D3),($C2-Grading!$C3)/(Grading!$D3-Grading!$C3)+Grading!$C$2,
IF(AND(Grading!$D3&lt;=$C2,$C2&lt;Grading!$E3),($C2-Grading!$D3)/(Grading!$E3-Grading!$D3)+Grading!$D$2,
IF(AND(Grading!$E3&lt;=$C2,$C2&lt;Grading!$F3),($C2-Grading!$E3)/(Grading!$F3-Grading!$E3)+Grading!$E$2,
IF(AND(Grading!$F3&lt;=$C2,$C2&lt;Grading!$G3),($C2-Grading!$F3)/(Grading!$G3-Grading!$F3)+Grading!$F$2,
IF(Grading!$G$3&lt;=$C2,Grading!$G$2,0))))))</f>
        <v>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>
      <c r="A3" s="6">
        <v>0.4</v>
      </c>
      <c r="B3" s="7" t="s">
        <v>6</v>
      </c>
      <c r="C3" s="8" t="e">
        <f>G22</f>
        <v>#VALUE!</v>
      </c>
      <c r="D3" s="9" t="e">
        <f>IF($C3&lt;Grading!$C4,Grading!$C$2,
IF(AND(Grading!$C4&lt;=$C3,$C3&lt;Grading!$D4),($C3-Grading!$C4)/(Grading!$D4-Grading!$C4)+Grading!$C$2,
IF(AND(Grading!$D4&lt;=$C3,$C3&lt;Grading!$E4),($C3-Grading!$D4)/(Grading!$E4-Grading!$D4)+Grading!$D$2,
IF(AND(Grading!$E4&lt;=$C3,$C3&lt;Grading!$F4),($C3-Grading!$E4)/(Grading!$F4-Grading!$E4)+Grading!$E$2,
IF(AND(Grading!$F4&lt;=$C3,$C3&lt;Grading!$G4),($C3-Grading!$F4)/(Grading!$G4-Grading!$F4)+Grading!$F$2,
IF(Grading!$G$3&lt;=$C3,Grading!$G$2,0))))))</f>
        <v>#VALUE!</v>
      </c>
      <c r="E3" s="3"/>
      <c r="F3" s="104" t="s">
        <v>7</v>
      </c>
      <c r="G3" s="105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spans="1:23">
      <c r="A4" s="6">
        <v>0.05</v>
      </c>
      <c r="B4" s="7" t="s">
        <v>9</v>
      </c>
      <c r="C4" s="8" t="e">
        <f>G33</f>
        <v>#DIV/0!</v>
      </c>
      <c r="D4" s="9" t="e">
        <f>IF($C4&lt;Grading!$C5,Grading!$C$2,
IF(AND(Grading!$C5&lt;=$C4,$C4&lt;Grading!$D5),($C4-Grading!$C5)/(Grading!$D5-Grading!$C5)+Grading!$C$2,
IF(AND(Grading!$D5&lt;=$C4,$C4&lt;Grading!$E5),($C4-Grading!$D5)/(Grading!$E5-Grading!$D5)+Grading!$D$2,
IF(AND(Grading!$E5&lt;=$C4,$C4&lt;Grading!$F5),($C4-Grading!$E5)/(Grading!$F5-Grading!$E5)+Grading!$E$2,
IF(AND(Grading!$F5&lt;=$C4,$C4&lt;Grading!$G5),($C4-Grading!$F5)/(Grading!$G5-Grading!$F5)+Grading!$F$2,
IF(Grading!$G$3&lt;=$C4,Grading!$G$2,0))))))</f>
        <v>#DIV/0!</v>
      </c>
      <c r="E4" s="3"/>
      <c r="F4" s="106" t="e">
        <f>(D2*Grading!B3)+('W09 Simulator'!D3*Grading!B4)+('W09 Simulator'!D4*Grading!B5)+('W09 Simulator'!D5*Grading!B6)+('W09 Simulator'!D6*Grading!B7)+('W09 Simulator'!D7*Grading!B8)</f>
        <v>#VALUE!</v>
      </c>
      <c r="G4" s="107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 spans="1:23">
      <c r="A5" s="6">
        <v>0.05</v>
      </c>
      <c r="B5" s="13" t="s">
        <v>11</v>
      </c>
      <c r="C5" s="8">
        <f>G41</f>
        <v>0</v>
      </c>
      <c r="D5" s="9">
        <f>IF($C5&lt;Grading!$C6,Grading!$C$2,
IF(AND(Grading!$C6&lt;=$C5,$C5&lt;Grading!$D6),($C5-Grading!$C6)/(Grading!$D6-Grading!$C6)+Grading!$C$2,
IF(AND(Grading!$D6&lt;=$C5,$C5&lt;Grading!$E6),($C5-Grading!$D6)/(Grading!$E6-Grading!$D6)+Grading!$D$2,
IF(AND(Grading!$E6&lt;=$C5,$C5&lt;Grading!$F6),($C5-Grading!$E6)/(Grading!$F6-Grading!$E6)+Grading!$E$2,
IF(AND(Grading!$F6&lt;=$C5,$C5&lt;Grading!$G6),($C5-Grading!$F6)/(Grading!$G6-Grading!$F6)+Grading!$F$2,
IF(Grading!$G$3&lt;=$C5,Grading!$G$2,0))))))</f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>
      <c r="A6" s="6">
        <v>0.4</v>
      </c>
      <c r="B6" s="7" t="s">
        <v>13</v>
      </c>
      <c r="C6" s="8">
        <f>G47</f>
        <v>-8.1487695348587116E-2</v>
      </c>
      <c r="D6" s="9">
        <f>IF($C6&lt;Grading!$C7,Grading!$C$2,
IF(AND(Grading!$C7&lt;=$C6,$C6&lt;Grading!$D7),($C6-Grading!$C7)/(Grading!$D7-Grading!$C7)+Grading!$C$2,
IF(AND(Grading!$D7&lt;=$C6,$C6&lt;Grading!$E7),($C6-Grading!$D7)/(Grading!$E7-Grading!$D7)+Grading!$D$2,
IF(AND(Grading!$E7&lt;=$C6,$C6&lt;Grading!$F7),($C6-Grading!$E7)/(Grading!$F7-Grading!$E7)+Grading!$E$2,
IF(AND(Grading!$F7&lt;=$C6,$C6&lt;Grading!$G7),($C6-Grading!$F7)/(Grading!$G7-Grading!$F7)+Grading!$F$2,
IF(Grading!$G$3&lt;=$C6,Grading!$G$2,0))))))</f>
        <v>1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>
      <c r="A7" s="6">
        <v>0.05</v>
      </c>
      <c r="B7" s="7" t="s">
        <v>15</v>
      </c>
      <c r="C7" s="8">
        <f>G53</f>
        <v>0.57470217391304346</v>
      </c>
      <c r="D7" s="9">
        <f>IF($C7&lt;Grading!$C8,Grading!$C$2,
IF(AND(Grading!$C8&lt;=$C7,$C7&lt;Grading!$D8),($C7-Grading!$C8)/(Grading!$D8-Grading!$C8)+Grading!$C$2,
IF(AND(Grading!$D8&lt;=$C7,$C7&lt;Grading!$E8),($C7-Grading!$D8)/(Grading!$E8-Grading!$D8)+Grading!$D$2,
IF(AND(Grading!$E8&lt;=$C7,$C7&lt;Grading!$F8),($C7-Grading!$E8)/(Grading!$F8-Grading!$E8)+Grading!$E$2,
IF(AND(Grading!$F8&lt;=$C7,$C7&lt;Grading!$G8),($C7-Grading!$F8)/(Grading!$G8-Grading!$F8)+Grading!$F$2,
IF(Grading!$G$3&lt;=$C7,Grading!$G$2,0))))))</f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 spans="1:23">
      <c r="A8" s="14">
        <f>SUM(A2:A7)</f>
        <v>1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ht="12.75" customHeight="1">
      <c r="A9" s="16" t="s">
        <v>17</v>
      </c>
      <c r="B9" s="17" t="s">
        <v>4</v>
      </c>
      <c r="C9" s="18" t="s">
        <v>18</v>
      </c>
      <c r="D9" s="18" t="s">
        <v>19</v>
      </c>
      <c r="E9" s="18" t="s">
        <v>20</v>
      </c>
      <c r="F9" s="18" t="s">
        <v>21</v>
      </c>
      <c r="G9" s="18" t="s">
        <v>22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ht="12.75" customHeight="1">
      <c r="A10" s="25">
        <v>1</v>
      </c>
      <c r="B10" s="21" t="s">
        <v>24</v>
      </c>
      <c r="C10" s="22">
        <v>0.2</v>
      </c>
      <c r="D10" s="23">
        <v>0.08</v>
      </c>
      <c r="E10" s="23">
        <v>4.3299999999999998E-2</v>
      </c>
      <c r="F10" s="23">
        <v>4.7E-2</v>
      </c>
      <c r="G10" s="24">
        <f>(E10-D10)/(F10-D10)</f>
        <v>1.1121212121212121</v>
      </c>
      <c r="H10" s="14">
        <f t="shared" ref="H10:H13" si="0">C10*$A$2</f>
        <v>1.0000000000000002E-2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ht="12.75" customHeight="1">
      <c r="A11" s="25">
        <v>2</v>
      </c>
      <c r="B11" s="21" t="s">
        <v>26</v>
      </c>
      <c r="C11" s="22">
        <v>0.3</v>
      </c>
      <c r="D11" s="81"/>
      <c r="E11" s="82"/>
      <c r="F11" s="82"/>
      <c r="G11" s="24"/>
      <c r="H11" s="14">
        <f t="shared" si="0"/>
        <v>1.4999999999999999E-2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</row>
    <row r="12" spans="1:23" ht="12.75" customHeight="1">
      <c r="A12" s="25">
        <v>3</v>
      </c>
      <c r="B12" s="21" t="s">
        <v>28</v>
      </c>
      <c r="C12" s="22">
        <v>0.25</v>
      </c>
      <c r="D12" s="23">
        <v>0.08</v>
      </c>
      <c r="E12" s="31">
        <v>2.5100000000000001E-2</v>
      </c>
      <c r="F12" s="31">
        <v>1.4999999999999999E-2</v>
      </c>
      <c r="G12" s="24">
        <f t="shared" ref="G12:G13" si="1">(E12-D12)/(F12-D12)</f>
        <v>0.84461538461538466</v>
      </c>
      <c r="H12" s="14">
        <f t="shared" si="0"/>
        <v>1.2500000000000001E-2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ht="12.75" customHeight="1">
      <c r="A13" s="25">
        <v>4</v>
      </c>
      <c r="B13" s="21" t="s">
        <v>30</v>
      </c>
      <c r="C13" s="22">
        <v>0.25</v>
      </c>
      <c r="D13" s="32">
        <v>15</v>
      </c>
      <c r="E13" s="33">
        <v>23.4</v>
      </c>
      <c r="F13" s="33">
        <v>22</v>
      </c>
      <c r="G13" s="24">
        <f t="shared" si="1"/>
        <v>1.1999999999999997</v>
      </c>
      <c r="H13" s="14">
        <f t="shared" si="0"/>
        <v>1.2500000000000001E-2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ht="12.75" customHeight="1">
      <c r="A14" s="35"/>
      <c r="B14" s="108" t="str">
        <f>B9</f>
        <v>NETWORK EXPERIENCE</v>
      </c>
      <c r="C14" s="109"/>
      <c r="D14" s="109"/>
      <c r="E14" s="109"/>
      <c r="F14" s="110"/>
      <c r="G14" s="36">
        <f>SUMPRODUCT(G$10:G$13,C$10:C$13)</f>
        <v>0.73357808857808848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ht="12.75" customHeight="1">
      <c r="A15" s="16" t="s">
        <v>17</v>
      </c>
      <c r="B15" s="17" t="s">
        <v>6</v>
      </c>
      <c r="C15" s="18" t="s">
        <v>18</v>
      </c>
      <c r="D15" s="18" t="s">
        <v>19</v>
      </c>
      <c r="E15" s="102">
        <v>669.89</v>
      </c>
      <c r="F15" s="102">
        <v>626.22</v>
      </c>
      <c r="G15" s="18" t="s">
        <v>22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 spans="1:23" ht="12.75" customHeight="1">
      <c r="A16" s="20">
        <v>1</v>
      </c>
      <c r="B16" s="21" t="s">
        <v>32</v>
      </c>
      <c r="C16" s="22">
        <v>0.28000000000000003</v>
      </c>
      <c r="D16" s="41">
        <v>0</v>
      </c>
      <c r="E16" s="60">
        <v>1157.23</v>
      </c>
      <c r="F16" s="60">
        <v>1165.6099999999999</v>
      </c>
      <c r="G16" s="24">
        <f t="shared" ref="G16:G21" si="2">(E16-D16)/(F16-D16)</f>
        <v>0.99281063134324532</v>
      </c>
      <c r="H16" s="14">
        <f t="shared" ref="H16:H21" si="3">C16*$A$3</f>
        <v>0.11200000000000002</v>
      </c>
      <c r="I16" s="78">
        <v>10932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ht="12.75" customHeight="1">
      <c r="A17" s="20">
        <v>2</v>
      </c>
      <c r="B17" s="21" t="s">
        <v>34</v>
      </c>
      <c r="C17" s="22">
        <v>0.45</v>
      </c>
      <c r="D17" s="41">
        <v>0</v>
      </c>
      <c r="E17" s="52">
        <v>189.71</v>
      </c>
      <c r="F17" s="52">
        <v>205.17</v>
      </c>
      <c r="G17" s="24">
        <f t="shared" si="2"/>
        <v>0.92464785299995134</v>
      </c>
      <c r="H17" s="14">
        <f t="shared" si="3"/>
        <v>0.18000000000000002</v>
      </c>
      <c r="I17" s="78">
        <v>17684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 spans="1:23" ht="12.75" customHeight="1">
      <c r="A18" s="20">
        <v>3</v>
      </c>
      <c r="B18" s="21" t="s">
        <v>36</v>
      </c>
      <c r="C18" s="22">
        <v>0.12</v>
      </c>
      <c r="D18" s="41">
        <v>0</v>
      </c>
      <c r="E18" s="81">
        <v>42.43</v>
      </c>
      <c r="F18" s="81">
        <v>47.56</v>
      </c>
      <c r="G18" s="24">
        <f t="shared" si="2"/>
        <v>0.89213624894869636</v>
      </c>
      <c r="H18" s="14">
        <f t="shared" si="3"/>
        <v>4.8000000000000001E-2</v>
      </c>
      <c r="I18" s="78">
        <v>4779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spans="1:23" ht="12.75" customHeight="1">
      <c r="A19" s="20">
        <v>4</v>
      </c>
      <c r="B19" s="21" t="s">
        <v>38</v>
      </c>
      <c r="C19" s="22">
        <v>0.04</v>
      </c>
      <c r="D19" s="41">
        <v>0</v>
      </c>
      <c r="E19" s="81"/>
      <c r="F19" s="81" t="s">
        <v>97</v>
      </c>
      <c r="G19" s="24" t="e">
        <f t="shared" si="2"/>
        <v>#VALUE!</v>
      </c>
      <c r="H19" s="14">
        <f t="shared" si="3"/>
        <v>1.6E-2</v>
      </c>
      <c r="I19" s="78">
        <v>1582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 spans="1:23" ht="12.75" customHeight="1">
      <c r="A20" s="20">
        <v>5</v>
      </c>
      <c r="B20" s="21" t="s">
        <v>40</v>
      </c>
      <c r="C20" s="22">
        <v>0.02</v>
      </c>
      <c r="D20" s="41">
        <v>0</v>
      </c>
      <c r="E20" s="81">
        <v>0</v>
      </c>
      <c r="F20" s="81">
        <v>0</v>
      </c>
      <c r="G20" s="24" t="e">
        <f t="shared" si="2"/>
        <v>#DIV/0!</v>
      </c>
      <c r="H20" s="14">
        <f t="shared" si="3"/>
        <v>8.0000000000000002E-3</v>
      </c>
      <c r="I20" s="78">
        <v>704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 spans="1:23" ht="12.75" customHeight="1">
      <c r="A21" s="20">
        <v>6</v>
      </c>
      <c r="B21" s="21" t="s">
        <v>42</v>
      </c>
      <c r="C21" s="22">
        <v>0.09</v>
      </c>
      <c r="D21" s="71"/>
      <c r="E21" s="81"/>
      <c r="F21" s="81"/>
      <c r="G21" s="24" t="e">
        <f t="shared" si="2"/>
        <v>#DIV/0!</v>
      </c>
      <c r="H21" s="14">
        <f t="shared" si="3"/>
        <v>3.5999999999999997E-2</v>
      </c>
      <c r="I21" s="78">
        <v>3381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 spans="1:23" ht="12.75" customHeight="1">
      <c r="A22" s="35"/>
      <c r="B22" s="108" t="str">
        <f>B15</f>
        <v>BUSINESS GROWTH</v>
      </c>
      <c r="C22" s="109"/>
      <c r="D22" s="109"/>
      <c r="E22" s="109"/>
      <c r="F22" s="110"/>
      <c r="G22" s="51" t="e">
        <f>SUMPRODUCT(G$16:G$21,C$16:C$21)</f>
        <v>#VALUE!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 spans="1:23" ht="12.75" customHeight="1">
      <c r="A23" s="16" t="s">
        <v>17</v>
      </c>
      <c r="B23" s="17" t="s">
        <v>9</v>
      </c>
      <c r="C23" s="18" t="s">
        <v>18</v>
      </c>
      <c r="D23" s="18" t="s">
        <v>19</v>
      </c>
      <c r="E23" s="18" t="s">
        <v>20</v>
      </c>
      <c r="F23" s="18" t="s">
        <v>21</v>
      </c>
      <c r="G23" s="18" t="s">
        <v>22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ht="12.75" customHeight="1">
      <c r="A24" s="25">
        <v>1</v>
      </c>
      <c r="B24" s="21" t="s">
        <v>44</v>
      </c>
      <c r="C24" s="22">
        <v>0.2</v>
      </c>
      <c r="D24" s="52"/>
      <c r="E24" s="57">
        <v>29126</v>
      </c>
      <c r="F24" s="52"/>
      <c r="G24" s="24" t="e">
        <f t="shared" ref="G24:G25" si="4">(E24-D24)/(F24-D24)</f>
        <v>#DIV/0!</v>
      </c>
      <c r="H24" s="14">
        <f t="shared" ref="H24:H32" si="5">C24*$A$4</f>
        <v>1.0000000000000002E-2</v>
      </c>
      <c r="I24" s="5">
        <v>23289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ht="12.75" customHeight="1">
      <c r="A25" s="20">
        <v>2</v>
      </c>
      <c r="B25" s="21" t="s">
        <v>46</v>
      </c>
      <c r="C25" s="22">
        <v>0.2</v>
      </c>
      <c r="D25" s="52">
        <f>F25*1.5</f>
        <v>40070.032253999998</v>
      </c>
      <c r="E25" s="57"/>
      <c r="F25" s="52">
        <v>26713.354835999999</v>
      </c>
      <c r="G25" s="24">
        <f t="shared" si="4"/>
        <v>3</v>
      </c>
      <c r="H25" s="14">
        <f t="shared" si="5"/>
        <v>1.0000000000000002E-2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1:23" ht="12.75" customHeight="1">
      <c r="A26" s="20">
        <v>3</v>
      </c>
      <c r="B26" s="21" t="s">
        <v>48</v>
      </c>
      <c r="C26" s="22">
        <v>0.15</v>
      </c>
      <c r="D26" s="52"/>
      <c r="E26" s="57">
        <v>174051</v>
      </c>
      <c r="F26" s="52"/>
      <c r="G26" s="22"/>
      <c r="H26" s="14">
        <f t="shared" si="5"/>
        <v>7.4999999999999997E-3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spans="1:23" ht="12.75" customHeight="1">
      <c r="A27" s="20">
        <v>4</v>
      </c>
      <c r="B27" s="21" t="s">
        <v>50</v>
      </c>
      <c r="C27" s="22">
        <v>0.15</v>
      </c>
      <c r="D27" s="52">
        <f>F27*1.5</f>
        <v>592741.9354815</v>
      </c>
      <c r="E27" s="57"/>
      <c r="F27" s="57">
        <v>395161.29032099998</v>
      </c>
      <c r="G27" s="24">
        <f t="shared" ref="G27:G32" si="6">(E27-D27)/(F27-D27)</f>
        <v>2.9999999999999996</v>
      </c>
      <c r="H27" s="14">
        <f t="shared" si="5"/>
        <v>7.4999999999999997E-3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</row>
    <row r="28" spans="1:23" ht="12.75" customHeight="1">
      <c r="A28" s="20">
        <v>5</v>
      </c>
      <c r="B28" s="58" t="s">
        <v>53</v>
      </c>
      <c r="C28" s="22">
        <v>0.1</v>
      </c>
      <c r="D28" s="52"/>
      <c r="E28" s="57">
        <v>7080</v>
      </c>
      <c r="F28" s="57"/>
      <c r="G28" s="24" t="e">
        <f t="shared" si="6"/>
        <v>#DIV/0!</v>
      </c>
      <c r="H28" s="14">
        <f t="shared" si="5"/>
        <v>5.000000000000001E-3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spans="1:23" ht="12.75" customHeight="1">
      <c r="A29" s="20">
        <v>6</v>
      </c>
      <c r="B29" s="58" t="s">
        <v>55</v>
      </c>
      <c r="C29" s="22">
        <v>0.05</v>
      </c>
      <c r="D29" s="52"/>
      <c r="E29" s="57">
        <v>3085</v>
      </c>
      <c r="F29" s="57"/>
      <c r="G29" s="24" t="e">
        <f t="shared" si="6"/>
        <v>#DIV/0!</v>
      </c>
      <c r="H29" s="14">
        <f t="shared" si="5"/>
        <v>2.5000000000000005E-3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</row>
    <row r="30" spans="1:23" ht="12.75" customHeight="1">
      <c r="A30" s="20">
        <v>7</v>
      </c>
      <c r="B30" s="21" t="s">
        <v>57</v>
      </c>
      <c r="C30" s="22">
        <v>0.05</v>
      </c>
      <c r="D30" s="52"/>
      <c r="E30" s="57">
        <v>19564</v>
      </c>
      <c r="F30" s="57"/>
      <c r="G30" s="24" t="e">
        <f t="shared" si="6"/>
        <v>#DIV/0!</v>
      </c>
      <c r="H30" s="14">
        <f t="shared" si="5"/>
        <v>2.5000000000000005E-3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</row>
    <row r="31" spans="1:23" ht="12.75" customHeight="1">
      <c r="A31" s="20">
        <v>8</v>
      </c>
      <c r="B31" s="21" t="s">
        <v>58</v>
      </c>
      <c r="C31" s="22">
        <v>0.05</v>
      </c>
      <c r="D31" s="52"/>
      <c r="E31" s="57"/>
      <c r="F31" s="57"/>
      <c r="G31" s="24" t="e">
        <f t="shared" si="6"/>
        <v>#DIV/0!</v>
      </c>
      <c r="H31" s="14">
        <f t="shared" si="5"/>
        <v>2.5000000000000005E-3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 spans="1:23" ht="12.75" customHeight="1">
      <c r="A32" s="20">
        <v>9</v>
      </c>
      <c r="B32" s="58" t="s">
        <v>59</v>
      </c>
      <c r="C32" s="22">
        <v>0.05</v>
      </c>
      <c r="D32" s="52"/>
      <c r="E32" s="57">
        <v>27924</v>
      </c>
      <c r="F32" s="84"/>
      <c r="G32" s="24" t="e">
        <f t="shared" si="6"/>
        <v>#DIV/0!</v>
      </c>
      <c r="H32" s="14">
        <f t="shared" si="5"/>
        <v>2.5000000000000005E-3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 spans="1:23" ht="12.75" customHeight="1">
      <c r="A33" s="35"/>
      <c r="B33" s="108" t="str">
        <f>B23</f>
        <v>CUSTOMER RETENTION &amp; EXPERIENCE</v>
      </c>
      <c r="C33" s="109"/>
      <c r="D33" s="109"/>
      <c r="E33" s="109"/>
      <c r="F33" s="110"/>
      <c r="G33" s="36" t="e">
        <f>(C24*G24)+(C26*G26)+(C28*G28)+(C29*G29)+(C30*G30)+(C32*G32)</f>
        <v>#DIV/0!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1:23" ht="12.75" customHeight="1">
      <c r="A34" s="16" t="s">
        <v>17</v>
      </c>
      <c r="B34" s="17" t="s">
        <v>11</v>
      </c>
      <c r="C34" s="18" t="s">
        <v>18</v>
      </c>
      <c r="D34" s="18" t="s">
        <v>19</v>
      </c>
      <c r="E34" s="18" t="s">
        <v>20</v>
      </c>
      <c r="F34" s="18" t="s">
        <v>21</v>
      </c>
      <c r="G34" s="18" t="s">
        <v>22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</row>
    <row r="35" spans="1:23" ht="12.75" customHeight="1">
      <c r="A35" s="20">
        <v>1</v>
      </c>
      <c r="B35" s="21" t="s">
        <v>62</v>
      </c>
      <c r="C35" s="22">
        <f t="shared" ref="C35:C40" si="7">1/6</f>
        <v>0.16666666666666666</v>
      </c>
      <c r="D35" s="71"/>
      <c r="E35" s="61"/>
      <c r="F35" s="61">
        <v>4.9000000000000004</v>
      </c>
      <c r="G35" s="24">
        <f t="shared" ref="G35:G40" si="8">(E35-D35)/(F35-D35)</f>
        <v>0</v>
      </c>
      <c r="H35" s="14">
        <f t="shared" ref="H35:H40" si="9">C35*$A$5</f>
        <v>8.3333333333333332E-3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</row>
    <row r="36" spans="1:23" ht="12.75" customHeight="1">
      <c r="A36" s="20">
        <v>2</v>
      </c>
      <c r="B36" s="21" t="s">
        <v>64</v>
      </c>
      <c r="C36" s="22">
        <f t="shared" si="7"/>
        <v>0.16666666666666666</v>
      </c>
      <c r="D36" s="71"/>
      <c r="E36" s="61"/>
      <c r="F36" s="61">
        <v>1.1499999999999999</v>
      </c>
      <c r="G36" s="24">
        <f t="shared" si="8"/>
        <v>0</v>
      </c>
      <c r="H36" s="14">
        <f t="shared" si="9"/>
        <v>8.3333333333333332E-3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</row>
    <row r="37" spans="1:23" ht="12.75" customHeight="1">
      <c r="A37" s="20">
        <v>3</v>
      </c>
      <c r="B37" s="21" t="s">
        <v>66</v>
      </c>
      <c r="C37" s="22">
        <f t="shared" si="7"/>
        <v>0.16666666666666666</v>
      </c>
      <c r="D37" s="71"/>
      <c r="E37" s="61"/>
      <c r="F37" s="61">
        <v>2.27</v>
      </c>
      <c r="G37" s="24">
        <f t="shared" si="8"/>
        <v>0</v>
      </c>
      <c r="H37" s="14">
        <f t="shared" si="9"/>
        <v>8.3333333333333332E-3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</row>
    <row r="38" spans="1:23" ht="12.75" customHeight="1">
      <c r="A38" s="20">
        <v>4</v>
      </c>
      <c r="B38" s="21" t="s">
        <v>68</v>
      </c>
      <c r="C38" s="22">
        <f t="shared" si="7"/>
        <v>0.16666666666666666</v>
      </c>
      <c r="D38" s="71"/>
      <c r="E38" s="61"/>
      <c r="F38" s="61">
        <v>775</v>
      </c>
      <c r="G38" s="24">
        <f t="shared" si="8"/>
        <v>0</v>
      </c>
      <c r="H38" s="14">
        <f t="shared" si="9"/>
        <v>8.3333333333333332E-3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:23" ht="12.75" customHeight="1">
      <c r="A39" s="20">
        <v>5</v>
      </c>
      <c r="B39" s="21" t="s">
        <v>70</v>
      </c>
      <c r="C39" s="22">
        <f t="shared" si="7"/>
        <v>0.16666666666666666</v>
      </c>
      <c r="D39" s="71"/>
      <c r="E39" s="61"/>
      <c r="F39" s="61">
        <v>167</v>
      </c>
      <c r="G39" s="24">
        <f t="shared" si="8"/>
        <v>0</v>
      </c>
      <c r="H39" s="14">
        <f t="shared" si="9"/>
        <v>8.3333333333333332E-3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</row>
    <row r="40" spans="1:23" ht="12.75" customHeight="1">
      <c r="A40" s="20">
        <v>6</v>
      </c>
      <c r="B40" s="21" t="s">
        <v>72</v>
      </c>
      <c r="C40" s="22">
        <f t="shared" si="7"/>
        <v>0.16666666666666666</v>
      </c>
      <c r="D40" s="71"/>
      <c r="E40" s="61"/>
      <c r="F40" s="61">
        <v>51750</v>
      </c>
      <c r="G40" s="24">
        <f t="shared" si="8"/>
        <v>0</v>
      </c>
      <c r="H40" s="14">
        <f t="shared" si="9"/>
        <v>8.3333333333333332E-3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</row>
    <row r="41" spans="1:23" ht="12.75" customHeight="1">
      <c r="A41" s="35"/>
      <c r="B41" s="108" t="str">
        <f>B34</f>
        <v>NEW S-CURVE</v>
      </c>
      <c r="C41" s="109"/>
      <c r="D41" s="109"/>
      <c r="E41" s="109"/>
      <c r="F41" s="110"/>
      <c r="G41" s="36">
        <f>SUMPRODUCT(G$35:G$40,C$35:C$40)</f>
        <v>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</row>
    <row r="42" spans="1:23" ht="12.75" customHeight="1">
      <c r="A42" s="16" t="s">
        <v>17</v>
      </c>
      <c r="B42" s="17" t="s">
        <v>13</v>
      </c>
      <c r="C42" s="18" t="s">
        <v>18</v>
      </c>
      <c r="D42" s="18" t="s">
        <v>19</v>
      </c>
      <c r="E42" s="18" t="s">
        <v>20</v>
      </c>
      <c r="F42" s="18" t="s">
        <v>21</v>
      </c>
      <c r="G42" s="18" t="s">
        <v>22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spans="1:23" ht="12.75" customHeight="1">
      <c r="A43" s="25">
        <v>1</v>
      </c>
      <c r="B43" s="58" t="s">
        <v>93</v>
      </c>
      <c r="C43" s="22">
        <v>0.83</v>
      </c>
      <c r="D43" s="98">
        <v>-100</v>
      </c>
      <c r="E43" s="99">
        <v>-293.73</v>
      </c>
      <c r="F43" s="68">
        <v>10840</v>
      </c>
      <c r="G43" s="22">
        <f t="shared" ref="G43:G46" si="10">(E43-D43)/(F43-D43)</f>
        <v>-1.7708409506398539E-2</v>
      </c>
      <c r="H43" s="14">
        <f t="shared" ref="H43:H46" si="11">C43*$A$6</f>
        <v>0.33200000000000002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spans="1:23" ht="12.75" customHeight="1">
      <c r="A44" s="25">
        <v>2</v>
      </c>
      <c r="B44" s="58" t="s">
        <v>94</v>
      </c>
      <c r="C44" s="100">
        <v>6.6000000000000003E-2</v>
      </c>
      <c r="D44" s="101">
        <v>4.5999999999999996</v>
      </c>
      <c r="E44" s="66">
        <v>1.23</v>
      </c>
      <c r="F44" s="66">
        <v>8.35</v>
      </c>
      <c r="G44" s="22">
        <f t="shared" si="10"/>
        <v>-0.89866666666666661</v>
      </c>
      <c r="H44" s="14">
        <f t="shared" si="11"/>
        <v>2.6400000000000003E-2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</row>
    <row r="45" spans="1:23" ht="12.75" customHeight="1">
      <c r="A45" s="25">
        <v>3</v>
      </c>
      <c r="B45" s="58" t="s">
        <v>95</v>
      </c>
      <c r="C45" s="100">
        <v>6.6000000000000003E-2</v>
      </c>
      <c r="D45" s="101">
        <v>28.5</v>
      </c>
      <c r="E45" s="66">
        <v>26.68</v>
      </c>
      <c r="F45" s="66">
        <v>21.19</v>
      </c>
      <c r="G45" s="22">
        <f t="shared" si="10"/>
        <v>0.24897400820793442</v>
      </c>
      <c r="H45" s="14">
        <f t="shared" si="11"/>
        <v>2.6400000000000003E-2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</row>
    <row r="46" spans="1:23" ht="12.75" customHeight="1">
      <c r="A46" s="25">
        <v>4</v>
      </c>
      <c r="B46" s="58" t="s">
        <v>96</v>
      </c>
      <c r="C46" s="100">
        <v>3.3000000000000002E-2</v>
      </c>
      <c r="D46" s="71">
        <v>0.45</v>
      </c>
      <c r="E46" s="31">
        <v>5.1499999999999997E-2</v>
      </c>
      <c r="F46" s="72">
        <v>1</v>
      </c>
      <c r="G46" s="22">
        <f t="shared" si="10"/>
        <v>-0.72454545454545449</v>
      </c>
      <c r="H46" s="14">
        <f t="shared" si="11"/>
        <v>1.3200000000000002E-2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ht="12.75" customHeight="1">
      <c r="A47" s="35"/>
      <c r="B47" s="108" t="str">
        <f>B42</f>
        <v>COST &amp; PRODUCTIVITY</v>
      </c>
      <c r="C47" s="109"/>
      <c r="D47" s="109"/>
      <c r="E47" s="109"/>
      <c r="F47" s="110"/>
      <c r="G47" s="36">
        <f>(C43*G43)+(C44*G44)+(C45*G45)+(C46*G46)</f>
        <v>-8.1487695348587116E-2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</row>
    <row r="48" spans="1:23" ht="12.75" customHeight="1">
      <c r="A48" s="16" t="s">
        <v>17</v>
      </c>
      <c r="B48" s="17" t="s">
        <v>15</v>
      </c>
      <c r="C48" s="18" t="s">
        <v>18</v>
      </c>
      <c r="D48" s="18" t="s">
        <v>19</v>
      </c>
      <c r="E48" s="18" t="s">
        <v>20</v>
      </c>
      <c r="F48" s="18" t="s">
        <v>21</v>
      </c>
      <c r="G48" s="18" t="s">
        <v>22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ht="12.75" customHeight="1">
      <c r="A49" s="25">
        <v>1</v>
      </c>
      <c r="B49" s="58" t="s">
        <v>78</v>
      </c>
      <c r="C49" s="22">
        <v>0.5</v>
      </c>
      <c r="D49" s="66">
        <v>0</v>
      </c>
      <c r="E49" s="66">
        <v>51.29</v>
      </c>
      <c r="F49" s="66">
        <v>100</v>
      </c>
      <c r="G49" s="22">
        <f t="shared" ref="G49:G52" si="12">(E49-D49)/(F49-D49)</f>
        <v>0.51290000000000002</v>
      </c>
      <c r="H49" s="14">
        <f t="shared" ref="H49:H52" si="13">C49*$A$7</f>
        <v>2.5000000000000001E-2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</row>
    <row r="50" spans="1:23" ht="12.75" customHeight="1">
      <c r="A50" s="25">
        <v>2</v>
      </c>
      <c r="B50" s="58" t="s">
        <v>80</v>
      </c>
      <c r="C50" s="22">
        <v>0.2</v>
      </c>
      <c r="D50" s="66">
        <v>0</v>
      </c>
      <c r="E50" s="66">
        <v>0.8</v>
      </c>
      <c r="F50" s="66">
        <v>5</v>
      </c>
      <c r="G50" s="22">
        <f t="shared" si="12"/>
        <v>0.16</v>
      </c>
      <c r="H50" s="14">
        <f t="shared" si="13"/>
        <v>1.0000000000000002E-2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</row>
    <row r="51" spans="1:23" ht="12.75" customHeight="1">
      <c r="A51" s="25">
        <v>3</v>
      </c>
      <c r="B51" s="58" t="s">
        <v>82</v>
      </c>
      <c r="C51" s="22">
        <v>0.2</v>
      </c>
      <c r="D51" s="66">
        <v>0</v>
      </c>
      <c r="E51" s="66">
        <v>87.01</v>
      </c>
      <c r="F51" s="66">
        <v>92</v>
      </c>
      <c r="G51" s="22">
        <f t="shared" si="12"/>
        <v>0.94576086956521743</v>
      </c>
      <c r="H51" s="14">
        <f t="shared" si="13"/>
        <v>1.0000000000000002E-2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</row>
    <row r="52" spans="1:23" ht="12.75" customHeight="1">
      <c r="A52" s="25">
        <v>4</v>
      </c>
      <c r="B52" s="58" t="s">
        <v>84</v>
      </c>
      <c r="C52" s="22">
        <v>0.1</v>
      </c>
      <c r="D52" s="66">
        <v>0</v>
      </c>
      <c r="E52" s="66">
        <v>97.1</v>
      </c>
      <c r="F52" s="66">
        <v>100</v>
      </c>
      <c r="G52" s="22">
        <f t="shared" si="12"/>
        <v>0.97099999999999997</v>
      </c>
      <c r="H52" s="14">
        <f t="shared" si="13"/>
        <v>5.000000000000001E-3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</row>
    <row r="53" spans="1:23" ht="12.75" customHeight="1">
      <c r="A53" s="35"/>
      <c r="B53" s="108" t="str">
        <f>B48</f>
        <v>DIGITALIZATION</v>
      </c>
      <c r="C53" s="109"/>
      <c r="D53" s="109"/>
      <c r="E53" s="109"/>
      <c r="F53" s="110"/>
      <c r="G53" s="36">
        <f>(C49*G49)+(C50*G50)+(C51*G51)+(C52*G52)</f>
        <v>0.57470217391304346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</row>
    <row r="54" spans="1:23" ht="15.75" customHeight="1">
      <c r="A54" s="3"/>
      <c r="B54" s="3"/>
      <c r="C54" s="3"/>
      <c r="D54" s="3"/>
      <c r="E54" s="3"/>
      <c r="F54" s="3"/>
      <c r="G54" s="77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</row>
    <row r="55" spans="1:23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</row>
    <row r="56" spans="1:23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spans="1:23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1:23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1:23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</row>
    <row r="60" spans="1:23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</row>
    <row r="61" spans="1:23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</row>
    <row r="62" spans="1:23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</row>
    <row r="63" spans="1:2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</row>
    <row r="64" spans="1:23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</row>
    <row r="65" spans="1:23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</row>
    <row r="66" spans="1:23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</row>
    <row r="67" spans="1:23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</row>
    <row r="68" spans="1:23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</row>
    <row r="69" spans="1:23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</row>
    <row r="70" spans="1:23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 spans="1:23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</row>
    <row r="72" spans="1:23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</row>
    <row r="73" spans="1:2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</row>
    <row r="74" spans="1:23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</row>
    <row r="75" spans="1:23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</row>
    <row r="76" spans="1:23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1:23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1:23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</row>
    <row r="79" spans="1:23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</row>
    <row r="80" spans="1:23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</row>
    <row r="81" spans="1:23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</row>
    <row r="82" spans="1:23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</row>
    <row r="83" spans="1:2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</row>
    <row r="84" spans="1:23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</row>
    <row r="85" spans="1:23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</row>
    <row r="86" spans="1:23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</row>
    <row r="87" spans="1:23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</row>
    <row r="88" spans="1:23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</row>
    <row r="89" spans="1:23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</row>
    <row r="90" spans="1:23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</row>
    <row r="91" spans="1:23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</row>
    <row r="92" spans="1:23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</row>
    <row r="93" spans="1:2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</row>
    <row r="94" spans="1:23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</row>
    <row r="95" spans="1:23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</row>
    <row r="96" spans="1:23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</row>
    <row r="97" spans="1:23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</row>
    <row r="98" spans="1:23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spans="1:23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</row>
    <row r="100" spans="1:23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</row>
    <row r="101" spans="1:23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</row>
    <row r="102" spans="1:23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</row>
    <row r="103" spans="1:2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</row>
    <row r="104" spans="1:23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</row>
    <row r="105" spans="1:23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</row>
    <row r="106" spans="1:23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</row>
    <row r="107" spans="1:23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</row>
    <row r="108" spans="1:23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</row>
    <row r="109" spans="1:23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 spans="1:23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</row>
    <row r="111" spans="1:23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</row>
    <row r="112" spans="1:23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spans="1:2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1:23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1:23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1:23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</row>
    <row r="117" spans="1:23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</row>
    <row r="118" spans="1:23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</row>
    <row r="119" spans="1:23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</row>
    <row r="120" spans="1:23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 spans="1:23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</row>
    <row r="122" spans="1:23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</row>
    <row r="123" spans="1: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</row>
    <row r="124" spans="1:23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5" spans="1:23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</row>
    <row r="126" spans="1:23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spans="1:23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</row>
    <row r="128" spans="1:23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</row>
    <row r="129" spans="1:23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 spans="1:23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</row>
    <row r="131" spans="1:23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</row>
    <row r="132" spans="1:23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</row>
    <row r="133" spans="1:2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1:23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1:23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</row>
    <row r="136" spans="1:23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</row>
    <row r="137" spans="1:23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</row>
    <row r="138" spans="1:23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</row>
    <row r="139" spans="1:23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</row>
    <row r="140" spans="1:23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spans="1:23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</row>
    <row r="142" spans="1:23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</row>
    <row r="143" spans="1:2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</row>
    <row r="144" spans="1:23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</row>
    <row r="145" spans="1:23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</row>
    <row r="146" spans="1:23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</row>
    <row r="147" spans="1:23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</row>
    <row r="148" spans="1:23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</row>
    <row r="149" spans="1:23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</row>
    <row r="150" spans="1:23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</row>
    <row r="151" spans="1:23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</row>
    <row r="152" spans="1:23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1:2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1:23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1:23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1:23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</row>
    <row r="157" spans="1:23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</row>
    <row r="158" spans="1:23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</row>
    <row r="159" spans="1:23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</row>
    <row r="160" spans="1:23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</row>
    <row r="161" spans="1:23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</row>
    <row r="162" spans="1:23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</row>
    <row r="163" spans="1:2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</row>
    <row r="164" spans="1:23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</row>
    <row r="165" spans="1:23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</row>
    <row r="166" spans="1:23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</row>
    <row r="167" spans="1:23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</row>
    <row r="168" spans="1:23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 spans="1:23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</row>
    <row r="170" spans="1:23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</row>
    <row r="171" spans="1:23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</row>
    <row r="172" spans="1:23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</row>
    <row r="173" spans="1:2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</row>
    <row r="174" spans="1:23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</row>
    <row r="175" spans="1:23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</row>
    <row r="176" spans="1:23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</row>
    <row r="177" spans="1:23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</row>
    <row r="178" spans="1:23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</row>
    <row r="179" spans="1:23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</row>
    <row r="180" spans="1:23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</row>
    <row r="181" spans="1:23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</row>
    <row r="182" spans="1:23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 spans="1:2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</row>
    <row r="184" spans="1:23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</row>
    <row r="185" spans="1:23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</row>
    <row r="186" spans="1:23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</row>
    <row r="187" spans="1:23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1:23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</row>
    <row r="189" spans="1:23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</row>
    <row r="190" spans="1:23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</row>
    <row r="191" spans="1:23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</row>
    <row r="192" spans="1:23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</row>
    <row r="193" spans="1:2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</row>
    <row r="194" spans="1:23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</row>
    <row r="195" spans="1:23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</row>
    <row r="196" spans="1:23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 spans="1:23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</row>
    <row r="198" spans="1:23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</row>
    <row r="199" spans="1:23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</row>
    <row r="200" spans="1:23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</row>
    <row r="201" spans="1:23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</row>
    <row r="202" spans="1:23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</row>
    <row r="203" spans="1:2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1:23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</row>
    <row r="205" spans="1:23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</row>
    <row r="206" spans="1:23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</row>
    <row r="207" spans="1:23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</row>
    <row r="208" spans="1:23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</row>
    <row r="209" spans="1:23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</row>
    <row r="210" spans="1:23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 spans="1:23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</row>
    <row r="212" spans="1:23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</row>
    <row r="213" spans="1:2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</row>
    <row r="214" spans="1:23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</row>
    <row r="215" spans="1:23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</row>
    <row r="216" spans="1:23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</row>
    <row r="217" spans="1:23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</row>
    <row r="218" spans="1:23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</row>
    <row r="219" spans="1:23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</row>
    <row r="220" spans="1:23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</row>
    <row r="221" spans="1:23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</row>
    <row r="222" spans="1:23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</row>
    <row r="223" spans="1: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</row>
    <row r="224" spans="1:23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</row>
    <row r="225" spans="1:23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</row>
    <row r="226" spans="1:23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</row>
    <row r="227" spans="1:23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</row>
    <row r="228" spans="1:23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</row>
    <row r="229" spans="1:23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</row>
    <row r="230" spans="1:23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</row>
    <row r="231" spans="1:23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</row>
    <row r="232" spans="1:23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</row>
    <row r="233" spans="1:2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</row>
    <row r="234" spans="1:23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</row>
    <row r="235" spans="1:23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</row>
    <row r="236" spans="1:23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</row>
    <row r="237" spans="1:23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</row>
    <row r="238" spans="1:23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 spans="1:23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</row>
    <row r="240" spans="1:23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</row>
    <row r="241" spans="1:23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</row>
    <row r="242" spans="1:23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</row>
    <row r="243" spans="1:2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</row>
    <row r="244" spans="1:23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</row>
    <row r="245" spans="1:23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</row>
    <row r="246" spans="1:23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</row>
    <row r="247" spans="1:23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</row>
    <row r="248" spans="1:23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</row>
    <row r="249" spans="1:23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</row>
    <row r="250" spans="1:23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</row>
    <row r="251" spans="1:23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</row>
    <row r="252" spans="1:23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spans="1:2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</row>
    <row r="254" spans="1:23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</row>
    <row r="255" spans="1:23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</row>
    <row r="256" spans="1:23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</row>
    <row r="257" spans="1:23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</row>
    <row r="258" spans="1:23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</row>
    <row r="259" spans="1:23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</row>
    <row r="260" spans="1:23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</row>
    <row r="261" spans="1:23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</row>
    <row r="262" spans="1:23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1:2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</row>
    <row r="264" spans="1:23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</row>
    <row r="265" spans="1:23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</row>
    <row r="266" spans="1:23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 spans="1:23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</row>
    <row r="268" spans="1:23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</row>
    <row r="269" spans="1:23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</row>
    <row r="270" spans="1:23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</row>
    <row r="271" spans="1:23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</row>
    <row r="272" spans="1:23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</row>
    <row r="273" spans="1:2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</row>
    <row r="274" spans="1:23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</row>
    <row r="275" spans="1:23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</row>
    <row r="276" spans="1:23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</row>
    <row r="277" spans="1:23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</row>
    <row r="278" spans="1:23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</row>
    <row r="279" spans="1:23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</row>
    <row r="280" spans="1:23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 spans="1:23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</row>
    <row r="282" spans="1:23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</row>
    <row r="283" spans="1:2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</row>
    <row r="284" spans="1:23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</row>
    <row r="285" spans="1:23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</row>
    <row r="286" spans="1:23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</row>
    <row r="287" spans="1:23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</row>
    <row r="288" spans="1:23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</row>
    <row r="289" spans="1:23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</row>
    <row r="290" spans="1:23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</row>
    <row r="291" spans="1:23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</row>
    <row r="292" spans="1:23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</row>
    <row r="293" spans="1:2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</row>
    <row r="294" spans="1:23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</row>
    <row r="295" spans="1:23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</row>
    <row r="296" spans="1:23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</row>
    <row r="297" spans="1:23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</row>
    <row r="298" spans="1:23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</row>
    <row r="299" spans="1:23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</row>
    <row r="300" spans="1:23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</row>
    <row r="301" spans="1:23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</row>
    <row r="302" spans="1:23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</row>
    <row r="303" spans="1:2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</row>
    <row r="304" spans="1:23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</row>
    <row r="305" spans="1:23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</row>
    <row r="306" spans="1:23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</row>
    <row r="307" spans="1:23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</row>
    <row r="308" spans="1:23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 spans="1:23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</row>
    <row r="310" spans="1:23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</row>
    <row r="311" spans="1:23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</row>
    <row r="312" spans="1:23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</row>
    <row r="313" spans="1:2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</row>
    <row r="314" spans="1:23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</row>
    <row r="315" spans="1:23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</row>
    <row r="316" spans="1:23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</row>
    <row r="317" spans="1:23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</row>
    <row r="318" spans="1:23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</row>
    <row r="319" spans="1:23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</row>
    <row r="320" spans="1:23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</row>
    <row r="321" spans="1:23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</row>
    <row r="322" spans="1:23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 spans="1: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</row>
    <row r="324" spans="1:23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</row>
    <row r="325" spans="1:23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</row>
    <row r="326" spans="1:23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</row>
    <row r="327" spans="1:23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</row>
    <row r="328" spans="1:23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</row>
    <row r="329" spans="1:23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1:23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</row>
    <row r="331" spans="1:23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</row>
    <row r="332" spans="1:23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</row>
    <row r="333" spans="1:2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</row>
    <row r="334" spans="1:23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</row>
    <row r="335" spans="1:23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</row>
    <row r="336" spans="1:23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 spans="1:23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</row>
    <row r="338" spans="1:23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</row>
    <row r="339" spans="1:23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</row>
    <row r="340" spans="1:23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</row>
    <row r="341" spans="1:23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</row>
    <row r="342" spans="1:23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</row>
    <row r="343" spans="1:2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</row>
    <row r="344" spans="1:23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</row>
    <row r="345" spans="1:23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</row>
    <row r="346" spans="1:23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</row>
    <row r="347" spans="1:23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1:23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</row>
    <row r="349" spans="1:23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</row>
    <row r="350" spans="1:23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 spans="1:23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</row>
    <row r="352" spans="1:23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1:2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 spans="1:23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 spans="1:23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 spans="1:23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 spans="1:23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 spans="1:23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 spans="1:23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 spans="1:23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 spans="1:23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 spans="1:23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 spans="1:2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 spans="1:23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 spans="1:23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 spans="1:23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 spans="1:23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 spans="1:23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 spans="1:23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 spans="1:23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 spans="1:23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 spans="1:23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 spans="1:2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 spans="1:23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 spans="1:23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 spans="1:23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 spans="1:23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 spans="1:23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 spans="1:23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 spans="1:23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 spans="1:23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 spans="1:23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 spans="1:2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 spans="1:23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 spans="1:23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 spans="1:23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 spans="1:23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 spans="1:23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</row>
    <row r="389" spans="1:23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</row>
    <row r="390" spans="1:23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1:23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</row>
    <row r="392" spans="1:23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</row>
    <row r="393" spans="1:2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</row>
    <row r="394" spans="1:23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</row>
    <row r="395" spans="1:23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</row>
    <row r="396" spans="1:23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</row>
    <row r="397" spans="1:23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</row>
    <row r="398" spans="1:23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</row>
    <row r="399" spans="1:23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</row>
    <row r="400" spans="1:23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</row>
    <row r="401" spans="1:23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</row>
    <row r="402" spans="1:23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</row>
    <row r="403" spans="1:2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</row>
    <row r="404" spans="1:23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</row>
    <row r="405" spans="1:23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</row>
    <row r="406" spans="1:23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</row>
    <row r="407" spans="1:23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1:23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</row>
    <row r="409" spans="1:23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</row>
    <row r="410" spans="1:23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</row>
    <row r="411" spans="1:23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</row>
    <row r="412" spans="1:23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</row>
    <row r="413" spans="1:2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</row>
    <row r="414" spans="1:23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</row>
    <row r="415" spans="1:23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</row>
    <row r="416" spans="1:23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</row>
    <row r="417" spans="1:23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</row>
    <row r="418" spans="1:23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</row>
    <row r="419" spans="1:23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</row>
    <row r="420" spans="1:23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</row>
    <row r="421" spans="1:23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</row>
    <row r="422" spans="1:23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</row>
    <row r="423" spans="1: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</row>
    <row r="424" spans="1:23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1:23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</row>
    <row r="426" spans="1:23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</row>
    <row r="427" spans="1:23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</row>
    <row r="428" spans="1:23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</row>
    <row r="429" spans="1:23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</row>
    <row r="430" spans="1:23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</row>
    <row r="431" spans="1:23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</row>
    <row r="432" spans="1:23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</row>
    <row r="433" spans="1:2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</row>
    <row r="434" spans="1:23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</row>
    <row r="435" spans="1:23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</row>
    <row r="436" spans="1:23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</row>
    <row r="437" spans="1:23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</row>
    <row r="438" spans="1:23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</row>
    <row r="439" spans="1:23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</row>
    <row r="440" spans="1:23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</row>
    <row r="441" spans="1:23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1:23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</row>
    <row r="443" spans="1:2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</row>
    <row r="444" spans="1:23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</row>
    <row r="445" spans="1:23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</row>
    <row r="446" spans="1:23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</row>
    <row r="447" spans="1:23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</row>
    <row r="448" spans="1:23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</row>
    <row r="449" spans="1:23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</row>
    <row r="450" spans="1:23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</row>
    <row r="451" spans="1:23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</row>
    <row r="452" spans="1:23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</row>
    <row r="453" spans="1:2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</row>
    <row r="454" spans="1:23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</row>
    <row r="455" spans="1:23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</row>
    <row r="456" spans="1:23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</row>
    <row r="457" spans="1:23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</row>
    <row r="458" spans="1:23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</row>
    <row r="459" spans="1:23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</row>
    <row r="460" spans="1:23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</row>
    <row r="461" spans="1:23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</row>
    <row r="462" spans="1:23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</row>
    <row r="463" spans="1:2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</row>
    <row r="464" spans="1:23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</row>
    <row r="465" spans="1:23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</row>
    <row r="466" spans="1:23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</row>
    <row r="467" spans="1:23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</row>
    <row r="468" spans="1:23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</row>
    <row r="469" spans="1:23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</row>
    <row r="470" spans="1:23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</row>
    <row r="471" spans="1:23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</row>
    <row r="472" spans="1:23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</row>
    <row r="473" spans="1:2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</row>
    <row r="474" spans="1:23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</row>
    <row r="475" spans="1:23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</row>
    <row r="476" spans="1:23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</row>
    <row r="477" spans="1:23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</row>
    <row r="478" spans="1:23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</row>
    <row r="479" spans="1:23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</row>
    <row r="480" spans="1:23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</row>
    <row r="481" spans="1:23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</row>
    <row r="482" spans="1:23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</row>
    <row r="483" spans="1:2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</row>
    <row r="484" spans="1:23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</row>
    <row r="485" spans="1:23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</row>
    <row r="486" spans="1:23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</row>
    <row r="487" spans="1:23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</row>
    <row r="488" spans="1:23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</row>
    <row r="489" spans="1:23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</row>
    <row r="490" spans="1:23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</row>
    <row r="491" spans="1:23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</row>
    <row r="492" spans="1:23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</row>
    <row r="493" spans="1:2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</row>
    <row r="494" spans="1:23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</row>
    <row r="495" spans="1:23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</row>
    <row r="496" spans="1:23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</row>
    <row r="497" spans="1:23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</row>
    <row r="498" spans="1:23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</row>
    <row r="499" spans="1:23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</row>
    <row r="500" spans="1:23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</row>
    <row r="501" spans="1:23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</row>
    <row r="502" spans="1:23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</row>
    <row r="503" spans="1:2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</row>
    <row r="504" spans="1:23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</row>
    <row r="505" spans="1:23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</row>
    <row r="506" spans="1:23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</row>
    <row r="507" spans="1:23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</row>
    <row r="508" spans="1:23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</row>
    <row r="509" spans="1:23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</row>
    <row r="510" spans="1:23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</row>
    <row r="511" spans="1:23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</row>
    <row r="512" spans="1:23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</row>
    <row r="513" spans="1:2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</row>
    <row r="514" spans="1:23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</row>
    <row r="515" spans="1:23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</row>
    <row r="516" spans="1:23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</row>
    <row r="517" spans="1:23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</row>
    <row r="518" spans="1:23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</row>
    <row r="519" spans="1:23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</row>
    <row r="520" spans="1:23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</row>
    <row r="521" spans="1:23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</row>
    <row r="522" spans="1:23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</row>
    <row r="523" spans="1: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</row>
    <row r="524" spans="1:23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</row>
    <row r="525" spans="1:23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</row>
    <row r="526" spans="1:23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</row>
    <row r="527" spans="1:23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</row>
    <row r="528" spans="1:23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</row>
    <row r="529" spans="1:23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</row>
    <row r="530" spans="1:23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</row>
    <row r="531" spans="1:23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</row>
    <row r="532" spans="1:23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</row>
    <row r="533" spans="1:2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</row>
    <row r="534" spans="1:23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</row>
    <row r="535" spans="1:23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</row>
    <row r="536" spans="1:23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</row>
    <row r="537" spans="1:23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</row>
    <row r="538" spans="1:23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</row>
    <row r="539" spans="1:23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</row>
    <row r="540" spans="1:23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</row>
    <row r="541" spans="1:23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</row>
    <row r="542" spans="1:23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</row>
    <row r="543" spans="1:2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</row>
    <row r="544" spans="1:23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</row>
    <row r="545" spans="1:23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</row>
    <row r="546" spans="1:23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</row>
    <row r="547" spans="1:23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</row>
    <row r="548" spans="1:23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</row>
    <row r="549" spans="1:23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</row>
    <row r="550" spans="1:23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</row>
    <row r="551" spans="1:23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</row>
    <row r="552" spans="1:23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</row>
    <row r="553" spans="1:2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1:23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</row>
    <row r="555" spans="1:23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</row>
    <row r="556" spans="1:23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</row>
    <row r="557" spans="1:23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</row>
    <row r="558" spans="1:23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</row>
    <row r="559" spans="1:23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</row>
    <row r="560" spans="1:23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</row>
    <row r="561" spans="1:23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</row>
    <row r="562" spans="1:23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</row>
    <row r="563" spans="1:2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</row>
    <row r="564" spans="1:23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</row>
    <row r="565" spans="1:23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</row>
    <row r="566" spans="1:23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</row>
    <row r="567" spans="1:23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</row>
    <row r="568" spans="1:23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</row>
    <row r="569" spans="1:23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</row>
    <row r="570" spans="1:23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</row>
    <row r="571" spans="1:23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</row>
    <row r="572" spans="1:23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</row>
    <row r="573" spans="1:2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</row>
    <row r="574" spans="1:23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</row>
    <row r="575" spans="1:23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</row>
    <row r="576" spans="1:23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</row>
    <row r="577" spans="1:23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</row>
    <row r="578" spans="1:23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</row>
    <row r="579" spans="1:23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</row>
    <row r="580" spans="1:23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</row>
    <row r="581" spans="1:23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</row>
    <row r="582" spans="1:23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</row>
    <row r="583" spans="1:2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1:23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</row>
    <row r="585" spans="1:23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</row>
    <row r="586" spans="1:23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</row>
    <row r="587" spans="1:23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</row>
    <row r="588" spans="1:23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</row>
    <row r="589" spans="1:23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</row>
    <row r="590" spans="1:23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</row>
    <row r="591" spans="1:23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</row>
    <row r="592" spans="1:23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</row>
    <row r="593" spans="1:2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</row>
    <row r="594" spans="1:23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</row>
    <row r="595" spans="1:23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</row>
    <row r="596" spans="1:23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</row>
    <row r="597" spans="1:23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</row>
    <row r="598" spans="1:23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1:23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</row>
    <row r="600" spans="1:23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</row>
    <row r="601" spans="1:23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</row>
    <row r="602" spans="1:23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</row>
    <row r="603" spans="1:2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</row>
    <row r="604" spans="1:23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</row>
    <row r="605" spans="1:23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</row>
    <row r="606" spans="1:23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</row>
    <row r="607" spans="1:23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</row>
    <row r="608" spans="1:23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</row>
    <row r="609" spans="1:23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</row>
    <row r="610" spans="1:23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</row>
    <row r="611" spans="1:23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</row>
    <row r="612" spans="1:23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</row>
    <row r="613" spans="1:2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</row>
    <row r="614" spans="1:23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</row>
    <row r="615" spans="1:23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</row>
    <row r="616" spans="1:23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</row>
    <row r="617" spans="1:23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</row>
    <row r="618" spans="1:23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</row>
    <row r="619" spans="1:23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</row>
    <row r="620" spans="1:23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</row>
    <row r="621" spans="1:23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</row>
    <row r="622" spans="1:23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</row>
    <row r="623" spans="1: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</row>
    <row r="624" spans="1:23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</row>
    <row r="625" spans="1:23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</row>
    <row r="626" spans="1:23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</row>
    <row r="627" spans="1:23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</row>
    <row r="628" spans="1:23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1:23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</row>
    <row r="630" spans="1:23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</row>
    <row r="631" spans="1:23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</row>
    <row r="632" spans="1:23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</row>
    <row r="633" spans="1:2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</row>
    <row r="634" spans="1:23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</row>
    <row r="635" spans="1:23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</row>
    <row r="636" spans="1:23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</row>
    <row r="637" spans="1:23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</row>
    <row r="638" spans="1:23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</row>
    <row r="639" spans="1:23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</row>
    <row r="640" spans="1:23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</row>
    <row r="641" spans="1:23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</row>
    <row r="642" spans="1:23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</row>
    <row r="643" spans="1:2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1:23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</row>
    <row r="645" spans="1:23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</row>
    <row r="646" spans="1:23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</row>
    <row r="647" spans="1:23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</row>
    <row r="648" spans="1:23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</row>
    <row r="649" spans="1:23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</row>
    <row r="650" spans="1:23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</row>
    <row r="651" spans="1:23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</row>
    <row r="652" spans="1:23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</row>
    <row r="653" spans="1:2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</row>
    <row r="654" spans="1:23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</row>
    <row r="655" spans="1:23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</row>
    <row r="656" spans="1:23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</row>
    <row r="657" spans="1:23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</row>
    <row r="658" spans="1:23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</row>
    <row r="659" spans="1:23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</row>
    <row r="660" spans="1:23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</row>
    <row r="661" spans="1:23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</row>
    <row r="662" spans="1:23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</row>
    <row r="663" spans="1:2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</row>
    <row r="664" spans="1:23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</row>
    <row r="665" spans="1:23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</row>
    <row r="666" spans="1:23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</row>
    <row r="667" spans="1:23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</row>
    <row r="668" spans="1:23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</row>
    <row r="669" spans="1:23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</row>
    <row r="670" spans="1:23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</row>
    <row r="671" spans="1:23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</row>
    <row r="672" spans="1:23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</row>
    <row r="673" spans="1:2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1:23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</row>
    <row r="675" spans="1:23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1:23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</row>
    <row r="677" spans="1:23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</row>
    <row r="678" spans="1:23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</row>
    <row r="679" spans="1:23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</row>
    <row r="680" spans="1:23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</row>
    <row r="681" spans="1:23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</row>
    <row r="682" spans="1:23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</row>
    <row r="683" spans="1:2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</row>
    <row r="684" spans="1:23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</row>
    <row r="685" spans="1:23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</row>
    <row r="686" spans="1:23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</row>
    <row r="687" spans="1:23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</row>
    <row r="688" spans="1:23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</row>
    <row r="689" spans="1:23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</row>
    <row r="690" spans="1:23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</row>
    <row r="691" spans="1:23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</row>
    <row r="692" spans="1:23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1:2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</row>
    <row r="694" spans="1:23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</row>
    <row r="695" spans="1:23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</row>
    <row r="696" spans="1:23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</row>
    <row r="697" spans="1:23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</row>
    <row r="698" spans="1:23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</row>
    <row r="699" spans="1:23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</row>
    <row r="700" spans="1:23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</row>
    <row r="701" spans="1:23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</row>
    <row r="702" spans="1:23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</row>
    <row r="703" spans="1:2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</row>
    <row r="704" spans="1:23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</row>
    <row r="705" spans="1:23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</row>
    <row r="706" spans="1:23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</row>
    <row r="707" spans="1:23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</row>
    <row r="708" spans="1:23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</row>
    <row r="709" spans="1:23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</row>
    <row r="710" spans="1:23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</row>
    <row r="711" spans="1:23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</row>
    <row r="712" spans="1:23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</row>
    <row r="713" spans="1:2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</row>
    <row r="714" spans="1:23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</row>
    <row r="715" spans="1:23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</row>
    <row r="716" spans="1:23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</row>
    <row r="717" spans="1:23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</row>
    <row r="718" spans="1:23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</row>
    <row r="719" spans="1:23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</row>
    <row r="720" spans="1:23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</row>
    <row r="721" spans="1:23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</row>
    <row r="722" spans="1:23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</row>
    <row r="723" spans="1: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</row>
    <row r="724" spans="1:23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</row>
    <row r="725" spans="1:23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1:23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1:23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</row>
    <row r="728" spans="1:23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</row>
    <row r="729" spans="1:23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</row>
    <row r="730" spans="1:23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</row>
    <row r="731" spans="1:23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</row>
    <row r="732" spans="1:23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</row>
    <row r="733" spans="1:2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</row>
    <row r="734" spans="1:23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</row>
    <row r="735" spans="1:23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</row>
    <row r="736" spans="1:23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</row>
    <row r="737" spans="1:23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</row>
    <row r="738" spans="1:23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</row>
    <row r="739" spans="1:23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</row>
    <row r="740" spans="1:23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</row>
    <row r="741" spans="1:23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</row>
    <row r="742" spans="1:23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</row>
    <row r="743" spans="1:2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1:23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</row>
    <row r="745" spans="1:23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</row>
    <row r="746" spans="1:23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</row>
    <row r="747" spans="1:23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</row>
    <row r="748" spans="1:23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</row>
    <row r="749" spans="1:23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</row>
    <row r="750" spans="1:23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</row>
    <row r="751" spans="1:23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</row>
    <row r="752" spans="1:23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</row>
    <row r="753" spans="1:2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</row>
    <row r="754" spans="1:23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</row>
    <row r="755" spans="1:23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</row>
    <row r="756" spans="1:23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</row>
    <row r="757" spans="1:23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</row>
    <row r="758" spans="1:23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</row>
    <row r="759" spans="1:23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</row>
    <row r="760" spans="1:23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1:23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</row>
    <row r="762" spans="1:23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</row>
    <row r="763" spans="1:2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</row>
    <row r="764" spans="1:23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</row>
    <row r="765" spans="1:23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</row>
    <row r="766" spans="1:23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</row>
    <row r="767" spans="1:23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</row>
    <row r="768" spans="1:23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</row>
    <row r="769" spans="1:23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</row>
    <row r="770" spans="1:23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</row>
    <row r="771" spans="1:23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</row>
    <row r="772" spans="1:23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</row>
    <row r="773" spans="1:2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</row>
    <row r="774" spans="1:23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</row>
    <row r="775" spans="1:23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</row>
    <row r="776" spans="1:23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</row>
    <row r="777" spans="1:23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1:23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1:23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1:23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1:23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1:23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1:2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1:23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1:23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1:23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1:23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1:23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1:23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1:23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1:23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1:23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1:2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1:23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1:23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1:23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1:23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1:23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1:23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1:23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1:23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1:23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1:2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1:23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1:23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1:23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1:23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1:23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  <row r="809" spans="1:23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</row>
    <row r="810" spans="1:23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</row>
    <row r="811" spans="1:23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</row>
    <row r="812" spans="1:23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</row>
    <row r="813" spans="1:2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</row>
    <row r="814" spans="1:23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</row>
    <row r="815" spans="1:23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</row>
    <row r="816" spans="1:23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</row>
    <row r="817" spans="1:23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</row>
    <row r="818" spans="1:23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</row>
    <row r="819" spans="1:23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</row>
    <row r="820" spans="1:23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</row>
    <row r="821" spans="1:23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</row>
    <row r="822" spans="1:23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</row>
    <row r="823" spans="1: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</row>
    <row r="824" spans="1:23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</row>
    <row r="825" spans="1:23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</row>
    <row r="826" spans="1:23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</row>
    <row r="827" spans="1:23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</row>
    <row r="828" spans="1:23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</row>
    <row r="829" spans="1:23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</row>
    <row r="830" spans="1:23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</row>
    <row r="831" spans="1:23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</row>
    <row r="832" spans="1:23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</row>
    <row r="833" spans="1:2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</row>
    <row r="834" spans="1:23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</row>
    <row r="835" spans="1:23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</row>
    <row r="836" spans="1:23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</row>
    <row r="837" spans="1:23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</row>
    <row r="838" spans="1:23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</row>
    <row r="839" spans="1:23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</row>
    <row r="840" spans="1:23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</row>
    <row r="841" spans="1:23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</row>
    <row r="842" spans="1:23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</row>
    <row r="843" spans="1:2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</row>
    <row r="844" spans="1:23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</row>
    <row r="845" spans="1:23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</row>
    <row r="846" spans="1:23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</row>
    <row r="847" spans="1:23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</row>
    <row r="848" spans="1:23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</row>
    <row r="849" spans="1:23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</row>
    <row r="850" spans="1:23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</row>
    <row r="851" spans="1:23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</row>
    <row r="852" spans="1:23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</row>
    <row r="853" spans="1:2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</row>
    <row r="854" spans="1:23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</row>
    <row r="855" spans="1:23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</row>
    <row r="856" spans="1:23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</row>
    <row r="857" spans="1:23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</row>
    <row r="858" spans="1:23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</row>
    <row r="859" spans="1:23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</row>
    <row r="860" spans="1:23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</row>
    <row r="861" spans="1:23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</row>
    <row r="862" spans="1:23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</row>
    <row r="863" spans="1:2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</row>
    <row r="864" spans="1:23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</row>
    <row r="865" spans="1:23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</row>
    <row r="866" spans="1:23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</row>
    <row r="867" spans="1:23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</row>
    <row r="868" spans="1:23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</row>
    <row r="869" spans="1:23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</row>
    <row r="870" spans="1:23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</row>
    <row r="871" spans="1:23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</row>
    <row r="872" spans="1:23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</row>
    <row r="873" spans="1:2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</row>
    <row r="874" spans="1:23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</row>
    <row r="875" spans="1:23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</row>
    <row r="876" spans="1:23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</row>
    <row r="877" spans="1:23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</row>
    <row r="878" spans="1:23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</row>
    <row r="879" spans="1:23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</row>
    <row r="880" spans="1:23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</row>
    <row r="881" spans="1:23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</row>
    <row r="882" spans="1:23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</row>
    <row r="883" spans="1:2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</row>
    <row r="884" spans="1:23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</row>
    <row r="885" spans="1:23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</row>
    <row r="886" spans="1:23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</row>
    <row r="887" spans="1:23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</row>
    <row r="888" spans="1:23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</row>
    <row r="889" spans="1:23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</row>
    <row r="890" spans="1:23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</row>
    <row r="891" spans="1:23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</row>
    <row r="892" spans="1:23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</row>
    <row r="893" spans="1:2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</row>
    <row r="894" spans="1:23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</row>
    <row r="895" spans="1:23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</row>
    <row r="896" spans="1:23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</row>
    <row r="897" spans="1:23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</row>
    <row r="898" spans="1:23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</row>
    <row r="899" spans="1:23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</row>
    <row r="900" spans="1:23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</row>
    <row r="901" spans="1:23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</row>
    <row r="902" spans="1:23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</row>
    <row r="903" spans="1:2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</row>
    <row r="904" spans="1:23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</row>
    <row r="905" spans="1:23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</row>
    <row r="906" spans="1:23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</row>
    <row r="907" spans="1:23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</row>
    <row r="908" spans="1:23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</row>
    <row r="909" spans="1:23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</row>
    <row r="910" spans="1:23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</row>
    <row r="911" spans="1:23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</row>
    <row r="912" spans="1:23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</row>
    <row r="913" spans="1:2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</row>
    <row r="914" spans="1:23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</row>
    <row r="915" spans="1:23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</row>
    <row r="916" spans="1:23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</row>
    <row r="917" spans="1:23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</row>
    <row r="918" spans="1:23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</row>
    <row r="919" spans="1:23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</row>
    <row r="920" spans="1:23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</row>
    <row r="921" spans="1:23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</row>
    <row r="922" spans="1:23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</row>
    <row r="923" spans="1: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</row>
    <row r="924" spans="1:23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</row>
    <row r="925" spans="1:23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</row>
    <row r="926" spans="1:23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</row>
    <row r="927" spans="1:23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</row>
    <row r="928" spans="1:23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</row>
    <row r="929" spans="1:23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</row>
    <row r="930" spans="1:23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</row>
    <row r="931" spans="1:23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</row>
    <row r="932" spans="1:23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</row>
    <row r="933" spans="1:2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</row>
    <row r="934" spans="1:23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</row>
    <row r="935" spans="1:23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</row>
    <row r="936" spans="1:23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</row>
    <row r="937" spans="1:23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</row>
    <row r="938" spans="1:23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</row>
    <row r="939" spans="1:23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</row>
    <row r="940" spans="1:23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</row>
    <row r="941" spans="1:23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</row>
    <row r="942" spans="1:23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</row>
    <row r="943" spans="1:2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</row>
    <row r="944" spans="1:23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</row>
    <row r="945" spans="1:23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</row>
    <row r="946" spans="1:23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</row>
    <row r="947" spans="1:23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</row>
    <row r="948" spans="1:23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</row>
    <row r="949" spans="1:23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</row>
    <row r="950" spans="1:23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</row>
    <row r="951" spans="1:23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</row>
    <row r="952" spans="1:23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</row>
    <row r="953" spans="1:2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</row>
    <row r="954" spans="1:23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</row>
    <row r="955" spans="1:23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</row>
    <row r="956" spans="1:23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</row>
    <row r="957" spans="1:23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</row>
    <row r="958" spans="1:23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</row>
    <row r="959" spans="1:23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</row>
    <row r="960" spans="1:23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</row>
    <row r="961" spans="1:23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</row>
    <row r="962" spans="1:23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</row>
    <row r="963" spans="1:2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</row>
    <row r="964" spans="1:23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</row>
    <row r="965" spans="1:23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</row>
    <row r="966" spans="1:23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</row>
    <row r="967" spans="1:23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</row>
    <row r="968" spans="1:23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</row>
    <row r="969" spans="1:23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</row>
    <row r="970" spans="1:23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</row>
    <row r="971" spans="1:23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</row>
    <row r="972" spans="1:23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</row>
    <row r="973" spans="1:2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</row>
    <row r="974" spans="1:23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</row>
    <row r="975" spans="1:23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</row>
    <row r="976" spans="1:23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</row>
    <row r="977" spans="1:23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</row>
    <row r="978" spans="1:23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</row>
    <row r="979" spans="1:23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</row>
    <row r="980" spans="1:23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</row>
    <row r="981" spans="1:23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</row>
    <row r="982" spans="1:23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</row>
    <row r="983" spans="1:2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</row>
    <row r="984" spans="1:23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</row>
    <row r="985" spans="1:23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</row>
    <row r="986" spans="1:23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</row>
    <row r="987" spans="1:23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</row>
    <row r="988" spans="1:23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</row>
    <row r="989" spans="1:23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</row>
    <row r="990" spans="1:23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</row>
    <row r="991" spans="1:23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</row>
    <row r="992" spans="1:23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</row>
    <row r="993" spans="1:2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</row>
    <row r="994" spans="1:23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</row>
    <row r="995" spans="1:23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</row>
    <row r="996" spans="1:23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</row>
    <row r="997" spans="1:23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</row>
    <row r="998" spans="1:23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</row>
    <row r="999" spans="1:23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</row>
    <row r="1000" spans="1:23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</row>
    <row r="1001" spans="1:23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</row>
    <row r="1002" spans="1:23" ht="15.7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</row>
    <row r="1003" spans="1:23" ht="15.7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</row>
    <row r="1004" spans="1:23" ht="15.7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</row>
    <row r="1005" spans="1:23" ht="15.7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</row>
    <row r="1006" spans="1:23" ht="15.7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</row>
    <row r="1007" spans="1:23" ht="15.7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</row>
    <row r="1008" spans="1:23" ht="15.7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</row>
    <row r="1009" spans="1:23" ht="15.7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</row>
    <row r="1010" spans="1:23" ht="15.7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</row>
  </sheetData>
  <mergeCells count="8">
    <mergeCell ref="B41:F41"/>
    <mergeCell ref="B47:F47"/>
    <mergeCell ref="B53:F53"/>
    <mergeCell ref="F3:G3"/>
    <mergeCell ref="F4:G4"/>
    <mergeCell ref="B14:F14"/>
    <mergeCell ref="B22:F22"/>
    <mergeCell ref="B33:F33"/>
  </mergeCells>
  <pageMargins left="0.7" right="0.7" top="0.75" bottom="0.75" header="0" footer="0"/>
  <pageSetup orientation="landscape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B3:B10"/>
  <sheetViews>
    <sheetView workbookViewId="0"/>
  </sheetViews>
  <sheetFormatPr defaultColWidth="11.1796875" defaultRowHeight="15" customHeight="1"/>
  <sheetData>
    <row r="3" spans="2:2">
      <c r="B3" s="103" t="s">
        <v>98</v>
      </c>
    </row>
    <row r="10" spans="2:2">
      <c r="B10" s="103" t="s">
        <v>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Grading</vt:lpstr>
      <vt:lpstr>W23 Simulator</vt:lpstr>
      <vt:lpstr>W22 Simulator</vt:lpstr>
      <vt:lpstr>W21 Simulator</vt:lpstr>
      <vt:lpstr>W20 Simulator</vt:lpstr>
      <vt:lpstr>W19 Simulator</vt:lpstr>
      <vt:lpstr>W18 Simulator</vt:lpstr>
      <vt:lpstr>W17 Simulator</vt:lpstr>
      <vt:lpstr>W16 Simulator</vt:lpstr>
      <vt:lpstr>W15 Simulator</vt:lpstr>
      <vt:lpstr>W14 Simulator</vt:lpstr>
      <vt:lpstr>W13 Simulator</vt:lpstr>
      <vt:lpstr>W12 Simulator</vt:lpstr>
      <vt:lpstr>W11 Simulator</vt:lpstr>
      <vt:lpstr>W10 Simulator</vt:lpstr>
      <vt:lpstr>W09 Simulator</vt:lpstr>
      <vt:lpstr>Backup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Narut Limsakul</dc:creator>
  <cp:lastModifiedBy>Narut4</cp:lastModifiedBy>
  <dcterms:created xsi:type="dcterms:W3CDTF">2023-06-21T10:43:28Z</dcterms:created>
  <dcterms:modified xsi:type="dcterms:W3CDTF">2023-06-21T12:41:50Z</dcterms:modified>
</cp:coreProperties>
</file>