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ukas/Desktop/"/>
    </mc:Choice>
  </mc:AlternateContent>
  <xr:revisionPtr revIDLastSave="0" documentId="8_{38796BA1-D865-B641-A9FA-16BC24149DC0}" xr6:coauthVersionLast="45" xr6:coauthVersionMax="45" xr10:uidLastSave="{00000000-0000-0000-0000-000000000000}"/>
  <bookViews>
    <workbookView xWindow="10380" yWindow="5120" windowWidth="42400" windowHeight="22240" xr2:uid="{00000000-000D-0000-FFFF-FFFF00000000}"/>
  </bookViews>
  <sheets>
    <sheet name="Evaluación de proyecto" sheetId="1" r:id="rId1"/>
    <sheet name="Estado de resultados" sheetId="3" r:id="rId2"/>
    <sheet name="Indicadores " sheetId="2" r:id="rId3"/>
  </sheets>
  <calcPr calcId="191029"/>
</workbook>
</file>

<file path=xl/calcChain.xml><?xml version="1.0" encoding="utf-8"?>
<calcChain xmlns="http://schemas.openxmlformats.org/spreadsheetml/2006/main">
  <c r="F9" i="3" l="1"/>
  <c r="F13" i="3"/>
  <c r="E33" i="2" s="1"/>
  <c r="F15" i="3"/>
  <c r="F17" i="3"/>
  <c r="F7" i="3"/>
  <c r="F11" i="3" s="1"/>
  <c r="D21" i="1"/>
  <c r="D29" i="1"/>
  <c r="E29" i="2" s="1"/>
  <c r="I17" i="1"/>
  <c r="H17" i="1"/>
  <c r="G17" i="1"/>
  <c r="F17" i="1"/>
  <c r="D22" i="1" s="1"/>
  <c r="E17" i="1"/>
  <c r="E27" i="2" s="1"/>
  <c r="F19" i="3" l="1"/>
  <c r="E28" i="2"/>
  <c r="E25" i="2"/>
  <c r="E26" i="2"/>
</calcChain>
</file>

<file path=xl/sharedStrings.xml><?xml version="1.0" encoding="utf-8"?>
<sst xmlns="http://schemas.openxmlformats.org/spreadsheetml/2006/main" count="48" uniqueCount="45">
  <si>
    <t>Proyecto BirraBar</t>
  </si>
  <si>
    <t>AÑO 0</t>
  </si>
  <si>
    <t>AÑO 1</t>
  </si>
  <si>
    <t>AÑO 2</t>
  </si>
  <si>
    <t>AÑO 3</t>
  </si>
  <si>
    <t>AÑO 4</t>
  </si>
  <si>
    <t>AÑO 5</t>
  </si>
  <si>
    <t>Ingresos</t>
  </si>
  <si>
    <t>-</t>
  </si>
  <si>
    <t>Egresos</t>
  </si>
  <si>
    <t>ER</t>
  </si>
  <si>
    <t>Inv. inicial</t>
  </si>
  <si>
    <t>tasa anual</t>
  </si>
  <si>
    <t>TIR</t>
  </si>
  <si>
    <t>VAN</t>
  </si>
  <si>
    <t>Costo de ventas</t>
  </si>
  <si>
    <t>Utilidad operacional</t>
  </si>
  <si>
    <t>VA (Prestamo)</t>
  </si>
  <si>
    <t>Cuota (Pago)</t>
  </si>
  <si>
    <t>NPER MESES</t>
  </si>
  <si>
    <t xml:space="preserve">Tasa de interes mensual </t>
  </si>
  <si>
    <t xml:space="preserve">Metrica 1 </t>
  </si>
  <si>
    <t xml:space="preserve">Metrica 2 </t>
  </si>
  <si>
    <t>Metrica 3</t>
  </si>
  <si>
    <t>Metrica 4</t>
  </si>
  <si>
    <t>Metrica 5</t>
  </si>
  <si>
    <t>Metrica 6</t>
  </si>
  <si>
    <t>Metrica 7</t>
  </si>
  <si>
    <t>Metrica 8</t>
  </si>
  <si>
    <t>Metrica 9</t>
  </si>
  <si>
    <t>Metrica 10</t>
  </si>
  <si>
    <t>Flujo de caja año 1</t>
  </si>
  <si>
    <t>Ingresos x venta</t>
  </si>
  <si>
    <t>Marguen bruto</t>
  </si>
  <si>
    <t>GAV Variables</t>
  </si>
  <si>
    <t>Gav Fijos</t>
  </si>
  <si>
    <t>Resultado antes de impuestos</t>
  </si>
  <si>
    <t>Ventas anuales</t>
  </si>
  <si>
    <t xml:space="preserve">Cuota mensual por prestamo de primer año </t>
  </si>
  <si>
    <t xml:space="preserve">Indicadores clave </t>
  </si>
  <si>
    <t>Promedio de precio ordenes año 1</t>
  </si>
  <si>
    <t xml:space="preserve">Aumento de flujo de caja positivo año 1 - año 2 </t>
  </si>
  <si>
    <t xml:space="preserve">Gastos de administración y ventas </t>
  </si>
  <si>
    <t xml:space="preserve">Net Promoter Score año 1  </t>
  </si>
  <si>
    <t xml:space="preserve">tasa de rotación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</si>
</sst>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[$$]#,##0"/>
    <numFmt numFmtId="166" formatCode="&quot;$&quot;#,##0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20"/>
      <color rgb="FF000000"/>
      <name val="Arial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9CB9C"/>
        <bgColor rgb="FFF9C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4" fontId="3" fillId="0" borderId="0" xfId="0" applyNumberFormat="1" applyFont="1"/>
    <xf numFmtId="3" fontId="3" fillId="0" borderId="0" xfId="0" applyNumberFormat="1" applyFont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/>
    <xf numFmtId="3" fontId="5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9" fontId="3" fillId="4" borderId="7" xfId="0" applyNumberFormat="1" applyFont="1" applyFill="1" applyBorder="1" applyAlignment="1">
      <alignment horizontal="center"/>
    </xf>
    <xf numFmtId="9" fontId="3" fillId="4" borderId="7" xfId="0" applyNumberFormat="1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Border="1" applyAlignment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 applyAlignment="1"/>
    <xf numFmtId="0" fontId="1" fillId="0" borderId="0" xfId="0" applyFont="1" applyFill="1" applyBorder="1"/>
    <xf numFmtId="164" fontId="1" fillId="0" borderId="0" xfId="0" applyNumberFormat="1" applyFont="1" applyFill="1" applyBorder="1"/>
    <xf numFmtId="10" fontId="3" fillId="5" borderId="7" xfId="0" applyNumberFormat="1" applyFont="1" applyFill="1" applyBorder="1" applyAlignment="1">
      <alignment horizontal="center"/>
    </xf>
    <xf numFmtId="0" fontId="4" fillId="0" borderId="0" xfId="0" applyFont="1" applyAlignment="1"/>
    <xf numFmtId="9" fontId="0" fillId="0" borderId="0" xfId="0" applyNumberFormat="1" applyFont="1" applyAlignment="1"/>
    <xf numFmtId="166" fontId="3" fillId="3" borderId="7" xfId="0" applyNumberFormat="1" applyFont="1" applyFill="1" applyBorder="1" applyAlignment="1">
      <alignment horizontal="center"/>
    </xf>
    <xf numFmtId="0" fontId="7" fillId="0" borderId="0" xfId="0" applyFont="1" applyAlignment="1"/>
    <xf numFmtId="6" fontId="7" fillId="0" borderId="0" xfId="0" applyNumberFormat="1" applyFont="1" applyAlignment="1"/>
    <xf numFmtId="166" fontId="5" fillId="3" borderId="7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9" fontId="4" fillId="0" borderId="0" xfId="0" applyNumberFormat="1" applyFont="1" applyAlignment="1"/>
    <xf numFmtId="166" fontId="9" fillId="0" borderId="0" xfId="0" applyNumberFormat="1" applyFont="1" applyAlignment="1"/>
    <xf numFmtId="166" fontId="0" fillId="0" borderId="0" xfId="0" applyNumberFormat="1" applyFont="1" applyAlignment="1"/>
    <xf numFmtId="6" fontId="10" fillId="0" borderId="0" xfId="0" applyNumberFormat="1" applyFont="1" applyAlignment="1"/>
    <xf numFmtId="6" fontId="9" fillId="0" borderId="0" xfId="0" applyNumberFormat="1" applyFont="1" applyAlignment="1"/>
    <xf numFmtId="166" fontId="5" fillId="0" borderId="0" xfId="0" applyNumberFormat="1" applyFont="1" applyFill="1" applyBorder="1" applyAlignment="1">
      <alignment horizontal="center"/>
    </xf>
    <xf numFmtId="0" fontId="0" fillId="6" borderId="0" xfId="0" applyFont="1" applyFill="1" applyAlignment="1"/>
    <xf numFmtId="0" fontId="8" fillId="6" borderId="0" xfId="0" applyFont="1" applyFill="1" applyAlignment="1"/>
    <xf numFmtId="0" fontId="9" fillId="6" borderId="0" xfId="0" applyFont="1" applyFill="1" applyAlignment="1"/>
    <xf numFmtId="166" fontId="8" fillId="6" borderId="0" xfId="0" applyNumberFormat="1" applyFont="1" applyFill="1" applyAlignment="1"/>
    <xf numFmtId="6" fontId="10" fillId="6" borderId="0" xfId="0" applyNumberFormat="1" applyFont="1" applyFill="1" applyAlignment="1"/>
    <xf numFmtId="0" fontId="11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166" fontId="9" fillId="8" borderId="8" xfId="0" applyNumberFormat="1" applyFont="1" applyFill="1" applyBorder="1" applyAlignment="1">
      <alignment horizontal="center"/>
    </xf>
    <xf numFmtId="9" fontId="9" fillId="8" borderId="8" xfId="0" applyNumberFormat="1" applyFont="1" applyFill="1" applyBorder="1" applyAlignment="1">
      <alignment horizontal="center"/>
    </xf>
    <xf numFmtId="6" fontId="9" fillId="8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50800</xdr:rowOff>
    </xdr:from>
    <xdr:to>
      <xdr:col>2</xdr:col>
      <xdr:colOff>1143000</xdr:colOff>
      <xdr:row>9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74F257-33BC-5649-97FB-210CC64EF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50800"/>
          <a:ext cx="33655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0</xdr:rowOff>
    </xdr:from>
    <xdr:to>
      <xdr:col>1</xdr:col>
      <xdr:colOff>2908300</xdr:colOff>
      <xdr:row>8</xdr:row>
      <xdr:rowOff>215900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6865F1-073E-C94A-BCAE-8B254EB3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0"/>
          <a:ext cx="33655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7</xdr:row>
      <xdr:rowOff>38100</xdr:rowOff>
    </xdr:from>
    <xdr:to>
      <xdr:col>2</xdr:col>
      <xdr:colOff>1714500</xdr:colOff>
      <xdr:row>18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134271-21A3-CD43-BA5A-47D212C0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1193800"/>
          <a:ext cx="33655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showGridLines="0" tabSelected="1" workbookViewId="0">
      <selection activeCell="I7" sqref="I7"/>
    </sheetView>
  </sheetViews>
  <sheetFormatPr baseColWidth="10" defaultColWidth="14.5" defaultRowHeight="15.75" customHeight="1" x14ac:dyDescent="0.15"/>
  <cols>
    <col min="1" max="1" width="20.83203125" bestFit="1" customWidth="1"/>
    <col min="2" max="2" width="12.6640625" bestFit="1" customWidth="1"/>
    <col min="3" max="3" width="20" customWidth="1"/>
  </cols>
  <sheetData>
    <row r="1" spans="3:16" ht="15.75" customHeight="1" x14ac:dyDescent="0.15">
      <c r="I1" s="2"/>
    </row>
    <row r="2" spans="3:16" ht="15.75" customHeight="1" x14ac:dyDescent="0.15">
      <c r="H2" s="1"/>
      <c r="I2" s="2"/>
    </row>
    <row r="3" spans="3:16" ht="15.75" customHeight="1" x14ac:dyDescent="0.15">
      <c r="H3" s="1"/>
      <c r="I3" s="2"/>
      <c r="P3" s="2"/>
    </row>
    <row r="4" spans="3:16" ht="15.75" customHeight="1" x14ac:dyDescent="0.15">
      <c r="H4" s="6"/>
      <c r="I4" s="2"/>
      <c r="J4" s="7"/>
    </row>
    <row r="5" spans="3:16" ht="15.75" customHeight="1" x14ac:dyDescent="0.15">
      <c r="H5" s="7"/>
      <c r="I5" s="8"/>
      <c r="J5" s="7"/>
      <c r="K5" s="7"/>
      <c r="L5" s="7"/>
      <c r="N5" s="2"/>
      <c r="O5" s="1"/>
      <c r="P5" s="1"/>
    </row>
    <row r="6" spans="3:16" ht="15.75" customHeight="1" x14ac:dyDescent="0.15">
      <c r="I6" s="2"/>
      <c r="J6" s="8"/>
      <c r="K6" s="8"/>
      <c r="L6" s="8"/>
      <c r="N6" s="8"/>
      <c r="O6" s="1"/>
      <c r="P6" s="1"/>
    </row>
    <row r="7" spans="3:16" ht="15.75" customHeight="1" x14ac:dyDescent="0.15">
      <c r="K7" s="2"/>
      <c r="L7" s="2"/>
      <c r="N7" s="2"/>
      <c r="O7" s="1"/>
      <c r="P7" s="1"/>
    </row>
    <row r="8" spans="3:16" ht="15.75" customHeight="1" x14ac:dyDescent="0.15">
      <c r="I8" s="7"/>
    </row>
    <row r="10" spans="3:16" ht="15.75" customHeight="1" x14ac:dyDescent="0.15">
      <c r="H10" s="2"/>
      <c r="I10" s="2"/>
      <c r="J10" s="2"/>
      <c r="K10" s="2"/>
      <c r="L10" s="2"/>
    </row>
    <row r="11" spans="3:16" ht="15.75" customHeight="1" x14ac:dyDescent="0.15">
      <c r="H11" s="2"/>
      <c r="I11" s="2"/>
      <c r="J11" s="2"/>
      <c r="K11" s="2"/>
      <c r="L11" s="2"/>
    </row>
    <row r="12" spans="3:16" ht="15.75" customHeight="1" x14ac:dyDescent="0.15">
      <c r="C12" s="21" t="s">
        <v>0</v>
      </c>
      <c r="D12" s="22"/>
      <c r="E12" s="22"/>
      <c r="F12" s="22"/>
      <c r="G12" s="22"/>
      <c r="H12" s="22"/>
      <c r="I12" s="23"/>
      <c r="J12" s="2"/>
      <c r="K12" s="2"/>
      <c r="L12" s="2"/>
    </row>
    <row r="13" spans="3:16" ht="15.75" customHeight="1" x14ac:dyDescent="0.15">
      <c r="C13" s="24"/>
      <c r="D13" s="25"/>
      <c r="E13" s="25"/>
      <c r="F13" s="25"/>
      <c r="G13" s="25"/>
      <c r="H13" s="25"/>
      <c r="I13" s="26"/>
      <c r="J13" s="34"/>
      <c r="K13" s="2"/>
      <c r="L13" s="2"/>
    </row>
    <row r="14" spans="3:16" ht="15.75" customHeight="1" x14ac:dyDescent="0.15">
      <c r="C14" s="3"/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4" t="s">
        <v>6</v>
      </c>
      <c r="J14" s="34"/>
      <c r="K14" s="2"/>
      <c r="L14" s="2"/>
    </row>
    <row r="15" spans="3:16" ht="15.75" customHeight="1" x14ac:dyDescent="0.15">
      <c r="C15" s="5" t="s">
        <v>7</v>
      </c>
      <c r="D15" s="36" t="s">
        <v>8</v>
      </c>
      <c r="E15" s="36">
        <v>20535000</v>
      </c>
      <c r="F15" s="36">
        <v>37890000</v>
      </c>
      <c r="G15" s="36">
        <v>51500000</v>
      </c>
      <c r="H15" s="36">
        <v>78924000</v>
      </c>
      <c r="I15" s="36">
        <v>97670479</v>
      </c>
      <c r="J15" s="34"/>
    </row>
    <row r="16" spans="3:16" ht="15.75" customHeight="1" x14ac:dyDescent="0.15">
      <c r="C16" s="4" t="s">
        <v>9</v>
      </c>
      <c r="D16" s="36" t="s">
        <v>8</v>
      </c>
      <c r="E16" s="39">
        <v>15456955</v>
      </c>
      <c r="F16" s="39">
        <v>25652365</v>
      </c>
      <c r="G16" s="39">
        <v>30214566</v>
      </c>
      <c r="H16" s="39">
        <v>50365245</v>
      </c>
      <c r="I16" s="39">
        <v>70652354</v>
      </c>
      <c r="J16" s="34"/>
    </row>
    <row r="17" spans="1:10" ht="15.75" customHeight="1" x14ac:dyDescent="0.15">
      <c r="C17" s="4" t="s">
        <v>10</v>
      </c>
      <c r="D17" s="36">
        <v>-80000000</v>
      </c>
      <c r="E17" s="36">
        <f t="shared" ref="E17:I17" si="0">E15-E16</f>
        <v>5078045</v>
      </c>
      <c r="F17" s="36">
        <f t="shared" si="0"/>
        <v>12237635</v>
      </c>
      <c r="G17" s="36">
        <f t="shared" si="0"/>
        <v>21285434</v>
      </c>
      <c r="H17" s="36">
        <f t="shared" si="0"/>
        <v>28558755</v>
      </c>
      <c r="I17" s="36">
        <f t="shared" si="0"/>
        <v>27018125</v>
      </c>
      <c r="J17" s="34"/>
    </row>
    <row r="18" spans="1:10" ht="15.75" customHeight="1" x14ac:dyDescent="0.15">
      <c r="E18" s="9"/>
      <c r="F18" s="9"/>
      <c r="G18" s="9"/>
      <c r="H18" s="9"/>
      <c r="I18" s="9"/>
      <c r="J18" s="34"/>
    </row>
    <row r="19" spans="1:10" ht="15.75" customHeight="1" x14ac:dyDescent="0.15">
      <c r="A19" s="27"/>
      <c r="B19" s="28"/>
      <c r="C19" s="10" t="s">
        <v>11</v>
      </c>
      <c r="D19" s="11">
        <v>-80000000</v>
      </c>
      <c r="G19" s="9"/>
      <c r="H19" s="9"/>
      <c r="I19" s="9"/>
      <c r="J19" s="34"/>
    </row>
    <row r="20" spans="1:10" ht="15.75" customHeight="1" x14ac:dyDescent="0.15">
      <c r="A20" s="27"/>
      <c r="B20" s="29"/>
      <c r="C20" s="11" t="s">
        <v>12</v>
      </c>
      <c r="D20" s="12">
        <v>7.0000000000000007E-2</v>
      </c>
      <c r="J20" s="34"/>
    </row>
    <row r="21" spans="1:10" ht="15.75" customHeight="1" x14ac:dyDescent="0.15">
      <c r="A21" s="27"/>
      <c r="B21" s="29"/>
      <c r="C21" s="10" t="s">
        <v>13</v>
      </c>
      <c r="D21" s="13">
        <f>+IRR(D17:I17)</f>
        <v>4.6265713168379241E-2</v>
      </c>
      <c r="E21" s="35"/>
      <c r="F21" s="44"/>
      <c r="J21" s="34"/>
    </row>
    <row r="22" spans="1:10" ht="15.75" customHeight="1" x14ac:dyDescent="0.15">
      <c r="A22" s="27"/>
      <c r="B22" s="29"/>
      <c r="C22" s="10" t="s">
        <v>14</v>
      </c>
      <c r="D22" s="14">
        <f>+NPV(D20,E17:I17)</f>
        <v>73860802.555070728</v>
      </c>
      <c r="J22" s="34"/>
    </row>
    <row r="23" spans="1:10" ht="15.75" customHeight="1" x14ac:dyDescent="0.15">
      <c r="A23" s="37"/>
      <c r="B23" s="34"/>
      <c r="J23" s="34"/>
    </row>
    <row r="24" spans="1:10" ht="15.75" customHeight="1" x14ac:dyDescent="0.15">
      <c r="A24" s="34"/>
      <c r="B24" s="34"/>
      <c r="H24" s="34"/>
      <c r="I24" s="34"/>
      <c r="J24" s="34"/>
    </row>
    <row r="25" spans="1:10" ht="15.75" customHeight="1" x14ac:dyDescent="0.15">
      <c r="A25" s="37"/>
      <c r="B25" s="34"/>
      <c r="H25" s="34"/>
      <c r="I25" s="34"/>
      <c r="J25" s="34"/>
    </row>
    <row r="26" spans="1:10" ht="15.75" customHeight="1" x14ac:dyDescent="0.15">
      <c r="A26" s="34"/>
      <c r="B26" s="34"/>
      <c r="C26" s="15" t="s">
        <v>17</v>
      </c>
      <c r="D26" s="16">
        <v>15456955</v>
      </c>
      <c r="H26" s="34"/>
      <c r="J26" s="34"/>
    </row>
    <row r="27" spans="1:10" ht="15.75" customHeight="1" x14ac:dyDescent="0.15">
      <c r="A27" s="37"/>
      <c r="B27" s="34"/>
      <c r="C27" s="15" t="s">
        <v>20</v>
      </c>
      <c r="D27" s="33">
        <v>3.3E-3</v>
      </c>
      <c r="H27" s="34"/>
      <c r="J27" s="34"/>
    </row>
    <row r="28" spans="1:10" ht="15.75" customHeight="1" x14ac:dyDescent="0.15">
      <c r="A28" s="34"/>
      <c r="B28" s="34"/>
      <c r="C28" s="15" t="s">
        <v>19</v>
      </c>
      <c r="D28" s="15">
        <v>12</v>
      </c>
      <c r="E28" s="27"/>
      <c r="F28" s="27"/>
      <c r="G28" s="27"/>
      <c r="H28" s="34"/>
      <c r="J28" s="34"/>
    </row>
    <row r="29" spans="1:10" ht="15.75" customHeight="1" x14ac:dyDescent="0.15">
      <c r="A29" s="37"/>
      <c r="B29" s="34"/>
      <c r="C29" s="15" t="s">
        <v>18</v>
      </c>
      <c r="D29" s="19">
        <f>PMT(D27,D28,-D26,0,0)</f>
        <v>1315875.7681219799</v>
      </c>
      <c r="E29" s="27"/>
      <c r="F29" s="27"/>
      <c r="G29" s="27"/>
      <c r="H29" s="34"/>
    </row>
    <row r="30" spans="1:10" ht="15.75" customHeight="1" x14ac:dyDescent="0.15">
      <c r="A30" s="34"/>
      <c r="B30" s="34"/>
      <c r="C30" s="34"/>
      <c r="D30" s="31"/>
      <c r="E30" s="32"/>
      <c r="F30" s="29"/>
      <c r="G30" s="30"/>
      <c r="H30" s="27"/>
    </row>
    <row r="31" spans="1:10" ht="15.75" customHeight="1" x14ac:dyDescent="0.15">
      <c r="A31" s="37"/>
      <c r="B31" s="34"/>
      <c r="C31" s="38"/>
      <c r="D31" s="31"/>
      <c r="E31" s="32"/>
      <c r="F31" s="29"/>
      <c r="G31" s="30"/>
      <c r="H31" s="27"/>
    </row>
    <row r="32" spans="1:10" ht="15.75" customHeight="1" x14ac:dyDescent="0.15">
      <c r="A32" s="34"/>
      <c r="B32" s="34"/>
      <c r="C32" s="34"/>
      <c r="D32" s="27"/>
      <c r="E32" s="27"/>
      <c r="F32" s="28"/>
      <c r="G32" s="27"/>
      <c r="H32" s="27"/>
    </row>
    <row r="33" spans="1:8" ht="15.75" customHeight="1" x14ac:dyDescent="0.15">
      <c r="A33" s="37"/>
      <c r="B33" s="34"/>
      <c r="C33" s="38"/>
      <c r="D33" s="27"/>
      <c r="E33" s="27"/>
      <c r="F33" s="28"/>
      <c r="G33" s="27"/>
      <c r="H33" s="27"/>
    </row>
    <row r="34" spans="1:8" ht="15.75" customHeight="1" x14ac:dyDescent="0.15">
      <c r="A34" s="27"/>
      <c r="B34" s="28"/>
      <c r="C34" s="28"/>
      <c r="D34" s="28"/>
      <c r="E34" s="28"/>
      <c r="F34" s="28"/>
      <c r="G34" s="27"/>
      <c r="H34" s="27"/>
    </row>
    <row r="35" spans="1:8" ht="15.75" customHeight="1" x14ac:dyDescent="0.15">
      <c r="A35" s="27"/>
      <c r="B35" s="27"/>
      <c r="C35" s="27"/>
      <c r="D35" s="27"/>
      <c r="E35" s="27"/>
      <c r="F35" s="27"/>
      <c r="G35" s="27"/>
      <c r="H35" s="27"/>
    </row>
    <row r="41" spans="1:8" ht="15.75" customHeight="1" x14ac:dyDescent="0.15">
      <c r="E41" s="17"/>
      <c r="F41" s="9"/>
    </row>
    <row r="42" spans="1:8" ht="15.75" customHeight="1" x14ac:dyDescent="0.15">
      <c r="E42" s="18"/>
      <c r="F42" s="9"/>
    </row>
    <row r="43" spans="1:8" ht="15.75" customHeight="1" x14ac:dyDescent="0.15">
      <c r="E43" s="17"/>
      <c r="F43" s="17"/>
    </row>
    <row r="44" spans="1:8" ht="15.75" customHeight="1" x14ac:dyDescent="0.15">
      <c r="E44" s="20"/>
      <c r="F44" s="9"/>
    </row>
  </sheetData>
  <mergeCells count="1">
    <mergeCell ref="C12:I1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8715-EABD-B94B-887A-65E461B0131E}">
  <dimension ref="C3:J19"/>
  <sheetViews>
    <sheetView showGridLines="0" workbookViewId="0">
      <selection activeCell="C7" sqref="C7:G7"/>
    </sheetView>
  </sheetViews>
  <sheetFormatPr baseColWidth="10" defaultRowHeight="13" x14ac:dyDescent="0.15"/>
  <cols>
    <col min="2" max="2" width="45.83203125" bestFit="1" customWidth="1"/>
    <col min="4" max="4" width="35.1640625" customWidth="1"/>
    <col min="6" max="6" width="18.33203125" bestFit="1" customWidth="1"/>
  </cols>
  <sheetData>
    <row r="3" spans="3:10" x14ac:dyDescent="0.15">
      <c r="G3" s="30"/>
      <c r="H3" s="30"/>
      <c r="I3" s="30"/>
      <c r="J3" s="30"/>
    </row>
    <row r="4" spans="3:10" x14ac:dyDescent="0.15">
      <c r="F4" s="42"/>
      <c r="G4" s="30"/>
      <c r="I4" s="30"/>
      <c r="J4" s="30"/>
    </row>
    <row r="5" spans="3:10" x14ac:dyDescent="0.15">
      <c r="G5" s="30"/>
      <c r="H5" s="30"/>
      <c r="I5" s="47"/>
      <c r="J5" s="30"/>
    </row>
    <row r="6" spans="3:10" x14ac:dyDescent="0.15">
      <c r="G6" s="30"/>
      <c r="H6" s="30"/>
      <c r="I6" s="30"/>
      <c r="J6" s="30"/>
    </row>
    <row r="7" spans="3:10" ht="23" x14ac:dyDescent="0.25">
      <c r="C7" s="48"/>
      <c r="D7" s="49" t="s">
        <v>32</v>
      </c>
      <c r="E7" s="50"/>
      <c r="F7" s="51">
        <f>+'Evaluación de proyecto'!E15</f>
        <v>20535000</v>
      </c>
      <c r="G7" s="48"/>
      <c r="H7" s="30"/>
      <c r="I7" s="30"/>
      <c r="J7" s="30"/>
    </row>
    <row r="8" spans="3:10" ht="23" x14ac:dyDescent="0.25">
      <c r="D8" s="41"/>
      <c r="E8" s="41"/>
      <c r="F8" s="43"/>
      <c r="H8" s="30"/>
      <c r="I8" s="30"/>
      <c r="J8" s="30"/>
    </row>
    <row r="9" spans="3:10" ht="23" x14ac:dyDescent="0.25">
      <c r="D9" s="40" t="s">
        <v>15</v>
      </c>
      <c r="E9" s="41"/>
      <c r="F9" s="45">
        <f>+'Evaluación de proyecto'!E16*0.5</f>
        <v>7728477.5</v>
      </c>
      <c r="H9" s="30"/>
      <c r="I9" s="30"/>
      <c r="J9" s="30"/>
    </row>
    <row r="10" spans="3:10" ht="23" x14ac:dyDescent="0.25">
      <c r="D10" s="41"/>
      <c r="E10" s="41"/>
      <c r="F10" s="43"/>
      <c r="H10" s="30"/>
      <c r="I10" s="30"/>
      <c r="J10" s="30"/>
    </row>
    <row r="11" spans="3:10" ht="23" x14ac:dyDescent="0.25">
      <c r="C11" s="48"/>
      <c r="D11" s="49" t="s">
        <v>33</v>
      </c>
      <c r="E11" s="50"/>
      <c r="F11" s="51">
        <f>+F7-F9</f>
        <v>12806522.5</v>
      </c>
      <c r="G11" s="48"/>
    </row>
    <row r="12" spans="3:10" ht="23" x14ac:dyDescent="0.25">
      <c r="D12" s="41"/>
      <c r="E12" s="41"/>
      <c r="F12" s="43"/>
    </row>
    <row r="13" spans="3:10" ht="23" x14ac:dyDescent="0.25">
      <c r="D13" s="40" t="s">
        <v>34</v>
      </c>
      <c r="E13" s="41"/>
      <c r="F13" s="45">
        <f>+'Evaluación de proyecto'!E16*0.3</f>
        <v>4637086.5</v>
      </c>
    </row>
    <row r="14" spans="3:10" ht="23" x14ac:dyDescent="0.25">
      <c r="D14" s="41"/>
      <c r="E14" s="41"/>
      <c r="F14" s="46"/>
    </row>
    <row r="15" spans="3:10" ht="23" x14ac:dyDescent="0.25">
      <c r="C15" s="48"/>
      <c r="D15" s="49" t="s">
        <v>35</v>
      </c>
      <c r="E15" s="50"/>
      <c r="F15" s="52">
        <f>+'Evaluación de proyecto'!E16*0.15</f>
        <v>2318543.25</v>
      </c>
      <c r="G15" s="48"/>
    </row>
    <row r="16" spans="3:10" ht="23" x14ac:dyDescent="0.25">
      <c r="D16" s="41"/>
      <c r="E16" s="41"/>
      <c r="F16" s="46"/>
    </row>
    <row r="17" spans="3:7" ht="23" x14ac:dyDescent="0.25">
      <c r="D17" s="40" t="s">
        <v>36</v>
      </c>
      <c r="E17" s="41"/>
      <c r="F17" s="45">
        <f>+'Evaluación de proyecto'!E16*0.05</f>
        <v>772847.75</v>
      </c>
    </row>
    <row r="18" spans="3:7" x14ac:dyDescent="0.15">
      <c r="F18" s="44"/>
    </row>
    <row r="19" spans="3:7" ht="23" x14ac:dyDescent="0.25">
      <c r="C19" s="48"/>
      <c r="D19" s="49" t="s">
        <v>16</v>
      </c>
      <c r="E19" s="48"/>
      <c r="F19" s="51">
        <f>+F11-F13-F15-F17</f>
        <v>5078045</v>
      </c>
      <c r="G19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B6E3-F7EA-214A-A1CC-EBA9E7F35A5E}">
  <dimension ref="C13:E34"/>
  <sheetViews>
    <sheetView showGridLines="0" topLeftCell="A8" workbookViewId="0">
      <selection activeCell="H39" sqref="H39"/>
    </sheetView>
  </sheetViews>
  <sheetFormatPr baseColWidth="10" defaultRowHeight="13" x14ac:dyDescent="0.15"/>
  <cols>
    <col min="2" max="2" width="15.5" bestFit="1" customWidth="1"/>
    <col min="3" max="3" width="30" customWidth="1"/>
    <col min="4" max="4" width="66.5" bestFit="1" customWidth="1"/>
    <col min="5" max="5" width="18.33203125" bestFit="1" customWidth="1"/>
  </cols>
  <sheetData>
    <row r="13" spans="5:5" x14ac:dyDescent="0.15">
      <c r="E13" s="44"/>
    </row>
    <row r="23" spans="3:5" x14ac:dyDescent="0.15">
      <c r="C23" s="53" t="s">
        <v>39</v>
      </c>
      <c r="D23" s="54"/>
      <c r="E23" s="55"/>
    </row>
    <row r="24" spans="3:5" x14ac:dyDescent="0.15">
      <c r="C24" s="56"/>
      <c r="D24" s="57"/>
      <c r="E24" s="58"/>
    </row>
    <row r="25" spans="3:5" ht="23" x14ac:dyDescent="0.25">
      <c r="C25" s="59" t="s">
        <v>21</v>
      </c>
      <c r="D25" s="60" t="s">
        <v>14</v>
      </c>
      <c r="E25" s="61">
        <f>+'Evaluación de proyecto'!D22</f>
        <v>73860802.555070728</v>
      </c>
    </row>
    <row r="26" spans="3:5" ht="23" x14ac:dyDescent="0.25">
      <c r="C26" s="60" t="s">
        <v>22</v>
      </c>
      <c r="D26" s="60" t="s">
        <v>13</v>
      </c>
      <c r="E26" s="62">
        <f>+'Evaluación de proyecto'!D21</f>
        <v>4.6265713168379241E-2</v>
      </c>
    </row>
    <row r="27" spans="3:5" ht="23" x14ac:dyDescent="0.25">
      <c r="C27" s="60" t="s">
        <v>23</v>
      </c>
      <c r="D27" s="60" t="s">
        <v>31</v>
      </c>
      <c r="E27" s="61">
        <f>+'Evaluación de proyecto'!E17</f>
        <v>5078045</v>
      </c>
    </row>
    <row r="28" spans="3:5" ht="23" x14ac:dyDescent="0.25">
      <c r="C28" s="60" t="s">
        <v>24</v>
      </c>
      <c r="D28" s="60" t="s">
        <v>37</v>
      </c>
      <c r="E28" s="61">
        <f>+'Estado de resultados'!F7</f>
        <v>20535000</v>
      </c>
    </row>
    <row r="29" spans="3:5" ht="23" x14ac:dyDescent="0.25">
      <c r="C29" s="60" t="s">
        <v>25</v>
      </c>
      <c r="D29" s="60" t="s">
        <v>38</v>
      </c>
      <c r="E29" s="61">
        <f>+'Evaluación de proyecto'!D29</f>
        <v>1315875.7681219799</v>
      </c>
    </row>
    <row r="30" spans="3:5" ht="23" x14ac:dyDescent="0.25">
      <c r="C30" s="60" t="s">
        <v>26</v>
      </c>
      <c r="D30" s="60" t="s">
        <v>44</v>
      </c>
      <c r="E30" s="62">
        <v>0.03</v>
      </c>
    </row>
    <row r="31" spans="3:5" ht="23" x14ac:dyDescent="0.25">
      <c r="C31" s="60" t="s">
        <v>27</v>
      </c>
      <c r="D31" s="60" t="s">
        <v>40</v>
      </c>
      <c r="E31" s="61">
        <v>5035214</v>
      </c>
    </row>
    <row r="32" spans="3:5" ht="23" x14ac:dyDescent="0.25">
      <c r="C32" s="60" t="s">
        <v>28</v>
      </c>
      <c r="D32" s="60" t="s">
        <v>41</v>
      </c>
      <c r="E32" s="61">
        <v>7159590</v>
      </c>
    </row>
    <row r="33" spans="3:5" ht="23" x14ac:dyDescent="0.25">
      <c r="C33" s="60" t="s">
        <v>29</v>
      </c>
      <c r="D33" s="60" t="s">
        <v>42</v>
      </c>
      <c r="E33" s="63">
        <f>+'Estado de resultados'!F13</f>
        <v>4637086.5</v>
      </c>
    </row>
    <row r="34" spans="3:5" ht="23" x14ac:dyDescent="0.25">
      <c r="C34" s="60" t="s">
        <v>30</v>
      </c>
      <c r="D34" s="60" t="s">
        <v>43</v>
      </c>
      <c r="E34" s="60">
        <v>7</v>
      </c>
    </row>
  </sheetData>
  <mergeCells count="1">
    <mergeCell ref="C23:E24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Evaluación de proyecto</vt:lpstr>
      <vt:lpstr>Estado de resultados</vt:lpstr>
      <vt:lpstr>Indicadores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2021-09-07T01:23:06Z</dcterms:created>
  <dcterms:modified xsi:type="dcterms:W3CDTF">2021-09-07T01:41:55Z</dcterms:modified>
</cp:coreProperties>
</file>