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0" sheetId="1" r:id="rId4"/>
    <sheet state="visible" name="2021" sheetId="2" r:id="rId5"/>
    <sheet state="visible" name="2022" sheetId="3" r:id="rId6"/>
    <sheet state="visible" name="2023" sheetId="4" r:id="rId7"/>
    <sheet state="visible" name="2024" sheetId="5" r:id="rId8"/>
    <sheet state="visible" name="VANTIR y EERR" sheetId="6" r:id="rId9"/>
  </sheets>
  <definedNames>
    <definedName name="Tabla_2020">'2020'!$A$1:$G$45</definedName>
    <definedName name="Tabla_2021">'2021'!$A$1:$G$46</definedName>
    <definedName name="Tabla_2022">'2022'!$A$1:$G$43</definedName>
  </definedNames>
  <calcPr/>
  <extLst>
    <ext uri="GoogleSheetsCustomDataVersion1">
      <go:sheetsCustomData xmlns:go="http://customooxmlschemas.google.com/" r:id="rId10" roundtripDataSignature="AMtx7mi9nBTVKaEP8b+d7wR/HZUzDpB/gg=="/>
    </ext>
  </extLst>
</workbook>
</file>

<file path=xl/sharedStrings.xml><?xml version="1.0" encoding="utf-8"?>
<sst xmlns="http://schemas.openxmlformats.org/spreadsheetml/2006/main" count="395" uniqueCount="43">
  <si>
    <t>Fecha</t>
  </si>
  <si>
    <t>Mes</t>
  </si>
  <si>
    <t>Año</t>
  </si>
  <si>
    <t>ID_Transacción</t>
  </si>
  <si>
    <t>Categoría</t>
  </si>
  <si>
    <t>Monto</t>
  </si>
  <si>
    <t>Descripción</t>
  </si>
  <si>
    <t>Plan A</t>
  </si>
  <si>
    <t>ID1001</t>
  </si>
  <si>
    <t>1 mes + alumno práctica</t>
  </si>
  <si>
    <t>Plan B</t>
  </si>
  <si>
    <t>ID1002</t>
  </si>
  <si>
    <t>2 meses + alumno práctica</t>
  </si>
  <si>
    <t>Plan C</t>
  </si>
  <si>
    <t>ID1003</t>
  </si>
  <si>
    <t>1 mes + profesional</t>
  </si>
  <si>
    <t>Plan D</t>
  </si>
  <si>
    <t>ID1004</t>
  </si>
  <si>
    <t>2 meses + profesional</t>
  </si>
  <si>
    <t>PROMEDIO</t>
  </si>
  <si>
    <t>TOTALES</t>
  </si>
  <si>
    <t>PLAN A</t>
  </si>
  <si>
    <t xml:space="preserve">PLAN B </t>
  </si>
  <si>
    <t xml:space="preserve">PLAN C </t>
  </si>
  <si>
    <t>PLAN D</t>
  </si>
  <si>
    <t xml:space="preserve">PROYECTO A </t>
  </si>
  <si>
    <t>PROYECTO C</t>
  </si>
  <si>
    <t>INGRESOS</t>
  </si>
  <si>
    <t>EGRESOS</t>
  </si>
  <si>
    <t>Remuneración</t>
  </si>
  <si>
    <t>Marketing</t>
  </si>
  <si>
    <t>Inversión</t>
  </si>
  <si>
    <t>F.C.</t>
  </si>
  <si>
    <t>VAN</t>
  </si>
  <si>
    <t>TIR</t>
  </si>
  <si>
    <t>PROYECTO B</t>
  </si>
  <si>
    <t>PROYECTO D</t>
  </si>
  <si>
    <t>Integrantes:</t>
  </si>
  <si>
    <t>Sofía Sanhueza</t>
  </si>
  <si>
    <t>Rafael Anfruns</t>
  </si>
  <si>
    <t>Alberto Vial</t>
  </si>
  <si>
    <t>Pedro Vial</t>
  </si>
  <si>
    <t>Mateo Blanco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</si>
</sst>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$]#,##0"/>
    <numFmt numFmtId="165" formatCode="&quot;$&quot;#,##0;[Red]&quot;$&quot;\-#,##0"/>
  </numFmts>
  <fonts count="30">
    <font>
      <sz val="12.0"/>
      <color theme="1"/>
      <name val="Arial"/>
    </font>
    <font>
      <b/>
      <sz val="12.0"/>
      <color theme="1"/>
      <name val="Calibri"/>
    </font>
    <font>
      <sz val="12.0"/>
      <color theme="1"/>
      <name val="Calibri"/>
    </font>
    <font>
      <color theme="1"/>
      <name val="Calibri"/>
    </font>
    <font/>
    <font>
      <b/>
      <sz val="12.0"/>
      <color theme="1"/>
      <name val="Cambria"/>
    </font>
    <font>
      <sz val="12.0"/>
      <color theme="1"/>
      <name val="Cambria"/>
    </font>
    <font>
      <b/>
      <color theme="1"/>
      <name val="Calibri"/>
    </font>
    <font>
      <b/>
    </font>
    <font>
      <b/>
      <sz val="12.0"/>
      <color rgb="FF000000"/>
      <name val="Calibri"/>
    </font>
    <font>
      <sz val="11.0"/>
      <name val="Calibri"/>
    </font>
    <font>
      <b/>
      <sz val="11.0"/>
      <name val="Arial"/>
    </font>
    <font>
      <b/>
      <sz val="11.0"/>
      <color theme="1"/>
      <name val="Arial"/>
    </font>
    <font>
      <b/>
      <sz val="11.0"/>
      <name val="Calibri"/>
    </font>
    <font>
      <sz val="11.0"/>
      <color theme="1"/>
      <name val="Calibri"/>
    </font>
    <font>
      <sz val="12.0"/>
      <color rgb="FF000000"/>
      <name val="Calibri"/>
    </font>
    <font>
      <sz val="11.0"/>
      <color theme="1"/>
      <name val="Arial"/>
    </font>
    <font>
      <sz val="11.0"/>
      <color rgb="FF000000"/>
      <name val="Arial"/>
    </font>
    <font>
      <sz val="18.0"/>
      <color rgb="FFFFFFFF"/>
      <name val="Arial"/>
    </font>
    <font>
      <b/>
      <sz val="11.0"/>
      <color theme="1"/>
      <name val="Calibri"/>
    </font>
    <font>
      <sz val="11.0"/>
      <color rgb="FFFF0000"/>
      <name val="Calibri"/>
    </font>
    <font>
      <sz val="11.0"/>
      <name val="Arial"/>
    </font>
    <font>
      <color rgb="FFFF0000"/>
      <name val="Calibri"/>
    </font>
    <font>
      <sz val="12.0"/>
      <name val="Calibri"/>
    </font>
    <font>
      <sz val="12.0"/>
      <color rgb="FFFF0000"/>
      <name val="Calibri"/>
    </font>
    <font>
      <sz val="11.0"/>
      <color rgb="FFFF0000"/>
      <name val="Arial"/>
    </font>
    <font>
      <b/>
      <sz val="11.0"/>
      <color rgb="FFFF0000"/>
      <name val="Arial"/>
    </font>
    <font>
      <b/>
      <sz val="11.0"/>
      <color rgb="FFFF0000"/>
      <name val="Calibri"/>
    </font>
    <font>
      <sz val="14.0"/>
      <color theme="1"/>
      <name val="&quot;Playfair Display&quot;"/>
    </font>
    <font>
      <sz val="14.0"/>
      <color rgb="FF1C4587"/>
      <name val="&quot;Playfair Display&quot;"/>
    </font>
  </fonts>
  <fills count="9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B4C6E7"/>
        <bgColor rgb="FFB4C6E7"/>
      </patternFill>
    </fill>
    <fill>
      <patternFill patternType="solid">
        <fgColor rgb="FFE7E6E6"/>
        <bgColor rgb="FFE7E6E6"/>
      </patternFill>
    </fill>
    <fill>
      <patternFill patternType="solid">
        <fgColor rgb="FFF2F2F2"/>
        <bgColor rgb="FFF2F2F2"/>
      </patternFill>
    </fill>
    <fill>
      <patternFill patternType="solid">
        <fgColor rgb="FFFFC000"/>
        <bgColor rgb="FFFFC000"/>
      </patternFill>
    </fill>
    <fill>
      <patternFill patternType="solid">
        <fgColor rgb="FFF4B083"/>
        <bgColor rgb="FFF4B083"/>
      </patternFill>
    </fill>
    <fill>
      <patternFill patternType="solid">
        <fgColor rgb="FF3399FF"/>
        <bgColor rgb="FF3399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1" xfId="0" applyAlignment="1" applyBorder="1" applyFont="1" applyNumberFormat="1">
      <alignment horizontal="center"/>
    </xf>
    <xf borderId="1" fillId="0" fontId="2" numFmtId="0" xfId="0" applyBorder="1" applyFont="1"/>
    <xf borderId="1" fillId="0" fontId="2" numFmtId="3" xfId="0" applyBorder="1" applyFont="1" applyNumberFormat="1"/>
    <xf borderId="1" fillId="0" fontId="2" numFmtId="0" xfId="0" applyAlignment="1" applyBorder="1" applyFont="1">
      <alignment horizontal="center"/>
    </xf>
    <xf borderId="1" fillId="0" fontId="2" numFmtId="1" xfId="0" applyAlignment="1" applyBorder="1" applyFont="1" applyNumberFormat="1">
      <alignment horizontal="center"/>
    </xf>
    <xf borderId="1" fillId="0" fontId="2" numFmtId="164" xfId="0" applyAlignment="1" applyBorder="1" applyFont="1" applyNumberFormat="1">
      <alignment horizontal="center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1" fillId="0" fontId="3" numFmtId="0" xfId="0" applyAlignment="1" applyBorder="1" applyFont="1">
      <alignment horizontal="center" readingOrder="0"/>
    </xf>
    <xf borderId="2" fillId="0" fontId="2" numFmtId="1" xfId="0" applyAlignment="1" applyBorder="1" applyFont="1" applyNumberFormat="1">
      <alignment horizontal="center"/>
    </xf>
    <xf borderId="2" fillId="0" fontId="2" numFmtId="0" xfId="0" applyAlignment="1" applyBorder="1" applyFont="1">
      <alignment horizontal="center"/>
    </xf>
    <xf borderId="2" fillId="0" fontId="2" numFmtId="164" xfId="0" applyAlignment="1" applyBorder="1" applyFont="1" applyNumberFormat="1">
      <alignment horizontal="center"/>
    </xf>
    <xf borderId="0" fillId="0" fontId="2" numFmtId="0" xfId="0" applyFont="1"/>
    <xf borderId="3" fillId="0" fontId="2" numFmtId="0" xfId="0" applyBorder="1" applyFont="1"/>
    <xf borderId="3" fillId="0" fontId="2" numFmtId="1" xfId="0" applyBorder="1" applyFont="1" applyNumberFormat="1"/>
    <xf borderId="3" fillId="0" fontId="1" numFmtId="164" xfId="0" applyAlignment="1" applyBorder="1" applyFont="1" applyNumberFormat="1">
      <alignment horizontal="center"/>
    </xf>
    <xf borderId="3" fillId="0" fontId="1" numFmtId="0" xfId="0" applyAlignment="1" applyBorder="1" applyFont="1">
      <alignment horizontal="center" readingOrder="0"/>
    </xf>
    <xf borderId="0" fillId="0" fontId="2" numFmtId="1" xfId="0" applyFont="1" applyNumberFormat="1"/>
    <xf borderId="4" fillId="2" fontId="1" numFmtId="0" xfId="0" applyAlignment="1" applyBorder="1" applyFill="1" applyFont="1">
      <alignment horizontal="center" readingOrder="0"/>
    </xf>
    <xf borderId="5" fillId="0" fontId="4" numFmtId="0" xfId="0" applyBorder="1" applyFont="1"/>
    <xf borderId="1" fillId="0" fontId="2" numFmtId="0" xfId="0" applyAlignment="1" applyBorder="1" applyFont="1">
      <alignment readingOrder="0"/>
    </xf>
    <xf borderId="1" fillId="0" fontId="2" numFmtId="164" xfId="0" applyBorder="1" applyFont="1" applyNumberFormat="1"/>
    <xf borderId="0" fillId="0" fontId="2" numFmtId="0" xfId="0" applyAlignment="1" applyFont="1">
      <alignment horizontal="center"/>
    </xf>
    <xf borderId="0" fillId="0" fontId="2" numFmtId="3" xfId="0" applyFont="1" applyNumberFormat="1"/>
    <xf borderId="0" fillId="0" fontId="1" numFmtId="0" xfId="0" applyAlignment="1" applyFont="1">
      <alignment horizontal="center"/>
    </xf>
    <xf borderId="0" fillId="0" fontId="1" numFmtId="1" xfId="0" applyAlignment="1" applyFont="1" applyNumberFormat="1">
      <alignment horizontal="center"/>
    </xf>
    <xf borderId="0" fillId="0" fontId="2" numFmtId="1" xfId="0" applyAlignment="1" applyFont="1" applyNumberFormat="1">
      <alignment horizontal="center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/>
    </xf>
    <xf borderId="1" fillId="0" fontId="2" numFmtId="164" xfId="0" applyAlignment="1" applyBorder="1" applyFont="1" applyNumberFormat="1">
      <alignment horizontal="center"/>
    </xf>
    <xf borderId="2" fillId="0" fontId="2" numFmtId="0" xfId="0" applyBorder="1" applyFont="1"/>
    <xf borderId="2" fillId="0" fontId="2" numFmtId="164" xfId="0" applyAlignment="1" applyBorder="1" applyFont="1" applyNumberFormat="1">
      <alignment horizontal="center"/>
    </xf>
    <xf borderId="3" fillId="0" fontId="1" numFmtId="164" xfId="0" applyAlignment="1" applyBorder="1" applyFont="1" applyNumberFormat="1">
      <alignment horizontal="center"/>
    </xf>
    <xf borderId="6" fillId="0" fontId="2" numFmtId="0" xfId="0" applyBorder="1" applyFont="1"/>
    <xf borderId="4" fillId="0" fontId="2" numFmtId="164" xfId="0" applyBorder="1" applyFont="1" applyNumberFormat="1"/>
    <xf borderId="6" fillId="0" fontId="2" numFmtId="3" xfId="0" applyBorder="1" applyFont="1" applyNumberFormat="1"/>
    <xf borderId="1" fillId="0" fontId="5" numFmtId="0" xfId="0" applyAlignment="1" applyBorder="1" applyFont="1">
      <alignment horizontal="center"/>
    </xf>
    <xf borderId="0" fillId="0" fontId="6" numFmtId="0" xfId="0" applyAlignment="1" applyFont="1">
      <alignment horizontal="center"/>
    </xf>
    <xf borderId="1" fillId="0" fontId="6" numFmtId="0" xfId="0" applyAlignment="1" applyBorder="1" applyFont="1">
      <alignment horizontal="center"/>
    </xf>
    <xf borderId="1" fillId="0" fontId="6" numFmtId="164" xfId="0" applyAlignment="1" applyBorder="1" applyFont="1" applyNumberFormat="1">
      <alignment horizontal="center"/>
    </xf>
    <xf borderId="1" fillId="0" fontId="7" numFmtId="0" xfId="0" applyAlignment="1" applyBorder="1" applyFont="1">
      <alignment horizontal="center" readingOrder="0"/>
    </xf>
    <xf borderId="1" fillId="0" fontId="1" numFmtId="164" xfId="0" applyAlignment="1" applyBorder="1" applyFont="1" applyNumberFormat="1">
      <alignment horizontal="center"/>
    </xf>
    <xf borderId="0" fillId="0" fontId="7" numFmtId="164" xfId="0" applyAlignment="1" applyFont="1" applyNumberFormat="1">
      <alignment horizontal="center"/>
    </xf>
    <xf borderId="0" fillId="0" fontId="8" numFmtId="0" xfId="0" applyAlignment="1" applyFont="1">
      <alignment horizontal="center" readingOrder="0"/>
    </xf>
    <xf borderId="6" fillId="0" fontId="3" numFmtId="0" xfId="0" applyBorder="1" applyFont="1"/>
    <xf borderId="0" fillId="0" fontId="7" numFmtId="0" xfId="0" applyAlignment="1" applyFont="1">
      <alignment horizontal="center"/>
    </xf>
    <xf borderId="0" fillId="0" fontId="9" numFmtId="0" xfId="0" applyAlignment="1" applyFont="1">
      <alignment horizontal="center" readingOrder="0" vertical="center"/>
    </xf>
    <xf borderId="0" fillId="0" fontId="9" numFmtId="0" xfId="0" applyAlignment="1" applyFont="1">
      <alignment horizontal="center" readingOrder="0" shrinkToFit="0" vertical="center" wrapText="1"/>
    </xf>
    <xf borderId="0" fillId="0" fontId="9" numFmtId="0" xfId="0" applyAlignment="1" applyFont="1">
      <alignment horizontal="center" readingOrder="0" shrinkToFit="0" vertical="bottom" wrapText="1"/>
    </xf>
    <xf borderId="0" fillId="0" fontId="9" numFmtId="0" xfId="0" applyAlignment="1" applyFont="1">
      <alignment horizontal="center" readingOrder="0" shrinkToFit="0" wrapText="1"/>
    </xf>
    <xf borderId="4" fillId="0" fontId="7" numFmtId="0" xfId="0" applyAlignment="1" applyBorder="1" applyFont="1">
      <alignment horizontal="center" readingOrder="0" vertical="center"/>
    </xf>
    <xf borderId="7" fillId="0" fontId="4" numFmtId="0" xfId="0" applyBorder="1" applyFont="1"/>
    <xf borderId="0" fillId="3" fontId="10" numFmtId="0" xfId="0" applyAlignment="1" applyFill="1" applyFont="1">
      <alignment vertical="center"/>
    </xf>
    <xf borderId="1" fillId="3" fontId="10" numFmtId="0" xfId="0" applyAlignment="1" applyBorder="1" applyFont="1">
      <alignment horizontal="center" vertical="center"/>
    </xf>
    <xf borderId="1" fillId="3" fontId="11" numFmtId="0" xfId="0" applyAlignment="1" applyBorder="1" applyFont="1">
      <alignment horizontal="center" readingOrder="0" vertical="center"/>
    </xf>
    <xf borderId="1" fillId="3" fontId="12" numFmtId="0" xfId="0" applyAlignment="1" applyBorder="1" applyFont="1">
      <alignment horizontal="center" readingOrder="0" vertical="center"/>
    </xf>
    <xf borderId="1" fillId="4" fontId="13" numFmtId="0" xfId="0" applyAlignment="1" applyBorder="1" applyFill="1" applyFont="1">
      <alignment horizontal="center" vertical="center"/>
    </xf>
    <xf borderId="1" fillId="0" fontId="10" numFmtId="165" xfId="0" applyAlignment="1" applyBorder="1" applyFont="1" applyNumberFormat="1">
      <alignment vertical="center"/>
    </xf>
    <xf borderId="1" fillId="0" fontId="14" numFmtId="165" xfId="0" applyAlignment="1" applyBorder="1" applyFont="1" applyNumberFormat="1">
      <alignment horizontal="center" vertical="center"/>
    </xf>
    <xf borderId="1" fillId="5" fontId="15" numFmtId="164" xfId="0" applyAlignment="1" applyBorder="1" applyFill="1" applyFont="1" applyNumberFormat="1">
      <alignment horizontal="center" readingOrder="0" vertical="center"/>
    </xf>
    <xf borderId="1" fillId="0" fontId="16" numFmtId="165" xfId="0" applyAlignment="1" applyBorder="1" applyFont="1" applyNumberFormat="1">
      <alignment horizontal="center" readingOrder="0" vertical="center"/>
    </xf>
    <xf borderId="1" fillId="0" fontId="3" numFmtId="164" xfId="0" applyBorder="1" applyFont="1" applyNumberFormat="1"/>
    <xf borderId="1" fillId="0" fontId="17" numFmtId="164" xfId="0" applyAlignment="1" applyBorder="1" applyFont="1" applyNumberFormat="1">
      <alignment horizontal="center" readingOrder="0" vertical="bottom"/>
    </xf>
    <xf borderId="1" fillId="0" fontId="16" numFmtId="164" xfId="0" applyAlignment="1" applyBorder="1" applyFont="1" applyNumberFormat="1">
      <alignment horizontal="center"/>
    </xf>
    <xf borderId="1" fillId="4" fontId="10" numFmtId="0" xfId="0" applyAlignment="1" applyBorder="1" applyFont="1">
      <alignment vertical="center"/>
    </xf>
    <xf borderId="1" fillId="0" fontId="3" numFmtId="0" xfId="0" applyBorder="1" applyFont="1"/>
    <xf borderId="1" fillId="0" fontId="18" numFmtId="10" xfId="0" applyAlignment="1" applyBorder="1" applyFont="1" applyNumberFormat="1">
      <alignment horizontal="center" readingOrder="0" vertical="bottom"/>
    </xf>
    <xf borderId="1" fillId="4" fontId="19" numFmtId="0" xfId="0" applyAlignment="1" applyBorder="1" applyFont="1">
      <alignment horizontal="center" vertical="center"/>
    </xf>
    <xf borderId="1" fillId="0" fontId="14" numFmtId="165" xfId="0" applyAlignment="1" applyBorder="1" applyFont="1" applyNumberFormat="1">
      <alignment vertical="center"/>
    </xf>
    <xf borderId="1" fillId="0" fontId="20" numFmtId="165" xfId="0" applyAlignment="1" applyBorder="1" applyFont="1" applyNumberFormat="1">
      <alignment vertical="center"/>
    </xf>
    <xf borderId="1" fillId="4" fontId="21" numFmtId="0" xfId="0" applyAlignment="1" applyBorder="1" applyFont="1">
      <alignment horizontal="center" readingOrder="0" vertical="center"/>
    </xf>
    <xf borderId="1" fillId="0" fontId="4" numFmtId="164" xfId="0" applyAlignment="1" applyBorder="1" applyFont="1" applyNumberFormat="1">
      <alignment horizontal="center"/>
    </xf>
    <xf borderId="1" fillId="0" fontId="22" numFmtId="164" xfId="0" applyAlignment="1" applyBorder="1" applyFont="1" applyNumberFormat="1">
      <alignment horizontal="center"/>
    </xf>
    <xf borderId="1" fillId="4" fontId="21" numFmtId="0" xfId="0" applyAlignment="1" applyBorder="1" applyFont="1">
      <alignment horizontal="center"/>
    </xf>
    <xf borderId="1" fillId="0" fontId="23" numFmtId="164" xfId="0" applyAlignment="1" applyBorder="1" applyFont="1" applyNumberFormat="1">
      <alignment vertical="bottom"/>
    </xf>
    <xf borderId="5" fillId="0" fontId="24" numFmtId="164" xfId="0" applyAlignment="1" applyBorder="1" applyFont="1" applyNumberFormat="1">
      <alignment horizontal="center" vertical="bottom"/>
    </xf>
    <xf borderId="1" fillId="4" fontId="10" numFmtId="0" xfId="0" applyAlignment="1" applyBorder="1" applyFont="1">
      <alignment horizontal="center" vertical="center"/>
    </xf>
    <xf borderId="1" fillId="0" fontId="25" numFmtId="164" xfId="0" applyAlignment="1" applyBorder="1" applyFont="1" applyNumberFormat="1">
      <alignment horizontal="center" readingOrder="0" vertical="center"/>
    </xf>
    <xf borderId="1" fillId="4" fontId="14" numFmtId="0" xfId="0" applyAlignment="1" applyBorder="1" applyFont="1">
      <alignment horizontal="center" vertical="center"/>
    </xf>
    <xf borderId="1" fillId="0" fontId="25" numFmtId="165" xfId="0" applyAlignment="1" applyBorder="1" applyFont="1" applyNumberFormat="1">
      <alignment horizontal="center" readingOrder="0" vertical="center"/>
    </xf>
    <xf borderId="1" fillId="4" fontId="19" numFmtId="0" xfId="0" applyAlignment="1" applyBorder="1" applyFont="1">
      <alignment horizontal="center"/>
    </xf>
    <xf borderId="1" fillId="6" fontId="26" numFmtId="165" xfId="0" applyAlignment="1" applyBorder="1" applyFill="1" applyFont="1" applyNumberFormat="1">
      <alignment horizontal="center" readingOrder="0"/>
    </xf>
    <xf borderId="1" fillId="6" fontId="12" numFmtId="164" xfId="0" applyAlignment="1" applyBorder="1" applyFont="1" applyNumberFormat="1">
      <alignment horizontal="center" readingOrder="0"/>
    </xf>
    <xf borderId="1" fillId="6" fontId="19" numFmtId="165" xfId="0" applyAlignment="1" applyBorder="1" applyFont="1" applyNumberFormat="1">
      <alignment horizontal="center"/>
    </xf>
    <xf borderId="1" fillId="4" fontId="13" numFmtId="0" xfId="0" applyAlignment="1" applyBorder="1" applyFont="1">
      <alignment horizontal="center"/>
    </xf>
    <xf borderId="1" fillId="6" fontId="12" numFmtId="164" xfId="0" applyAlignment="1" applyBorder="1" applyFont="1" applyNumberFormat="1">
      <alignment horizontal="center" readingOrder="0"/>
    </xf>
    <xf borderId="1" fillId="6" fontId="19" numFmtId="164" xfId="0" applyAlignment="1" applyBorder="1" applyFont="1" applyNumberFormat="1">
      <alignment horizontal="center"/>
    </xf>
    <xf borderId="1" fillId="7" fontId="19" numFmtId="165" xfId="0" applyAlignment="1" applyBorder="1" applyFill="1" applyFont="1" applyNumberFormat="1">
      <alignment horizontal="center"/>
    </xf>
    <xf borderId="1" fillId="8" fontId="27" numFmtId="9" xfId="0" applyAlignment="1" applyBorder="1" applyFill="1" applyFont="1" applyNumberFormat="1">
      <alignment horizontal="center"/>
    </xf>
    <xf borderId="1" fillId="8" fontId="19" numFmtId="9" xfId="0" applyAlignment="1" applyBorder="1" applyFont="1" applyNumberFormat="1">
      <alignment horizontal="center"/>
    </xf>
    <xf borderId="1" fillId="0" fontId="3" numFmtId="164" xfId="0" applyAlignment="1" applyBorder="1" applyFont="1" applyNumberFormat="1">
      <alignment horizontal="center"/>
    </xf>
    <xf borderId="1" fillId="0" fontId="4" numFmtId="0" xfId="0" applyAlignment="1" applyBorder="1" applyFont="1">
      <alignment horizontal="center"/>
    </xf>
    <xf borderId="1" fillId="0" fontId="22" numFmtId="164" xfId="0" applyAlignment="1" applyBorder="1" applyFont="1" applyNumberFormat="1">
      <alignment horizontal="center" readingOrder="0"/>
    </xf>
    <xf borderId="1" fillId="0" fontId="10" numFmtId="164" xfId="0" applyAlignment="1" applyBorder="1" applyFont="1" applyNumberFormat="1">
      <alignment vertical="center"/>
    </xf>
    <xf borderId="0" fillId="0" fontId="3" numFmtId="164" xfId="0" applyFont="1" applyNumberFormat="1"/>
    <xf borderId="1" fillId="0" fontId="28" numFmtId="0" xfId="0" applyAlignment="1" applyBorder="1" applyFont="1">
      <alignment readingOrder="0"/>
    </xf>
    <xf borderId="1" fillId="0" fontId="28" numFmtId="0" xfId="0" applyAlignment="1" applyBorder="1" applyFont="1">
      <alignment horizontal="left" readingOrder="0"/>
    </xf>
    <xf borderId="0" fillId="0" fontId="2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56"/>
    <col customWidth="1" min="4" max="5" width="13.44"/>
    <col customWidth="1" min="6" max="6" width="10.56"/>
    <col customWidth="1" min="7" max="7" width="20.0"/>
    <col customWidth="1" min="8" max="8" width="21.78"/>
    <col customWidth="1" min="9" max="9" width="23.22"/>
    <col customWidth="1" min="10" max="10" width="10.22"/>
    <col customWidth="1" min="11" max="14" width="10.56"/>
    <col customWidth="1" min="15" max="15" width="23.22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L1" s="3" t="s">
        <v>7</v>
      </c>
      <c r="M1" s="3" t="s">
        <v>8</v>
      </c>
      <c r="N1" s="4">
        <v>2990.0</v>
      </c>
      <c r="O1" s="3" t="s">
        <v>9</v>
      </c>
    </row>
    <row r="2">
      <c r="A2" s="5">
        <v>8.0</v>
      </c>
      <c r="B2" s="5">
        <v>1.0</v>
      </c>
      <c r="C2" s="6">
        <v>2020.0</v>
      </c>
      <c r="D2" s="5" t="s">
        <v>8</v>
      </c>
      <c r="E2" s="5" t="str">
        <f t="shared" ref="E2:E43" si="1">IFS(D2=$M$1,$L$1,D2=$M$2,$L$2,D2=$M$3,$L$3,D2=$M$4,$L$4)</f>
        <v>Plan A</v>
      </c>
      <c r="F2" s="7">
        <f>+IFS(D2=$M$1,$N$1,D2=$M$2,$N$2,D2=$M$3,$N$3,D2=$M$4,$N$4)</f>
        <v>2990</v>
      </c>
      <c r="G2" s="5" t="str">
        <f>+IFS(D2=$M$1,$O$1,D2=$M$2,$O$2,D2=$M$3,$O$3,D2=$M$4,$O$4)</f>
        <v>1 mes + alumno práctica</v>
      </c>
      <c r="L2" s="3" t="s">
        <v>10</v>
      </c>
      <c r="M2" s="3" t="s">
        <v>11</v>
      </c>
      <c r="N2" s="4">
        <v>5990.0</v>
      </c>
      <c r="O2" s="3" t="s">
        <v>12</v>
      </c>
    </row>
    <row r="3">
      <c r="A3" s="5">
        <v>3.0</v>
      </c>
      <c r="B3" s="5">
        <v>1.0</v>
      </c>
      <c r="C3" s="6">
        <v>2020.0</v>
      </c>
      <c r="D3" s="5" t="s">
        <v>11</v>
      </c>
      <c r="E3" s="5" t="str">
        <f t="shared" si="1"/>
        <v>Plan B</v>
      </c>
      <c r="F3" s="7">
        <f t="array" ref="F3">+IFS(D3=$M$1,$N$1,D3=$M$2,$N$2,D3=$M$3,$N$3,D3=$M$4,$N$4)</f>
        <v>5990</v>
      </c>
      <c r="G3" s="5" t="str">
        <f t="array" ref="G3">+IFS(D3=$M$1,$O$1,D3=$M$2,$O$2,D3=$M$3,$O$3,D3=$M$4,$O$4)</f>
        <v>2 meses + alumno práctica</v>
      </c>
      <c r="L3" s="3" t="s">
        <v>13</v>
      </c>
      <c r="M3" s="3" t="s">
        <v>14</v>
      </c>
      <c r="N3" s="4">
        <v>7990.0</v>
      </c>
      <c r="O3" s="3" t="s">
        <v>15</v>
      </c>
    </row>
    <row r="4">
      <c r="A4" s="5">
        <v>18.0</v>
      </c>
      <c r="B4" s="5">
        <v>1.0</v>
      </c>
      <c r="C4" s="6">
        <v>2020.0</v>
      </c>
      <c r="D4" s="5" t="s">
        <v>14</v>
      </c>
      <c r="E4" s="5" t="str">
        <f t="shared" si="1"/>
        <v>Plan C</v>
      </c>
      <c r="F4" s="7">
        <f t="array" ref="F4">+IFS(D4=$M$1,$N$1,D4=$M$2,$N$2,D4=$M$3,$N$3,D4=$M$4,$N$4)</f>
        <v>7990</v>
      </c>
      <c r="G4" s="5" t="str">
        <f t="array" ref="G4">+IFS(D4=$M$1,$O$1,D4=$M$2,$O$2,D4=$M$3,$O$3,D4=$M$4,$O$4)</f>
        <v>1 mes + profesional</v>
      </c>
      <c r="L4" s="3" t="s">
        <v>16</v>
      </c>
      <c r="M4" s="3" t="s">
        <v>17</v>
      </c>
      <c r="N4" s="4">
        <v>9990.0</v>
      </c>
      <c r="O4" s="3" t="s">
        <v>18</v>
      </c>
    </row>
    <row r="5">
      <c r="A5" s="5">
        <v>25.0</v>
      </c>
      <c r="B5" s="5">
        <v>2.0</v>
      </c>
      <c r="C5" s="6">
        <v>2020.0</v>
      </c>
      <c r="D5" s="5" t="s">
        <v>11</v>
      </c>
      <c r="E5" s="5" t="str">
        <f t="shared" si="1"/>
        <v>Plan B</v>
      </c>
      <c r="F5" s="7">
        <f t="array" ref="F5">+IFS(D5=$M$1,$N$1,D5=$M$2,$N$2,D5=$M$3,$N$3,D5=$M$4,$N$4)</f>
        <v>5990</v>
      </c>
      <c r="G5" s="5" t="str">
        <f t="array" ref="G5">+IFS(D5=$M$1,$O$1,D5=$M$2,$O$2,D5=$M$3,$O$3,D5=$M$4,$O$4)</f>
        <v>2 meses + alumno práctica</v>
      </c>
    </row>
    <row r="6">
      <c r="A6" s="5">
        <v>22.0</v>
      </c>
      <c r="B6" s="5">
        <v>2.0</v>
      </c>
      <c r="C6" s="6">
        <v>2020.0</v>
      </c>
      <c r="D6" s="5" t="s">
        <v>8</v>
      </c>
      <c r="E6" s="5" t="str">
        <f t="shared" si="1"/>
        <v>Plan A</v>
      </c>
      <c r="F6" s="7">
        <f t="array" ref="F6">+IFS(D6=$M$1,$N$1,D6=$M$2,$N$2,D6=$M$3,$N$3,D6=$M$4,$N$4)</f>
        <v>2990</v>
      </c>
      <c r="G6" s="5" t="str">
        <f t="array" ref="G6">+IFS(D6=$M$1,$O$1,D6=$M$2,$O$2,D6=$M$3,$O$3,D6=$M$4,$O$4)</f>
        <v>1 mes + alumno práctica</v>
      </c>
      <c r="M6" s="8" t="s">
        <v>7</v>
      </c>
      <c r="N6" s="9">
        <f>COUNTIF($E$2:$E$43,"Plan A")</f>
        <v>10</v>
      </c>
    </row>
    <row r="7">
      <c r="A7" s="5">
        <v>3.0</v>
      </c>
      <c r="B7" s="5">
        <v>2.0</v>
      </c>
      <c r="C7" s="6">
        <v>2020.0</v>
      </c>
      <c r="D7" s="5" t="s">
        <v>8</v>
      </c>
      <c r="E7" s="5" t="str">
        <f t="shared" si="1"/>
        <v>Plan A</v>
      </c>
      <c r="F7" s="7">
        <f t="array" ref="F7">+IFS(D7=$M$1,$N$1,D7=$M$2,$N$2,D7=$M$3,$N$3,D7=$M$4,$N$4)</f>
        <v>2990</v>
      </c>
      <c r="G7" s="5" t="str">
        <f t="array" ref="G7">+IFS(D7=$M$1,$O$1,D7=$M$2,$O$2,D7=$M$3,$O$3,D7=$M$4,$O$4)</f>
        <v>1 mes + alumno práctica</v>
      </c>
      <c r="M7" s="8" t="s">
        <v>10</v>
      </c>
      <c r="N7" s="9">
        <f>COUNTIF($E$2:$E$43,"Plan B")</f>
        <v>12</v>
      </c>
    </row>
    <row r="8">
      <c r="A8" s="5">
        <v>28.0</v>
      </c>
      <c r="B8" s="5">
        <v>2.0</v>
      </c>
      <c r="C8" s="6">
        <v>2020.0</v>
      </c>
      <c r="D8" s="5" t="s">
        <v>14</v>
      </c>
      <c r="E8" s="5" t="str">
        <f t="shared" si="1"/>
        <v>Plan C</v>
      </c>
      <c r="F8" s="7">
        <f t="array" ref="F8">+IFS(D8=$M$1,$N$1,D8=$M$2,$N$2,D8=$M$3,$N$3,D8=$M$4,$N$4)</f>
        <v>7990</v>
      </c>
      <c r="G8" s="5" t="str">
        <f t="array" ref="G8">+IFS(D8=$M$1,$O$1,D8=$M$2,$O$2,D8=$M$3,$O$3,D8=$M$4,$O$4)</f>
        <v>1 mes + profesional</v>
      </c>
      <c r="M8" s="10" t="s">
        <v>13</v>
      </c>
      <c r="N8" s="9">
        <f>COUNTIF($E$2:$E$43,"Plan C")</f>
        <v>11</v>
      </c>
    </row>
    <row r="9">
      <c r="A9" s="5">
        <v>8.0</v>
      </c>
      <c r="B9" s="5">
        <v>2.0</v>
      </c>
      <c r="C9" s="6">
        <v>2020.0</v>
      </c>
      <c r="D9" s="5" t="s">
        <v>17</v>
      </c>
      <c r="E9" s="5" t="str">
        <f t="shared" si="1"/>
        <v>Plan D</v>
      </c>
      <c r="F9" s="7">
        <f t="array" ref="F9">+IFS(D9=$M$1,$N$1,D9=$M$2,$N$2,D9=$M$3,$N$3,D9=$M$4,$N$4)</f>
        <v>9990</v>
      </c>
      <c r="G9" s="5" t="str">
        <f t="array" ref="G9">+IFS(D9=$M$1,$O$1,D9=$M$2,$O$2,D9=$M$3,$O$3,D9=$M$4,$O$4)</f>
        <v>2 meses + profesional</v>
      </c>
      <c r="M9" s="10" t="s">
        <v>16</v>
      </c>
      <c r="N9" s="9">
        <f>COUNTIF($E$2:$E$43,"Plan D")</f>
        <v>9</v>
      </c>
    </row>
    <row r="10">
      <c r="A10" s="5">
        <v>14.0</v>
      </c>
      <c r="B10" s="5">
        <v>2.0</v>
      </c>
      <c r="C10" s="6">
        <v>2020.0</v>
      </c>
      <c r="D10" s="5" t="s">
        <v>8</v>
      </c>
      <c r="E10" s="5" t="str">
        <f t="shared" si="1"/>
        <v>Plan A</v>
      </c>
      <c r="F10" s="7">
        <f t="array" ref="F10">+IFS(D10=$M$1,$N$1,D10=$M$2,$N$2,D10=$M$3,$N$3,D10=$M$4,$N$4)</f>
        <v>2990</v>
      </c>
      <c r="G10" s="5" t="str">
        <f t="array" ref="G10">+IFS(D10=$M$1,$O$1,D10=$M$2,$O$2,D10=$M$3,$O$3,D10=$M$4,$O$4)</f>
        <v>1 mes + alumno práctica</v>
      </c>
    </row>
    <row r="11">
      <c r="A11" s="5">
        <v>12.0</v>
      </c>
      <c r="B11" s="5">
        <v>3.0</v>
      </c>
      <c r="C11" s="6">
        <v>2020.0</v>
      </c>
      <c r="D11" s="5" t="s">
        <v>11</v>
      </c>
      <c r="E11" s="5" t="str">
        <f t="shared" si="1"/>
        <v>Plan B</v>
      </c>
      <c r="F11" s="7">
        <f t="array" ref="F11">+IFS(D11=$M$1,$N$1,D11=$M$2,$N$2,D11=$M$3,$N$3,D11=$M$4,$N$4)</f>
        <v>5990</v>
      </c>
      <c r="G11" s="5" t="str">
        <f t="array" ref="G11">+IFS(D11=$M$1,$O$1,D11=$M$2,$O$2,D11=$M$3,$O$3,D11=$M$4,$O$4)</f>
        <v>2 meses + alumno práctica</v>
      </c>
    </row>
    <row r="12">
      <c r="A12" s="5">
        <v>12.0</v>
      </c>
      <c r="B12" s="5">
        <v>3.0</v>
      </c>
      <c r="C12" s="6">
        <v>2020.0</v>
      </c>
      <c r="D12" s="5" t="s">
        <v>11</v>
      </c>
      <c r="E12" s="5" t="str">
        <f t="shared" si="1"/>
        <v>Plan B</v>
      </c>
      <c r="F12" s="7">
        <f t="array" ref="F12">+IFS(D12=$M$1,$N$1,D12=$M$2,$N$2,D12=$M$3,$N$3,D12=$M$4,$N$4)</f>
        <v>5990</v>
      </c>
      <c r="G12" s="5" t="str">
        <f t="array" ref="G12">+IFS(D12=$M$1,$O$1,D12=$M$2,$O$2,D12=$M$3,$O$3,D12=$M$4,$O$4)</f>
        <v>2 meses + alumno práctica</v>
      </c>
    </row>
    <row r="13">
      <c r="A13" s="5">
        <v>17.0</v>
      </c>
      <c r="B13" s="5">
        <v>4.0</v>
      </c>
      <c r="C13" s="6">
        <v>2020.0</v>
      </c>
      <c r="D13" s="5" t="s">
        <v>14</v>
      </c>
      <c r="E13" s="5" t="str">
        <f t="shared" si="1"/>
        <v>Plan C</v>
      </c>
      <c r="F13" s="7">
        <f t="array" ref="F13">+IFS(D13=$M$1,$N$1,D13=$M$2,$N$2,D13=$M$3,$N$3,D13=$M$4,$N$4)</f>
        <v>7990</v>
      </c>
      <c r="G13" s="5" t="str">
        <f t="array" ref="G13">+IFS(D13=$M$1,$O$1,D13=$M$2,$O$2,D13=$M$3,$O$3,D13=$M$4,$O$4)</f>
        <v>1 mes + profesional</v>
      </c>
    </row>
    <row r="14">
      <c r="A14" s="5">
        <v>22.0</v>
      </c>
      <c r="B14" s="5">
        <v>4.0</v>
      </c>
      <c r="C14" s="6">
        <v>2020.0</v>
      </c>
      <c r="D14" s="5" t="s">
        <v>14</v>
      </c>
      <c r="E14" s="5" t="str">
        <f t="shared" si="1"/>
        <v>Plan C</v>
      </c>
      <c r="F14" s="7">
        <f t="array" ref="F14">+IFS(D14=$M$1,$N$1,D14=$M$2,$N$2,D14=$M$3,$N$3,D14=$M$4,$N$4)</f>
        <v>7990</v>
      </c>
      <c r="G14" s="5" t="str">
        <f t="array" ref="G14">+IFS(D14=$M$1,$O$1,D14=$M$2,$O$2,D14=$M$3,$O$3,D14=$M$4,$O$4)</f>
        <v>1 mes + profesional</v>
      </c>
    </row>
    <row r="15">
      <c r="A15" s="5">
        <v>21.0</v>
      </c>
      <c r="B15" s="5">
        <v>5.0</v>
      </c>
      <c r="C15" s="6">
        <v>2020.0</v>
      </c>
      <c r="D15" s="5" t="s">
        <v>11</v>
      </c>
      <c r="E15" s="5" t="str">
        <f t="shared" si="1"/>
        <v>Plan B</v>
      </c>
      <c r="F15" s="7">
        <f t="array" ref="F15">+IFS(D15=$M$1,$N$1,D15=$M$2,$N$2,D15=$M$3,$N$3,D15=$M$4,$N$4)</f>
        <v>5990</v>
      </c>
      <c r="G15" s="5" t="str">
        <f t="array" ref="G15">+IFS(D15=$M$1,$O$1,D15=$M$2,$O$2,D15=$M$3,$O$3,D15=$M$4,$O$4)</f>
        <v>2 meses + alumno práctica</v>
      </c>
      <c r="K15" s="11" t="s">
        <v>19</v>
      </c>
    </row>
    <row r="16">
      <c r="A16" s="5">
        <v>2.0</v>
      </c>
      <c r="B16" s="5">
        <v>5.0</v>
      </c>
      <c r="C16" s="6">
        <v>2020.0</v>
      </c>
      <c r="D16" s="5" t="s">
        <v>14</v>
      </c>
      <c r="E16" s="5" t="str">
        <f t="shared" si="1"/>
        <v>Plan C</v>
      </c>
      <c r="F16" s="7">
        <f t="array" ref="F16">+IFS(D16=$M$1,$N$1,D16=$M$2,$N$2,D16=$M$3,$N$3,D16=$M$4,$N$4)</f>
        <v>7990</v>
      </c>
      <c r="G16" s="5" t="str">
        <f t="array" ref="G16">+IFS(D16=$M$1,$O$1,D16=$M$2,$O$2,D16=$M$3,$O$3,D16=$M$4,$O$4)</f>
        <v>1 mes + profesional</v>
      </c>
      <c r="K16" s="7">
        <f>AVERAGE(F2:F43)</f>
        <v>6656.666667</v>
      </c>
    </row>
    <row r="17">
      <c r="A17" s="5">
        <v>3.0</v>
      </c>
      <c r="B17" s="5">
        <v>5.0</v>
      </c>
      <c r="C17" s="6">
        <v>2020.0</v>
      </c>
      <c r="D17" s="5" t="s">
        <v>8</v>
      </c>
      <c r="E17" s="5" t="str">
        <f t="shared" si="1"/>
        <v>Plan A</v>
      </c>
      <c r="F17" s="7">
        <f t="array" ref="F17">+IFS(D17=$M$1,$N$1,D17=$M$2,$N$2,D17=$M$3,$N$3,D17=$M$4,$N$4)</f>
        <v>2990</v>
      </c>
      <c r="G17" s="5" t="str">
        <f t="array" ref="G17">+IFS(D17=$M$1,$O$1,D17=$M$2,$O$2,D17=$M$3,$O$3,D17=$M$4,$O$4)</f>
        <v>1 mes + alumno práctica</v>
      </c>
    </row>
    <row r="18">
      <c r="A18" s="5">
        <v>29.0</v>
      </c>
      <c r="B18" s="5">
        <v>5.0</v>
      </c>
      <c r="C18" s="6">
        <v>2020.0</v>
      </c>
      <c r="D18" s="5" t="s">
        <v>17</v>
      </c>
      <c r="E18" s="5" t="str">
        <f t="shared" si="1"/>
        <v>Plan D</v>
      </c>
      <c r="F18" s="7">
        <f t="array" ref="F18">+IFS(D18=$M$1,$N$1,D18=$M$2,$N$2,D18=$M$3,$N$3,D18=$M$4,$N$4)</f>
        <v>9990</v>
      </c>
      <c r="G18" s="5" t="str">
        <f t="array" ref="G18">+IFS(D18=$M$1,$O$1,D18=$M$2,$O$2,D18=$M$3,$O$3,D18=$M$4,$O$4)</f>
        <v>2 meses + profesional</v>
      </c>
    </row>
    <row r="19">
      <c r="A19" s="5">
        <v>26.0</v>
      </c>
      <c r="B19" s="5">
        <v>6.0</v>
      </c>
      <c r="C19" s="6">
        <v>2020.0</v>
      </c>
      <c r="D19" s="5" t="s">
        <v>11</v>
      </c>
      <c r="E19" s="5" t="str">
        <f t="shared" si="1"/>
        <v>Plan B</v>
      </c>
      <c r="F19" s="7">
        <f t="array" ref="F19">+IFS(D19=$M$1,$N$1,D19=$M$2,$N$2,D19=$M$3,$N$3,D19=$M$4,$N$4)</f>
        <v>5990</v>
      </c>
      <c r="G19" s="5" t="str">
        <f t="array" ref="G19">+IFS(D19=$M$1,$O$1,D19=$M$2,$O$2,D19=$M$3,$O$3,D19=$M$4,$O$4)</f>
        <v>2 meses + alumno práctica</v>
      </c>
    </row>
    <row r="20">
      <c r="A20" s="5">
        <v>24.0</v>
      </c>
      <c r="B20" s="5">
        <v>6.0</v>
      </c>
      <c r="C20" s="6">
        <v>2020.0</v>
      </c>
      <c r="D20" s="5" t="s">
        <v>11</v>
      </c>
      <c r="E20" s="5" t="str">
        <f t="shared" si="1"/>
        <v>Plan B</v>
      </c>
      <c r="F20" s="7">
        <f t="array" ref="F20">+IFS(D20=$M$1,$N$1,D20=$M$2,$N$2,D20=$M$3,$N$3,D20=$M$4,$N$4)</f>
        <v>5990</v>
      </c>
      <c r="G20" s="5" t="str">
        <f t="array" ref="G20">+IFS(D20=$M$1,$O$1,D20=$M$2,$O$2,D20=$M$3,$O$3,D20=$M$4,$O$4)</f>
        <v>2 meses + alumno práctica</v>
      </c>
    </row>
    <row r="21" ht="15.75" customHeight="1">
      <c r="A21" s="5">
        <v>22.0</v>
      </c>
      <c r="B21" s="5">
        <v>6.0</v>
      </c>
      <c r="C21" s="6">
        <v>2020.0</v>
      </c>
      <c r="D21" s="5" t="s">
        <v>17</v>
      </c>
      <c r="E21" s="5" t="str">
        <f t="shared" si="1"/>
        <v>Plan D</v>
      </c>
      <c r="F21" s="7">
        <f t="array" ref="F21">+IFS(D21=$M$1,$N$1,D21=$M$2,$N$2,D21=$M$3,$N$3,D21=$M$4,$N$4)</f>
        <v>9990</v>
      </c>
      <c r="G21" s="5" t="str">
        <f t="array" ref="G21">+IFS(D21=$M$1,$O$1,D21=$M$2,$O$2,D21=$M$3,$O$3,D21=$M$4,$O$4)</f>
        <v>2 meses + profesional</v>
      </c>
    </row>
    <row r="22" ht="15.75" customHeight="1">
      <c r="A22" s="5">
        <v>18.0</v>
      </c>
      <c r="B22" s="5">
        <v>6.0</v>
      </c>
      <c r="C22" s="6">
        <v>2020.0</v>
      </c>
      <c r="D22" s="5" t="s">
        <v>14</v>
      </c>
      <c r="E22" s="5" t="str">
        <f t="shared" si="1"/>
        <v>Plan C</v>
      </c>
      <c r="F22" s="7">
        <f t="array" ref="F22">+IFS(D22=$M$1,$N$1,D22=$M$2,$N$2,D22=$M$3,$N$3,D22=$M$4,$N$4)</f>
        <v>7990</v>
      </c>
      <c r="G22" s="5" t="str">
        <f t="array" ref="G22">+IFS(D22=$M$1,$O$1,D22=$M$2,$O$2,D22=$M$3,$O$3,D22=$M$4,$O$4)</f>
        <v>1 mes + profesional</v>
      </c>
    </row>
    <row r="23" ht="15.75" customHeight="1">
      <c r="A23" s="5">
        <v>29.0</v>
      </c>
      <c r="B23" s="5">
        <v>6.0</v>
      </c>
      <c r="C23" s="6">
        <v>2020.0</v>
      </c>
      <c r="D23" s="5" t="s">
        <v>17</v>
      </c>
      <c r="E23" s="5" t="str">
        <f t="shared" si="1"/>
        <v>Plan D</v>
      </c>
      <c r="F23" s="7">
        <f t="array" ref="F23">+IFS(D23=$M$1,$N$1,D23=$M$2,$N$2,D23=$M$3,$N$3,D23=$M$4,$N$4)</f>
        <v>9990</v>
      </c>
      <c r="G23" s="5" t="str">
        <f t="array" ref="G23">+IFS(D23=$M$1,$O$1,D23=$M$2,$O$2,D23=$M$3,$O$3,D23=$M$4,$O$4)</f>
        <v>2 meses + profesional</v>
      </c>
    </row>
    <row r="24" ht="15.75" customHeight="1">
      <c r="A24" s="5">
        <v>3.0</v>
      </c>
      <c r="B24" s="5">
        <v>6.0</v>
      </c>
      <c r="C24" s="6">
        <v>2020.0</v>
      </c>
      <c r="D24" s="5" t="s">
        <v>14</v>
      </c>
      <c r="E24" s="5" t="str">
        <f t="shared" si="1"/>
        <v>Plan C</v>
      </c>
      <c r="F24" s="7">
        <f t="array" ref="F24">+IFS(D24=$M$1,$N$1,D24=$M$2,$N$2,D24=$M$3,$N$3,D24=$M$4,$N$4)</f>
        <v>7990</v>
      </c>
      <c r="G24" s="5" t="str">
        <f t="array" ref="G24">+IFS(D24=$M$1,$O$1,D24=$M$2,$O$2,D24=$M$3,$O$3,D24=$M$4,$O$4)</f>
        <v>1 mes + profesional</v>
      </c>
    </row>
    <row r="25" ht="15.75" customHeight="1">
      <c r="A25" s="5">
        <v>11.0</v>
      </c>
      <c r="B25" s="5">
        <v>7.0</v>
      </c>
      <c r="C25" s="6">
        <v>2020.0</v>
      </c>
      <c r="D25" s="5" t="s">
        <v>11</v>
      </c>
      <c r="E25" s="5" t="str">
        <f t="shared" si="1"/>
        <v>Plan B</v>
      </c>
      <c r="F25" s="7">
        <f t="array" ref="F25">+IFS(D25=$M$1,$N$1,D25=$M$2,$N$2,D25=$M$3,$N$3,D25=$M$4,$N$4)</f>
        <v>5990</v>
      </c>
      <c r="G25" s="5" t="str">
        <f t="array" ref="G25">+IFS(D25=$M$1,$O$1,D25=$M$2,$O$2,D25=$M$3,$O$3,D25=$M$4,$O$4)</f>
        <v>2 meses + alumno práctica</v>
      </c>
    </row>
    <row r="26" ht="15.75" customHeight="1">
      <c r="A26" s="5">
        <v>7.0</v>
      </c>
      <c r="B26" s="5">
        <v>7.0</v>
      </c>
      <c r="C26" s="6">
        <v>2020.0</v>
      </c>
      <c r="D26" s="5" t="s">
        <v>17</v>
      </c>
      <c r="E26" s="5" t="str">
        <f t="shared" si="1"/>
        <v>Plan D</v>
      </c>
      <c r="F26" s="7">
        <f t="array" ref="F26">+IFS(D26=$M$1,$N$1,D26=$M$2,$N$2,D26=$M$3,$N$3,D26=$M$4,$N$4)</f>
        <v>9990</v>
      </c>
      <c r="G26" s="5" t="str">
        <f t="array" ref="G26">+IFS(D26=$M$1,$O$1,D26=$M$2,$O$2,D26=$M$3,$O$3,D26=$M$4,$O$4)</f>
        <v>2 meses + profesional</v>
      </c>
    </row>
    <row r="27" ht="15.75" customHeight="1">
      <c r="A27" s="5">
        <v>4.0</v>
      </c>
      <c r="B27" s="5">
        <v>7.0</v>
      </c>
      <c r="C27" s="6">
        <v>2020.0</v>
      </c>
      <c r="D27" s="5" t="s">
        <v>8</v>
      </c>
      <c r="E27" s="5" t="str">
        <f t="shared" si="1"/>
        <v>Plan A</v>
      </c>
      <c r="F27" s="7">
        <f t="array" ref="F27">+IFS(D27=$M$1,$N$1,D27=$M$2,$N$2,D27=$M$3,$N$3,D27=$M$4,$N$4)</f>
        <v>2990</v>
      </c>
      <c r="G27" s="5" t="str">
        <f t="array" ref="G27">+IFS(D27=$M$1,$O$1,D27=$M$2,$O$2,D27=$M$3,$O$3,D27=$M$4,$O$4)</f>
        <v>1 mes + alumno práctica</v>
      </c>
    </row>
    <row r="28" ht="15.75" customHeight="1">
      <c r="A28" s="5">
        <v>24.0</v>
      </c>
      <c r="B28" s="5">
        <v>7.0</v>
      </c>
      <c r="C28" s="6">
        <v>2020.0</v>
      </c>
      <c r="D28" s="5" t="s">
        <v>17</v>
      </c>
      <c r="E28" s="5" t="str">
        <f t="shared" si="1"/>
        <v>Plan D</v>
      </c>
      <c r="F28" s="7">
        <f t="array" ref="F28">+IFS(D28=$M$1,$N$1,D28=$M$2,$N$2,D28=$M$3,$N$3,D28=$M$4,$N$4)</f>
        <v>9990</v>
      </c>
      <c r="G28" s="5" t="str">
        <f t="array" ref="G28">+IFS(D28=$M$1,$O$1,D28=$M$2,$O$2,D28=$M$3,$O$3,D28=$M$4,$O$4)</f>
        <v>2 meses + profesional</v>
      </c>
    </row>
    <row r="29" ht="15.75" customHeight="1">
      <c r="A29" s="5">
        <v>20.0</v>
      </c>
      <c r="B29" s="5">
        <v>7.0</v>
      </c>
      <c r="C29" s="6">
        <v>2020.0</v>
      </c>
      <c r="D29" s="5" t="s">
        <v>8</v>
      </c>
      <c r="E29" s="5" t="str">
        <f t="shared" si="1"/>
        <v>Plan A</v>
      </c>
      <c r="F29" s="7">
        <f t="array" ref="F29">+IFS(D29=$M$1,$N$1,D29=$M$2,$N$2,D29=$M$3,$N$3,D29=$M$4,$N$4)</f>
        <v>2990</v>
      </c>
      <c r="G29" s="5" t="str">
        <f t="array" ref="G29">+IFS(D29=$M$1,$O$1,D29=$M$2,$O$2,D29=$M$3,$O$3,D29=$M$4,$O$4)</f>
        <v>1 mes + alumno práctica</v>
      </c>
    </row>
    <row r="30" ht="15.75" customHeight="1">
      <c r="A30" s="5">
        <v>27.0</v>
      </c>
      <c r="B30" s="5">
        <v>7.0</v>
      </c>
      <c r="C30" s="6">
        <v>2020.0</v>
      </c>
      <c r="D30" s="5" t="s">
        <v>17</v>
      </c>
      <c r="E30" s="5" t="str">
        <f t="shared" si="1"/>
        <v>Plan D</v>
      </c>
      <c r="F30" s="7">
        <f t="array" ref="F30">+IFS(D30=$M$1,$N$1,D30=$M$2,$N$2,D30=$M$3,$N$3,D30=$M$4,$N$4)</f>
        <v>9990</v>
      </c>
      <c r="G30" s="5" t="str">
        <f t="array" ref="G30">+IFS(D30=$M$1,$O$1,D30=$M$2,$O$2,D30=$M$3,$O$3,D30=$M$4,$O$4)</f>
        <v>2 meses + profesional</v>
      </c>
    </row>
    <row r="31" ht="15.75" customHeight="1">
      <c r="A31" s="5">
        <v>14.0</v>
      </c>
      <c r="B31" s="5">
        <v>8.0</v>
      </c>
      <c r="C31" s="6">
        <v>2020.0</v>
      </c>
      <c r="D31" s="5" t="s">
        <v>8</v>
      </c>
      <c r="E31" s="5" t="str">
        <f t="shared" si="1"/>
        <v>Plan A</v>
      </c>
      <c r="F31" s="7">
        <f t="array" ref="F31">+IFS(D31=$M$1,$N$1,D31=$M$2,$N$2,D31=$M$3,$N$3,D31=$M$4,$N$4)</f>
        <v>2990</v>
      </c>
      <c r="G31" s="5" t="str">
        <f t="array" ref="G31">+IFS(D31=$M$1,$O$1,D31=$M$2,$O$2,D31=$M$3,$O$3,D31=$M$4,$O$4)</f>
        <v>1 mes + alumno práctica</v>
      </c>
    </row>
    <row r="32" ht="15.75" customHeight="1">
      <c r="A32" s="5">
        <v>4.0</v>
      </c>
      <c r="B32" s="5">
        <v>8.0</v>
      </c>
      <c r="C32" s="6">
        <v>2020.0</v>
      </c>
      <c r="D32" s="5" t="s">
        <v>14</v>
      </c>
      <c r="E32" s="5" t="str">
        <f t="shared" si="1"/>
        <v>Plan C</v>
      </c>
      <c r="F32" s="7">
        <f t="array" ref="F32">+IFS(D32=$M$1,$N$1,D32=$M$2,$N$2,D32=$M$3,$N$3,D32=$M$4,$N$4)</f>
        <v>7990</v>
      </c>
      <c r="G32" s="5" t="str">
        <f t="array" ref="G32">+IFS(D32=$M$1,$O$1,D32=$M$2,$O$2,D32=$M$3,$O$3,D32=$M$4,$O$4)</f>
        <v>1 mes + profesional</v>
      </c>
    </row>
    <row r="33" ht="15.75" customHeight="1">
      <c r="A33" s="5">
        <v>3.0</v>
      </c>
      <c r="B33" s="5">
        <v>9.0</v>
      </c>
      <c r="C33" s="6">
        <v>2020.0</v>
      </c>
      <c r="D33" s="5" t="s">
        <v>11</v>
      </c>
      <c r="E33" s="5" t="str">
        <f t="shared" si="1"/>
        <v>Plan B</v>
      </c>
      <c r="F33" s="7">
        <f t="array" ref="F33">+IFS(D33=$M$1,$N$1,D33=$M$2,$N$2,D33=$M$3,$N$3,D33=$M$4,$N$4)</f>
        <v>5990</v>
      </c>
      <c r="G33" s="5" t="str">
        <f t="array" ref="G33">+IFS(D33=$M$1,$O$1,D33=$M$2,$O$2,D33=$M$3,$O$3,D33=$M$4,$O$4)</f>
        <v>2 meses + alumno práctica</v>
      </c>
    </row>
    <row r="34" ht="15.75" customHeight="1">
      <c r="A34" s="5">
        <v>8.0</v>
      </c>
      <c r="B34" s="5">
        <v>9.0</v>
      </c>
      <c r="C34" s="6">
        <v>2020.0</v>
      </c>
      <c r="D34" s="5" t="s">
        <v>11</v>
      </c>
      <c r="E34" s="5" t="str">
        <f t="shared" si="1"/>
        <v>Plan B</v>
      </c>
      <c r="F34" s="7">
        <f t="array" ref="F34">+IFS(D34=$M$1,$N$1,D34=$M$2,$N$2,D34=$M$3,$N$3,D34=$M$4,$N$4)</f>
        <v>5990</v>
      </c>
      <c r="G34" s="5" t="str">
        <f t="array" ref="G34">+IFS(D34=$M$1,$O$1,D34=$M$2,$O$2,D34=$M$3,$O$3,D34=$M$4,$O$4)</f>
        <v>2 meses + alumno práctica</v>
      </c>
    </row>
    <row r="35" ht="15.75" customHeight="1">
      <c r="A35" s="5">
        <v>30.0</v>
      </c>
      <c r="B35" s="5">
        <v>9.0</v>
      </c>
      <c r="C35" s="6">
        <v>2020.0</v>
      </c>
      <c r="D35" s="5" t="s">
        <v>17</v>
      </c>
      <c r="E35" s="5" t="str">
        <f t="shared" si="1"/>
        <v>Plan D</v>
      </c>
      <c r="F35" s="7">
        <f t="array" ref="F35">+IFS(D35=$M$1,$N$1,D35=$M$2,$N$2,D35=$M$3,$N$3,D35=$M$4,$N$4)</f>
        <v>9990</v>
      </c>
      <c r="G35" s="5" t="str">
        <f t="array" ref="G35">+IFS(D35=$M$1,$O$1,D35=$M$2,$O$2,D35=$M$3,$O$3,D35=$M$4,$O$4)</f>
        <v>2 meses + profesional</v>
      </c>
    </row>
    <row r="36" ht="15.75" customHeight="1">
      <c r="A36" s="5">
        <v>14.0</v>
      </c>
      <c r="B36" s="5">
        <v>10.0</v>
      </c>
      <c r="C36" s="6">
        <v>2020.0</v>
      </c>
      <c r="D36" s="5" t="s">
        <v>11</v>
      </c>
      <c r="E36" s="5" t="str">
        <f t="shared" si="1"/>
        <v>Plan B</v>
      </c>
      <c r="F36" s="7">
        <f t="array" ref="F36">+IFS(D36=$M$1,$N$1,D36=$M$2,$N$2,D36=$M$3,$N$3,D36=$M$4,$N$4)</f>
        <v>5990</v>
      </c>
      <c r="G36" s="5" t="str">
        <f t="array" ref="G36">+IFS(D36=$M$1,$O$1,D36=$M$2,$O$2,D36=$M$3,$O$3,D36=$M$4,$O$4)</f>
        <v>2 meses + alumno práctica</v>
      </c>
    </row>
    <row r="37" ht="15.75" customHeight="1">
      <c r="A37" s="5">
        <v>9.0</v>
      </c>
      <c r="B37" s="5">
        <v>10.0</v>
      </c>
      <c r="C37" s="6">
        <v>2020.0</v>
      </c>
      <c r="D37" s="5" t="s">
        <v>11</v>
      </c>
      <c r="E37" s="5" t="str">
        <f t="shared" si="1"/>
        <v>Plan B</v>
      </c>
      <c r="F37" s="7">
        <f t="array" ref="F37">+IFS(D37=$M$1,$N$1,D37=$M$2,$N$2,D37=$M$3,$N$3,D37=$M$4,$N$4)</f>
        <v>5990</v>
      </c>
      <c r="G37" s="5" t="str">
        <f t="array" ref="G37">+IFS(D37=$M$1,$O$1,D37=$M$2,$O$2,D37=$M$3,$O$3,D37=$M$4,$O$4)</f>
        <v>2 meses + alumno práctica</v>
      </c>
    </row>
    <row r="38" ht="15.75" customHeight="1">
      <c r="A38" s="5">
        <v>9.0</v>
      </c>
      <c r="B38" s="5">
        <v>10.0</v>
      </c>
      <c r="C38" s="6">
        <v>2020.0</v>
      </c>
      <c r="D38" s="5" t="s">
        <v>14</v>
      </c>
      <c r="E38" s="5" t="str">
        <f t="shared" si="1"/>
        <v>Plan C</v>
      </c>
      <c r="F38" s="7">
        <f t="array" ref="F38">+IFS(D38=$M$1,$N$1,D38=$M$2,$N$2,D38=$M$3,$N$3,D38=$M$4,$N$4)</f>
        <v>7990</v>
      </c>
      <c r="G38" s="5" t="str">
        <f t="array" ref="G38">+IFS(D38=$M$1,$O$1,D38=$M$2,$O$2,D38=$M$3,$O$3,D38=$M$4,$O$4)</f>
        <v>1 mes + profesional</v>
      </c>
    </row>
    <row r="39" ht="15.75" customHeight="1">
      <c r="A39" s="5">
        <v>17.0</v>
      </c>
      <c r="B39" s="5">
        <v>10.0</v>
      </c>
      <c r="C39" s="6">
        <v>2020.0</v>
      </c>
      <c r="D39" s="5" t="s">
        <v>17</v>
      </c>
      <c r="E39" s="5" t="str">
        <f t="shared" si="1"/>
        <v>Plan D</v>
      </c>
      <c r="F39" s="7">
        <f t="array" ref="F39">+IFS(D39=$M$1,$N$1,D39=$M$2,$N$2,D39=$M$3,$N$3,D39=$M$4,$N$4)</f>
        <v>9990</v>
      </c>
      <c r="G39" s="5" t="str">
        <f t="array" ref="G39">+IFS(D39=$M$1,$O$1,D39=$M$2,$O$2,D39=$M$3,$O$3,D39=$M$4,$O$4)</f>
        <v>2 meses + profesional</v>
      </c>
    </row>
    <row r="40" ht="15.75" customHeight="1">
      <c r="A40" s="5">
        <v>27.0</v>
      </c>
      <c r="B40" s="5">
        <v>11.0</v>
      </c>
      <c r="C40" s="6">
        <v>2020.0</v>
      </c>
      <c r="D40" s="5" t="s">
        <v>8</v>
      </c>
      <c r="E40" s="5" t="str">
        <f t="shared" si="1"/>
        <v>Plan A</v>
      </c>
      <c r="F40" s="7">
        <f t="array" ref="F40">+IFS(D40=$M$1,$N$1,D40=$M$2,$N$2,D40=$M$3,$N$3,D40=$M$4,$N$4)</f>
        <v>2990</v>
      </c>
      <c r="G40" s="5" t="str">
        <f t="array" ref="G40">+IFS(D40=$M$1,$O$1,D40=$M$2,$O$2,D40=$M$3,$O$3,D40=$M$4,$O$4)</f>
        <v>1 mes + alumno práctica</v>
      </c>
    </row>
    <row r="41" ht="15.75" customHeight="1">
      <c r="A41" s="5">
        <v>13.0</v>
      </c>
      <c r="B41" s="5">
        <v>11.0</v>
      </c>
      <c r="C41" s="6">
        <v>2020.0</v>
      </c>
      <c r="D41" s="5" t="s">
        <v>8</v>
      </c>
      <c r="E41" s="5" t="str">
        <f t="shared" si="1"/>
        <v>Plan A</v>
      </c>
      <c r="F41" s="7">
        <f t="array" ref="F41">+IFS(D41=$M$1,$N$1,D41=$M$2,$N$2,D41=$M$3,$N$3,D41=$M$4,$N$4)</f>
        <v>2990</v>
      </c>
      <c r="G41" s="5" t="str">
        <f t="array" ref="G41">+IFS(D41=$M$1,$O$1,D41=$M$2,$O$2,D41=$M$3,$O$3,D41=$M$4,$O$4)</f>
        <v>1 mes + alumno práctica</v>
      </c>
    </row>
    <row r="42" ht="15.75" customHeight="1">
      <c r="A42" s="5">
        <v>6.0</v>
      </c>
      <c r="B42" s="5">
        <v>11.0</v>
      </c>
      <c r="C42" s="6">
        <v>2020.0</v>
      </c>
      <c r="D42" s="5" t="s">
        <v>14</v>
      </c>
      <c r="E42" s="5" t="str">
        <f t="shared" si="1"/>
        <v>Plan C</v>
      </c>
      <c r="F42" s="7">
        <f t="array" ref="F42">+IFS(D42=$M$1,$N$1,D42=$M$2,$N$2,D42=$M$3,$N$3,D42=$M$4,$N$4)</f>
        <v>7990</v>
      </c>
      <c r="G42" s="5" t="str">
        <f t="array" ref="G42">+IFS(D42=$M$1,$O$1,D42=$M$2,$O$2,D42=$M$3,$O$3,D42=$M$4,$O$4)</f>
        <v>1 mes + profesional</v>
      </c>
    </row>
    <row r="43" ht="15.75" customHeight="1">
      <c r="A43" s="5">
        <v>4.0</v>
      </c>
      <c r="B43" s="5">
        <v>12.0</v>
      </c>
      <c r="C43" s="12">
        <v>2020.0</v>
      </c>
      <c r="D43" s="13" t="s">
        <v>14</v>
      </c>
      <c r="E43" s="13" t="str">
        <f t="shared" si="1"/>
        <v>Plan C</v>
      </c>
      <c r="F43" s="14">
        <f t="array" ref="F43">+IFS(D43=$M$1,$N$1,D43=$M$2,$N$2,D43=$M$3,$N$3,D43=$M$4,$N$4)</f>
        <v>7990</v>
      </c>
      <c r="G43" s="13" t="str">
        <f t="array" ref="G43">+IFS(D43=$M$1,$O$1,D43=$M$2,$O$2,D43=$M$3,$O$3,D43=$M$4,$O$4)</f>
        <v>1 mes + profesional</v>
      </c>
      <c r="H43" s="15"/>
    </row>
    <row r="44" ht="15.75" customHeight="1">
      <c r="A44" s="16"/>
      <c r="C44" s="17"/>
      <c r="D44" s="16"/>
      <c r="E44" s="16"/>
      <c r="F44" s="18">
        <f>SUM(F2:F43)</f>
        <v>279580</v>
      </c>
      <c r="G44" s="19"/>
    </row>
    <row r="45" ht="15.75" customHeight="1"/>
    <row r="46" ht="15.75" customHeight="1"/>
    <row r="47" ht="15.75" customHeight="1">
      <c r="A47" s="15"/>
      <c r="C47" s="20"/>
      <c r="D47" s="15"/>
      <c r="E47" s="15"/>
      <c r="F47" s="15"/>
      <c r="G47" s="15"/>
      <c r="H47" s="15"/>
    </row>
    <row r="48" ht="15.75" customHeight="1">
      <c r="A48" s="15"/>
      <c r="B48" s="21" t="s">
        <v>20</v>
      </c>
      <c r="C48" s="22"/>
      <c r="D48" s="15"/>
      <c r="E48" s="15"/>
      <c r="F48" s="15"/>
      <c r="G48" s="15"/>
    </row>
    <row r="49" ht="15.75" customHeight="1">
      <c r="A49" s="15"/>
      <c r="B49" s="23" t="s">
        <v>21</v>
      </c>
      <c r="C49" s="24">
        <f>SUMIF($F$2:$F$43,"=2990")</f>
        <v>29900</v>
      </c>
      <c r="D49" s="25"/>
    </row>
    <row r="50" ht="15.75" customHeight="1">
      <c r="A50" s="15"/>
      <c r="B50" s="23" t="s">
        <v>22</v>
      </c>
      <c r="C50" s="24">
        <f>SUMIF($F$2:$F$43,"=5990")</f>
        <v>71880</v>
      </c>
      <c r="D50" s="15"/>
    </row>
    <row r="51" ht="15.75" customHeight="1">
      <c r="B51" s="23" t="s">
        <v>23</v>
      </c>
      <c r="C51" s="24">
        <f>SUMIF($F$2:$F$43,"=7990")</f>
        <v>87890</v>
      </c>
    </row>
    <row r="52" ht="15.75" customHeight="1">
      <c r="B52" s="23" t="s">
        <v>24</v>
      </c>
      <c r="C52" s="24">
        <f>SUMIF($F$2:$F$43,"=9990")</f>
        <v>89910</v>
      </c>
    </row>
    <row r="53" ht="15.75" customHeight="1">
      <c r="C53" s="20"/>
    </row>
    <row r="54" ht="15.75" customHeight="1">
      <c r="B54" s="15"/>
      <c r="C54" s="15"/>
      <c r="D54" s="26"/>
    </row>
    <row r="55" ht="15.75" customHeight="1">
      <c r="B55" s="15"/>
      <c r="C55" s="15"/>
      <c r="D55" s="26"/>
    </row>
    <row r="56" ht="15.75" customHeight="1">
      <c r="B56" s="15"/>
      <c r="C56" s="15"/>
      <c r="D56" s="26"/>
    </row>
    <row r="57" ht="15.75" customHeight="1">
      <c r="B57" s="15"/>
      <c r="C57" s="15"/>
      <c r="D57" s="26"/>
    </row>
    <row r="58" ht="15.75" customHeight="1">
      <c r="B58" s="27"/>
      <c r="C58" s="27"/>
      <c r="D58" s="28"/>
      <c r="E58" s="27"/>
      <c r="F58" s="27"/>
      <c r="G58" s="27"/>
      <c r="H58" s="27"/>
      <c r="I58" s="27"/>
    </row>
    <row r="59" ht="15.75" customHeight="1">
      <c r="B59" s="25"/>
      <c r="C59" s="25"/>
      <c r="D59" s="29"/>
      <c r="E59" s="25"/>
      <c r="F59" s="30"/>
      <c r="G59" s="31"/>
      <c r="H59" s="25"/>
      <c r="I59" s="25"/>
    </row>
    <row r="60" ht="15.75" customHeight="1">
      <c r="B60" s="27"/>
      <c r="C60" s="27"/>
      <c r="D60" s="28"/>
      <c r="E60" s="27"/>
      <c r="F60" s="27"/>
      <c r="G60" s="27"/>
      <c r="H60" s="27"/>
      <c r="I60" s="27"/>
    </row>
    <row r="61" ht="15.75" customHeight="1">
      <c r="B61" s="25"/>
      <c r="C61" s="25"/>
      <c r="D61" s="29"/>
      <c r="E61" s="25"/>
      <c r="F61" s="30"/>
      <c r="G61" s="31"/>
      <c r="H61" s="25"/>
      <c r="I61" s="25"/>
    </row>
    <row r="62" ht="15.75" customHeight="1">
      <c r="B62" s="27"/>
      <c r="C62" s="27"/>
      <c r="D62" s="28"/>
      <c r="E62" s="27"/>
      <c r="F62" s="27"/>
      <c r="G62" s="27"/>
      <c r="H62" s="27"/>
      <c r="I62" s="27"/>
    </row>
    <row r="63" ht="15.75" customHeight="1">
      <c r="C63" s="20"/>
    </row>
    <row r="64" ht="15.75" customHeight="1">
      <c r="B64" s="27"/>
      <c r="C64" s="27"/>
      <c r="D64" s="28"/>
      <c r="E64" s="27"/>
      <c r="F64" s="27"/>
      <c r="G64" s="27"/>
      <c r="H64" s="27"/>
      <c r="I64" s="27"/>
    </row>
    <row r="65" ht="15.75" customHeight="1">
      <c r="C65" s="20"/>
    </row>
    <row r="66" ht="15.75" customHeight="1">
      <c r="C66" s="20"/>
    </row>
    <row r="67" ht="15.75" customHeight="1">
      <c r="C67" s="20"/>
    </row>
    <row r="68" ht="15.75" customHeight="1">
      <c r="C68" s="20"/>
    </row>
    <row r="69" ht="15.75" customHeight="1">
      <c r="C69" s="20"/>
    </row>
    <row r="70" ht="15.75" customHeight="1">
      <c r="C70" s="20"/>
    </row>
    <row r="71" ht="15.75" customHeight="1">
      <c r="C71" s="20"/>
    </row>
    <row r="72" ht="15.75" customHeight="1">
      <c r="C72" s="20"/>
    </row>
    <row r="73" ht="15.75" customHeight="1">
      <c r="C73" s="20"/>
    </row>
    <row r="74" ht="15.75" customHeight="1">
      <c r="C74" s="20"/>
    </row>
    <row r="75" ht="15.75" customHeight="1">
      <c r="C75" s="20"/>
    </row>
    <row r="76" ht="15.75" customHeight="1">
      <c r="C76" s="20"/>
    </row>
    <row r="77" ht="15.75" customHeight="1">
      <c r="C77" s="20"/>
    </row>
    <row r="78" ht="15.75" customHeight="1">
      <c r="C78" s="20"/>
    </row>
    <row r="79" ht="15.75" customHeight="1">
      <c r="C79" s="20"/>
    </row>
    <row r="80" ht="15.75" customHeight="1">
      <c r="C80" s="20"/>
    </row>
    <row r="81" ht="15.75" customHeight="1">
      <c r="C81" s="20"/>
    </row>
    <row r="82" ht="15.75" customHeight="1">
      <c r="C82" s="20"/>
    </row>
    <row r="83" ht="15.75" customHeight="1">
      <c r="C83" s="20"/>
    </row>
    <row r="84" ht="15.75" customHeight="1">
      <c r="C84" s="20"/>
    </row>
    <row r="85" ht="15.75" customHeight="1">
      <c r="C85" s="20"/>
    </row>
    <row r="86" ht="15.75" customHeight="1">
      <c r="C86" s="20"/>
    </row>
    <row r="87" ht="15.75" customHeight="1">
      <c r="C87" s="20"/>
    </row>
    <row r="88" ht="15.75" customHeight="1">
      <c r="C88" s="20"/>
    </row>
    <row r="89" ht="15.75" customHeight="1">
      <c r="C89" s="20"/>
    </row>
    <row r="90" ht="15.75" customHeight="1">
      <c r="C90" s="20"/>
    </row>
    <row r="91" ht="15.75" customHeight="1">
      <c r="C91" s="20"/>
    </row>
    <row r="92" ht="15.75" customHeight="1">
      <c r="C92" s="20"/>
    </row>
    <row r="93" ht="15.75" customHeight="1">
      <c r="C93" s="20"/>
    </row>
    <row r="94" ht="15.75" customHeight="1">
      <c r="C94" s="20"/>
    </row>
    <row r="95" ht="15.75" customHeight="1">
      <c r="C95" s="20"/>
    </row>
    <row r="96" ht="15.75" customHeight="1">
      <c r="C96" s="20"/>
    </row>
    <row r="97" ht="15.75" customHeight="1">
      <c r="C97" s="20"/>
    </row>
    <row r="98" ht="15.75" customHeight="1">
      <c r="C98" s="20"/>
    </row>
    <row r="99" ht="15.75" customHeight="1">
      <c r="C99" s="20"/>
    </row>
    <row r="100" ht="15.75" customHeight="1">
      <c r="C100" s="20"/>
    </row>
    <row r="101" ht="15.75" customHeight="1">
      <c r="C101" s="20"/>
    </row>
    <row r="102" ht="15.75" customHeight="1">
      <c r="C102" s="20"/>
    </row>
    <row r="103" ht="15.75" customHeight="1">
      <c r="C103" s="20"/>
    </row>
    <row r="104" ht="15.75" customHeight="1">
      <c r="C104" s="20"/>
    </row>
    <row r="105" ht="15.75" customHeight="1">
      <c r="C105" s="20"/>
    </row>
    <row r="106" ht="15.75" customHeight="1">
      <c r="C106" s="20"/>
    </row>
    <row r="107" ht="15.75" customHeight="1">
      <c r="C107" s="20"/>
    </row>
    <row r="108" ht="15.75" customHeight="1">
      <c r="C108" s="20"/>
    </row>
    <row r="109" ht="15.75" customHeight="1">
      <c r="C109" s="20"/>
    </row>
    <row r="110" ht="15.75" customHeight="1">
      <c r="C110" s="20"/>
    </row>
    <row r="111" ht="15.75" customHeight="1">
      <c r="C111" s="20"/>
    </row>
    <row r="112" ht="15.75" customHeight="1">
      <c r="C112" s="20"/>
    </row>
    <row r="113" ht="15.75" customHeight="1">
      <c r="C113" s="20"/>
    </row>
    <row r="114" ht="15.75" customHeight="1">
      <c r="C114" s="20"/>
    </row>
    <row r="115" ht="15.75" customHeight="1">
      <c r="C115" s="20"/>
    </row>
    <row r="116" ht="15.75" customHeight="1">
      <c r="C116" s="20"/>
    </row>
    <row r="117" ht="15.75" customHeight="1">
      <c r="C117" s="20"/>
    </row>
    <row r="118" ht="15.75" customHeight="1">
      <c r="C118" s="20"/>
    </row>
    <row r="119" ht="15.75" customHeight="1">
      <c r="C119" s="20"/>
    </row>
    <row r="120" ht="15.75" customHeight="1">
      <c r="C120" s="20"/>
    </row>
    <row r="121" ht="15.75" customHeight="1">
      <c r="C121" s="20"/>
    </row>
    <row r="122" ht="15.75" customHeight="1">
      <c r="C122" s="20"/>
    </row>
    <row r="123" ht="15.75" customHeight="1">
      <c r="C123" s="20"/>
    </row>
    <row r="124" ht="15.75" customHeight="1">
      <c r="C124" s="20"/>
    </row>
    <row r="125" ht="15.75" customHeight="1">
      <c r="C125" s="20"/>
    </row>
    <row r="126" ht="15.75" customHeight="1">
      <c r="C126" s="20"/>
    </row>
    <row r="127" ht="15.75" customHeight="1">
      <c r="C127" s="20"/>
    </row>
    <row r="128" ht="15.75" customHeight="1">
      <c r="C128" s="20"/>
    </row>
    <row r="129" ht="15.75" customHeight="1">
      <c r="C129" s="20"/>
    </row>
    <row r="130" ht="15.75" customHeight="1">
      <c r="C130" s="20"/>
    </row>
    <row r="131" ht="15.75" customHeight="1">
      <c r="C131" s="20"/>
    </row>
    <row r="132" ht="15.75" customHeight="1">
      <c r="C132" s="20"/>
    </row>
    <row r="133" ht="15.75" customHeight="1">
      <c r="C133" s="20"/>
    </row>
    <row r="134" ht="15.75" customHeight="1">
      <c r="C134" s="20"/>
    </row>
    <row r="135" ht="15.75" customHeight="1">
      <c r="C135" s="20"/>
    </row>
    <row r="136" ht="15.75" customHeight="1">
      <c r="C136" s="20"/>
    </row>
    <row r="137" ht="15.75" customHeight="1">
      <c r="C137" s="20"/>
    </row>
    <row r="138" ht="15.75" customHeight="1">
      <c r="C138" s="20"/>
    </row>
    <row r="139" ht="15.75" customHeight="1">
      <c r="C139" s="20"/>
    </row>
    <row r="140" ht="15.75" customHeight="1">
      <c r="C140" s="20"/>
    </row>
    <row r="141" ht="15.75" customHeight="1">
      <c r="C141" s="20"/>
    </row>
    <row r="142" ht="15.75" customHeight="1">
      <c r="C142" s="20"/>
    </row>
    <row r="143" ht="15.75" customHeight="1">
      <c r="C143" s="20"/>
    </row>
    <row r="144" ht="15.75" customHeight="1">
      <c r="C144" s="20"/>
    </row>
    <row r="145" ht="15.75" customHeight="1">
      <c r="C145" s="20"/>
    </row>
    <row r="146" ht="15.75" customHeight="1">
      <c r="C146" s="20"/>
    </row>
    <row r="147" ht="15.75" customHeight="1">
      <c r="C147" s="20"/>
    </row>
    <row r="148" ht="15.75" customHeight="1">
      <c r="C148" s="20"/>
    </row>
    <row r="149" ht="15.75" customHeight="1">
      <c r="C149" s="20"/>
    </row>
    <row r="150" ht="15.75" customHeight="1">
      <c r="C150" s="20"/>
    </row>
    <row r="151" ht="15.75" customHeight="1">
      <c r="C151" s="20"/>
    </row>
    <row r="152" ht="15.75" customHeight="1">
      <c r="C152" s="20"/>
    </row>
    <row r="153" ht="15.75" customHeight="1">
      <c r="C153" s="20"/>
    </row>
    <row r="154" ht="15.75" customHeight="1">
      <c r="C154" s="20"/>
    </row>
    <row r="155" ht="15.75" customHeight="1">
      <c r="C155" s="20"/>
    </row>
    <row r="156" ht="15.75" customHeight="1">
      <c r="C156" s="20"/>
    </row>
    <row r="157" ht="15.75" customHeight="1">
      <c r="C157" s="20"/>
    </row>
    <row r="158" ht="15.75" customHeight="1">
      <c r="C158" s="20"/>
    </row>
    <row r="159" ht="15.75" customHeight="1">
      <c r="C159" s="20"/>
    </row>
    <row r="160" ht="15.75" customHeight="1">
      <c r="C160" s="20"/>
    </row>
    <row r="161" ht="15.75" customHeight="1">
      <c r="C161" s="20"/>
    </row>
    <row r="162" ht="15.75" customHeight="1">
      <c r="C162" s="20"/>
    </row>
    <row r="163" ht="15.75" customHeight="1">
      <c r="C163" s="20"/>
    </row>
    <row r="164" ht="15.75" customHeight="1">
      <c r="C164" s="20"/>
    </row>
    <row r="165" ht="15.75" customHeight="1">
      <c r="C165" s="20"/>
    </row>
    <row r="166" ht="15.75" customHeight="1">
      <c r="C166" s="20"/>
    </row>
    <row r="167" ht="15.75" customHeight="1">
      <c r="C167" s="20"/>
    </row>
    <row r="168" ht="15.75" customHeight="1">
      <c r="C168" s="20"/>
    </row>
    <row r="169" ht="15.75" customHeight="1">
      <c r="C169" s="20"/>
    </row>
    <row r="170" ht="15.75" customHeight="1">
      <c r="C170" s="20"/>
    </row>
    <row r="171" ht="15.75" customHeight="1">
      <c r="C171" s="20"/>
    </row>
    <row r="172" ht="15.75" customHeight="1">
      <c r="C172" s="20"/>
    </row>
    <row r="173" ht="15.75" customHeight="1">
      <c r="C173" s="20"/>
    </row>
    <row r="174" ht="15.75" customHeight="1">
      <c r="C174" s="20"/>
    </row>
    <row r="175" ht="15.75" customHeight="1">
      <c r="C175" s="20"/>
    </row>
    <row r="176" ht="15.75" customHeight="1">
      <c r="C176" s="20"/>
    </row>
    <row r="177" ht="15.75" customHeight="1">
      <c r="C177" s="20"/>
    </row>
    <row r="178" ht="15.75" customHeight="1">
      <c r="C178" s="20"/>
    </row>
    <row r="179" ht="15.75" customHeight="1">
      <c r="C179" s="20"/>
    </row>
    <row r="180" ht="15.75" customHeight="1">
      <c r="C180" s="20"/>
    </row>
    <row r="181" ht="15.75" customHeight="1">
      <c r="C181" s="20"/>
    </row>
    <row r="182" ht="15.75" customHeight="1">
      <c r="C182" s="20"/>
    </row>
    <row r="183" ht="15.75" customHeight="1">
      <c r="C183" s="20"/>
    </row>
    <row r="184" ht="15.75" customHeight="1">
      <c r="C184" s="20"/>
    </row>
    <row r="185" ht="15.75" customHeight="1">
      <c r="C185" s="20"/>
    </row>
    <row r="186" ht="15.75" customHeight="1">
      <c r="C186" s="20"/>
    </row>
    <row r="187" ht="15.75" customHeight="1">
      <c r="C187" s="20"/>
    </row>
    <row r="188" ht="15.75" customHeight="1">
      <c r="C188" s="20"/>
    </row>
    <row r="189" ht="15.75" customHeight="1">
      <c r="C189" s="20"/>
    </row>
    <row r="190" ht="15.75" customHeight="1">
      <c r="C190" s="20"/>
    </row>
    <row r="191" ht="15.75" customHeight="1">
      <c r="C191" s="20"/>
    </row>
    <row r="192" ht="15.75" customHeight="1">
      <c r="C192" s="20"/>
    </row>
    <row r="193" ht="15.75" customHeight="1">
      <c r="C193" s="20"/>
    </row>
    <row r="194" ht="15.75" customHeight="1">
      <c r="C194" s="20"/>
    </row>
    <row r="195" ht="15.75" customHeight="1">
      <c r="C195" s="20"/>
    </row>
    <row r="196" ht="15.75" customHeight="1">
      <c r="C196" s="20"/>
    </row>
    <row r="197" ht="15.75" customHeight="1">
      <c r="C197" s="20"/>
    </row>
    <row r="198" ht="15.75" customHeight="1">
      <c r="C198" s="20"/>
    </row>
    <row r="199" ht="15.75" customHeight="1">
      <c r="C199" s="20"/>
    </row>
    <row r="200" ht="15.75" customHeight="1">
      <c r="C200" s="20"/>
    </row>
    <row r="201" ht="15.75" customHeight="1">
      <c r="C201" s="20"/>
    </row>
    <row r="202" ht="15.75" customHeight="1">
      <c r="C202" s="20"/>
    </row>
    <row r="203" ht="15.75" customHeight="1">
      <c r="C203" s="20"/>
    </row>
    <row r="204" ht="15.75" customHeight="1">
      <c r="C204" s="20"/>
    </row>
    <row r="205" ht="15.75" customHeight="1">
      <c r="C205" s="20"/>
    </row>
    <row r="206" ht="15.75" customHeight="1">
      <c r="C206" s="20"/>
    </row>
    <row r="207" ht="15.75" customHeight="1">
      <c r="C207" s="20"/>
    </row>
    <row r="208" ht="15.75" customHeight="1">
      <c r="C208" s="20"/>
    </row>
    <row r="209" ht="15.75" customHeight="1">
      <c r="C209" s="20"/>
    </row>
    <row r="210" ht="15.75" customHeight="1">
      <c r="C210" s="20"/>
    </row>
    <row r="211" ht="15.75" customHeight="1">
      <c r="C211" s="20"/>
    </row>
    <row r="212" ht="15.75" customHeight="1">
      <c r="C212" s="20"/>
    </row>
    <row r="213" ht="15.75" customHeight="1">
      <c r="C213" s="20"/>
    </row>
    <row r="214" ht="15.75" customHeight="1">
      <c r="C214" s="20"/>
    </row>
    <row r="215" ht="15.75" customHeight="1">
      <c r="C215" s="20"/>
    </row>
    <row r="216" ht="15.75" customHeight="1">
      <c r="C216" s="20"/>
    </row>
    <row r="217" ht="15.75" customHeight="1">
      <c r="C217" s="20"/>
    </row>
    <row r="218" ht="15.75" customHeight="1">
      <c r="C218" s="20"/>
    </row>
    <row r="219" ht="15.75" customHeight="1">
      <c r="C219" s="20"/>
    </row>
    <row r="220" ht="15.75" customHeight="1">
      <c r="C220" s="20"/>
    </row>
    <row r="221" ht="15.75" customHeight="1">
      <c r="C221" s="20"/>
    </row>
    <row r="222" ht="15.75" customHeight="1">
      <c r="C222" s="20"/>
    </row>
    <row r="223" ht="15.75" customHeight="1">
      <c r="C223" s="20"/>
    </row>
    <row r="224" ht="15.75" customHeight="1">
      <c r="C224" s="20"/>
    </row>
    <row r="225" ht="15.75" customHeight="1">
      <c r="C225" s="20"/>
    </row>
    <row r="226" ht="15.75" customHeight="1">
      <c r="C226" s="20"/>
    </row>
    <row r="227" ht="15.75" customHeight="1">
      <c r="C227" s="20"/>
    </row>
    <row r="228" ht="15.75" customHeight="1">
      <c r="C228" s="20"/>
    </row>
    <row r="229" ht="15.75" customHeight="1">
      <c r="C229" s="20"/>
    </row>
    <row r="230" ht="15.75" customHeight="1">
      <c r="C230" s="20"/>
    </row>
    <row r="231" ht="15.75" customHeight="1">
      <c r="C231" s="20"/>
    </row>
    <row r="232" ht="15.75" customHeight="1">
      <c r="C232" s="20"/>
    </row>
    <row r="233" ht="15.75" customHeight="1">
      <c r="C233" s="20"/>
    </row>
    <row r="234" ht="15.75" customHeight="1">
      <c r="C234" s="20"/>
    </row>
    <row r="235" ht="15.75" customHeight="1">
      <c r="C235" s="20"/>
    </row>
    <row r="236" ht="15.75" customHeight="1">
      <c r="C236" s="20"/>
    </row>
    <row r="237" ht="15.75" customHeight="1">
      <c r="C237" s="20"/>
    </row>
    <row r="238" ht="15.75" customHeight="1">
      <c r="C238" s="20"/>
    </row>
    <row r="239" ht="15.75" customHeight="1">
      <c r="C239" s="20"/>
    </row>
    <row r="240" ht="15.75" customHeight="1">
      <c r="C240" s="20"/>
    </row>
    <row r="241" ht="15.75" customHeight="1">
      <c r="C241" s="20"/>
    </row>
    <row r="242" ht="15.75" customHeight="1">
      <c r="C242" s="20"/>
    </row>
    <row r="243" ht="15.75" customHeight="1">
      <c r="C243" s="20"/>
    </row>
    <row r="244" ht="15.75" customHeight="1">
      <c r="C244" s="20"/>
    </row>
    <row r="245" ht="15.75" customHeight="1">
      <c r="C245" s="20"/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48:C4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56"/>
    <col customWidth="1" min="4" max="4" width="12.0"/>
    <col customWidth="1" min="5" max="5" width="13.44"/>
    <col customWidth="1" min="6" max="6" width="10.56"/>
    <col customWidth="1" min="7" max="7" width="20.0"/>
    <col customWidth="1" min="8" max="8" width="22.11"/>
    <col customWidth="1" min="9" max="9" width="22.22"/>
    <col customWidth="1" min="10" max="14" width="10.56"/>
    <col customWidth="1" min="15" max="15" width="23.2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L1" s="3" t="s">
        <v>7</v>
      </c>
      <c r="M1" s="3" t="s">
        <v>8</v>
      </c>
      <c r="N1" s="4">
        <v>2990.0</v>
      </c>
      <c r="O1" s="3" t="s">
        <v>9</v>
      </c>
    </row>
    <row r="2">
      <c r="A2" s="3">
        <v>13.0</v>
      </c>
      <c r="B2" s="3">
        <v>1.0</v>
      </c>
      <c r="C2" s="5">
        <v>2021.0</v>
      </c>
      <c r="D2" s="5" t="s">
        <v>8</v>
      </c>
      <c r="E2" s="5" t="str">
        <f t="shared" ref="E2:E43" si="1">IFS(D2=$M$1,$L$1,D2=$M$2,$L$2,D2=$M$3,$L$3,D2=$M$4,$L$4)</f>
        <v>Plan A</v>
      </c>
      <c r="F2" s="32">
        <f t="array" ref="F2">+IFS(D2=$M$1,$N$1,D2=$M$2,$N$2,D2=$M$3,$N$3,D2=$M$4,$N$4)</f>
        <v>2990</v>
      </c>
      <c r="G2" s="5" t="str">
        <f t="shared" ref="G2:G43" si="2">IFS(D2=$M$1,$O$1,D2=$M$2,$O$2,D2=$M$3,$O$3,D2=$M$4,$O$4)</f>
        <v>1 mes + alumno práctica</v>
      </c>
      <c r="L2" s="3" t="s">
        <v>10</v>
      </c>
      <c r="M2" s="3" t="s">
        <v>11</v>
      </c>
      <c r="N2" s="4">
        <v>5990.0</v>
      </c>
      <c r="O2" s="3" t="s">
        <v>12</v>
      </c>
    </row>
    <row r="3">
      <c r="A3" s="3">
        <v>6.0</v>
      </c>
      <c r="B3" s="3">
        <v>1.0</v>
      </c>
      <c r="C3" s="5">
        <v>2021.0</v>
      </c>
      <c r="D3" s="5" t="s">
        <v>11</v>
      </c>
      <c r="E3" s="5" t="str">
        <f t="shared" si="1"/>
        <v>Plan B</v>
      </c>
      <c r="F3" s="32">
        <f t="array" ref="F3">+IFS(D3=$M$1,$N$1,D3=$M$2,$N$2,D3=$M$3,$N$3,D3=$M$4,$N$4)</f>
        <v>5990</v>
      </c>
      <c r="G3" s="5" t="str">
        <f t="shared" si="2"/>
        <v>2 meses + alumno práctica</v>
      </c>
      <c r="L3" s="3" t="s">
        <v>13</v>
      </c>
      <c r="M3" s="3" t="s">
        <v>14</v>
      </c>
      <c r="N3" s="4">
        <v>7990.0</v>
      </c>
      <c r="O3" s="3" t="s">
        <v>15</v>
      </c>
    </row>
    <row r="4">
      <c r="A4" s="3">
        <v>2.0</v>
      </c>
      <c r="B4" s="3">
        <v>2.0</v>
      </c>
      <c r="C4" s="5">
        <v>2021.0</v>
      </c>
      <c r="D4" s="5" t="s">
        <v>14</v>
      </c>
      <c r="E4" s="5" t="str">
        <f t="shared" si="1"/>
        <v>Plan C</v>
      </c>
      <c r="F4" s="32">
        <f t="array" ref="F4">+IFS(D4=$M$1,$N$1,D4=$M$2,$N$2,D4=$M$3,$N$3,D4=$M$4,$N$4)</f>
        <v>7990</v>
      </c>
      <c r="G4" s="5" t="str">
        <f t="shared" si="2"/>
        <v>1 mes + profesional</v>
      </c>
      <c r="L4" s="3" t="s">
        <v>16</v>
      </c>
      <c r="M4" s="3" t="s">
        <v>17</v>
      </c>
      <c r="N4" s="4">
        <v>9990.0</v>
      </c>
      <c r="O4" s="3" t="s">
        <v>18</v>
      </c>
    </row>
    <row r="5">
      <c r="A5" s="3">
        <v>18.0</v>
      </c>
      <c r="B5" s="3">
        <v>2.0</v>
      </c>
      <c r="C5" s="5">
        <v>2021.0</v>
      </c>
      <c r="D5" s="5" t="s">
        <v>17</v>
      </c>
      <c r="E5" s="5" t="str">
        <f t="shared" si="1"/>
        <v>Plan D</v>
      </c>
      <c r="F5" s="32">
        <f t="array" ref="F5">+IFS(D5=$M$1,$N$1,D5=$M$2,$N$2,D5=$M$3,$N$3,D5=$M$4,$N$4)</f>
        <v>9990</v>
      </c>
      <c r="G5" s="5" t="str">
        <f t="shared" si="2"/>
        <v>2 meses + profesional</v>
      </c>
    </row>
    <row r="6">
      <c r="A6" s="3">
        <v>26.0</v>
      </c>
      <c r="B6" s="3">
        <v>3.0</v>
      </c>
      <c r="C6" s="5">
        <v>2021.0</v>
      </c>
      <c r="D6" s="5" t="s">
        <v>8</v>
      </c>
      <c r="E6" s="5" t="str">
        <f t="shared" si="1"/>
        <v>Plan A</v>
      </c>
      <c r="F6" s="32">
        <f t="array" ref="F6">+IFS(D6=$M$1,$N$1,D6=$M$2,$N$2,D6=$M$3,$N$3,D6=$M$4,$N$4)</f>
        <v>2990</v>
      </c>
      <c r="G6" s="5" t="str">
        <f t="shared" si="2"/>
        <v>1 mes + alumno práctica</v>
      </c>
      <c r="M6" s="8" t="s">
        <v>7</v>
      </c>
      <c r="N6" s="9">
        <f>COUNTIF($E$2:$E$42,"Plan A")</f>
        <v>10</v>
      </c>
    </row>
    <row r="7">
      <c r="A7" s="3">
        <v>11.0</v>
      </c>
      <c r="B7" s="3">
        <v>3.0</v>
      </c>
      <c r="C7" s="5">
        <v>2021.0</v>
      </c>
      <c r="D7" s="5" t="s">
        <v>17</v>
      </c>
      <c r="E7" s="5" t="str">
        <f t="shared" si="1"/>
        <v>Plan D</v>
      </c>
      <c r="F7" s="32">
        <f t="array" ref="F7">+IFS(D7=$M$1,$N$1,D7=$M$2,$N$2,D7=$M$3,$N$3,D7=$M$4,$N$4)</f>
        <v>9990</v>
      </c>
      <c r="G7" s="5" t="str">
        <f t="shared" si="2"/>
        <v>2 meses + profesional</v>
      </c>
      <c r="M7" s="8" t="s">
        <v>10</v>
      </c>
      <c r="N7" s="9">
        <f>COUNTIF($E$2:$E$42,"Plan B")</f>
        <v>9</v>
      </c>
    </row>
    <row r="8">
      <c r="A8" s="3">
        <v>17.0</v>
      </c>
      <c r="B8" s="3">
        <v>3.0</v>
      </c>
      <c r="C8" s="5">
        <v>2021.0</v>
      </c>
      <c r="D8" s="5" t="s">
        <v>14</v>
      </c>
      <c r="E8" s="5" t="str">
        <f t="shared" si="1"/>
        <v>Plan C</v>
      </c>
      <c r="F8" s="32">
        <f t="array" ref="F8">+IFS(D8=$M$1,$N$1,D8=$M$2,$N$2,D8=$M$3,$N$3,D8=$M$4,$N$4)</f>
        <v>7990</v>
      </c>
      <c r="G8" s="5" t="str">
        <f t="shared" si="2"/>
        <v>1 mes + profesional</v>
      </c>
      <c r="M8" s="8" t="s">
        <v>13</v>
      </c>
      <c r="N8" s="9">
        <f>COUNTIF($E$2:$E$42,"Plan C")</f>
        <v>12</v>
      </c>
    </row>
    <row r="9">
      <c r="A9" s="3">
        <v>16.0</v>
      </c>
      <c r="B9" s="3">
        <v>3.0</v>
      </c>
      <c r="C9" s="5">
        <v>2021.0</v>
      </c>
      <c r="D9" s="5" t="s">
        <v>17</v>
      </c>
      <c r="E9" s="5" t="str">
        <f t="shared" si="1"/>
        <v>Plan D</v>
      </c>
      <c r="F9" s="32">
        <f t="array" ref="F9">+IFS(D9=$M$1,$N$1,D9=$M$2,$N$2,D9=$M$3,$N$3,D9=$M$4,$N$4)</f>
        <v>9990</v>
      </c>
      <c r="G9" s="5" t="str">
        <f t="shared" si="2"/>
        <v>2 meses + profesional</v>
      </c>
      <c r="K9" s="11" t="s">
        <v>19</v>
      </c>
      <c r="M9" s="8" t="s">
        <v>16</v>
      </c>
      <c r="N9" s="9">
        <f>COUNTIF($E$2:$E$42,"Plan D")</f>
        <v>10</v>
      </c>
    </row>
    <row r="10">
      <c r="A10" s="3">
        <v>19.0</v>
      </c>
      <c r="B10" s="3">
        <v>3.0</v>
      </c>
      <c r="C10" s="5">
        <v>2021.0</v>
      </c>
      <c r="D10" s="5" t="s">
        <v>8</v>
      </c>
      <c r="E10" s="5" t="str">
        <f t="shared" si="1"/>
        <v>Plan A</v>
      </c>
      <c r="F10" s="32">
        <f t="array" ref="F10">+IFS(D10=$M$1,$N$1,D10=$M$2,$N$2,D10=$M$3,$N$3,D10=$M$4,$N$4)</f>
        <v>2990</v>
      </c>
      <c r="G10" s="5" t="str">
        <f t="shared" si="2"/>
        <v>1 mes + alumno práctica</v>
      </c>
      <c r="K10" s="32">
        <f>AVERAGE(F2:F43)</f>
        <v>6894.761905</v>
      </c>
    </row>
    <row r="11">
      <c r="A11" s="3">
        <v>10.0</v>
      </c>
      <c r="B11" s="3">
        <v>3.0</v>
      </c>
      <c r="C11" s="5">
        <v>2021.0</v>
      </c>
      <c r="D11" s="5" t="s">
        <v>17</v>
      </c>
      <c r="E11" s="5" t="str">
        <f t="shared" si="1"/>
        <v>Plan D</v>
      </c>
      <c r="F11" s="32">
        <f t="array" ref="F11">+IFS(D11=$M$1,$N$1,D11=$M$2,$N$2,D11=$M$3,$N$3,D11=$M$4,$N$4)</f>
        <v>9990</v>
      </c>
      <c r="G11" s="5" t="str">
        <f t="shared" si="2"/>
        <v>2 meses + profesional</v>
      </c>
    </row>
    <row r="12">
      <c r="A12" s="3">
        <v>6.0</v>
      </c>
      <c r="B12" s="3">
        <v>3.0</v>
      </c>
      <c r="C12" s="5">
        <v>2021.0</v>
      </c>
      <c r="D12" s="5" t="s">
        <v>11</v>
      </c>
      <c r="E12" s="5" t="str">
        <f t="shared" si="1"/>
        <v>Plan B</v>
      </c>
      <c r="F12" s="32">
        <f t="array" ref="F12">+IFS(D12=$M$1,$N$1,D12=$M$2,$N$2,D12=$M$3,$N$3,D12=$M$4,$N$4)</f>
        <v>5990</v>
      </c>
      <c r="G12" s="5" t="str">
        <f t="shared" si="2"/>
        <v>2 meses + alumno práctica</v>
      </c>
    </row>
    <row r="13">
      <c r="A13" s="3">
        <v>18.0</v>
      </c>
      <c r="B13" s="3">
        <v>4.0</v>
      </c>
      <c r="C13" s="5">
        <v>2021.0</v>
      </c>
      <c r="D13" s="5" t="s">
        <v>17</v>
      </c>
      <c r="E13" s="5" t="str">
        <f t="shared" si="1"/>
        <v>Plan D</v>
      </c>
      <c r="F13" s="32">
        <f t="array" ref="F13">+IFS(D13=$M$1,$N$1,D13=$M$2,$N$2,D13=$M$3,$N$3,D13=$M$4,$N$4)</f>
        <v>9990</v>
      </c>
      <c r="G13" s="5" t="str">
        <f t="shared" si="2"/>
        <v>2 meses + profesional</v>
      </c>
    </row>
    <row r="14">
      <c r="A14" s="3">
        <v>20.0</v>
      </c>
      <c r="B14" s="3">
        <v>4.0</v>
      </c>
      <c r="C14" s="5">
        <v>2021.0</v>
      </c>
      <c r="D14" s="5" t="s">
        <v>14</v>
      </c>
      <c r="E14" s="5" t="str">
        <f t="shared" si="1"/>
        <v>Plan C</v>
      </c>
      <c r="F14" s="32">
        <f t="array" ref="F14">+IFS(D14=$M$1,$N$1,D14=$M$2,$N$2,D14=$M$3,$N$3,D14=$M$4,$N$4)</f>
        <v>7990</v>
      </c>
      <c r="G14" s="5" t="str">
        <f t="shared" si="2"/>
        <v>1 mes + profesional</v>
      </c>
    </row>
    <row r="15">
      <c r="A15" s="3">
        <v>29.0</v>
      </c>
      <c r="B15" s="3">
        <v>4.0</v>
      </c>
      <c r="C15" s="5">
        <v>2021.0</v>
      </c>
      <c r="D15" s="5" t="s">
        <v>17</v>
      </c>
      <c r="E15" s="5" t="str">
        <f t="shared" si="1"/>
        <v>Plan D</v>
      </c>
      <c r="F15" s="32">
        <f t="array" ref="F15">+IFS(D15=$M$1,$N$1,D15=$M$2,$N$2,D15=$M$3,$N$3,D15=$M$4,$N$4)</f>
        <v>9990</v>
      </c>
      <c r="G15" s="5" t="str">
        <f t="shared" si="2"/>
        <v>2 meses + profesional</v>
      </c>
    </row>
    <row r="16">
      <c r="A16" s="3">
        <v>22.0</v>
      </c>
      <c r="B16" s="3">
        <v>5.0</v>
      </c>
      <c r="C16" s="5">
        <v>2021.0</v>
      </c>
      <c r="D16" s="5" t="s">
        <v>14</v>
      </c>
      <c r="E16" s="5" t="str">
        <f t="shared" si="1"/>
        <v>Plan C</v>
      </c>
      <c r="F16" s="32">
        <f t="array" ref="F16">+IFS(D16=$M$1,$N$1,D16=$M$2,$N$2,D16=$M$3,$N$3,D16=$M$4,$N$4)</f>
        <v>7990</v>
      </c>
      <c r="G16" s="5" t="str">
        <f t="shared" si="2"/>
        <v>1 mes + profesional</v>
      </c>
    </row>
    <row r="17">
      <c r="A17" s="3">
        <v>30.0</v>
      </c>
      <c r="B17" s="3">
        <v>5.0</v>
      </c>
      <c r="C17" s="5">
        <v>2021.0</v>
      </c>
      <c r="D17" s="5" t="s">
        <v>8</v>
      </c>
      <c r="E17" s="5" t="str">
        <f t="shared" si="1"/>
        <v>Plan A</v>
      </c>
      <c r="F17" s="32">
        <f t="array" ref="F17">+IFS(D17=$M$1,$N$1,D17=$M$2,$N$2,D17=$M$3,$N$3,D17=$M$4,$N$4)</f>
        <v>2990</v>
      </c>
      <c r="G17" s="5" t="str">
        <f t="shared" si="2"/>
        <v>1 mes + alumno práctica</v>
      </c>
    </row>
    <row r="18">
      <c r="A18" s="3">
        <v>12.0</v>
      </c>
      <c r="B18" s="3">
        <v>5.0</v>
      </c>
      <c r="C18" s="5">
        <v>2021.0</v>
      </c>
      <c r="D18" s="5" t="s">
        <v>14</v>
      </c>
      <c r="E18" s="5" t="str">
        <f t="shared" si="1"/>
        <v>Plan C</v>
      </c>
      <c r="F18" s="32">
        <f t="array" ref="F18">+IFS(D18=$M$1,$N$1,D18=$M$2,$N$2,D18=$M$3,$N$3,D18=$M$4,$N$4)</f>
        <v>7990</v>
      </c>
      <c r="G18" s="5" t="str">
        <f t="shared" si="2"/>
        <v>1 mes + profesional</v>
      </c>
    </row>
    <row r="19">
      <c r="A19" s="3">
        <v>24.0</v>
      </c>
      <c r="B19" s="3">
        <v>5.0</v>
      </c>
      <c r="C19" s="5">
        <v>2021.0</v>
      </c>
      <c r="D19" s="5" t="s">
        <v>11</v>
      </c>
      <c r="E19" s="5" t="str">
        <f t="shared" si="1"/>
        <v>Plan B</v>
      </c>
      <c r="F19" s="32">
        <f t="array" ref="F19">+IFS(D19=$M$1,$N$1,D19=$M$2,$N$2,D19=$M$3,$N$3,D19=$M$4,$N$4)</f>
        <v>5990</v>
      </c>
      <c r="G19" s="5" t="str">
        <f t="shared" si="2"/>
        <v>2 meses + alumno práctica</v>
      </c>
    </row>
    <row r="20">
      <c r="A20" s="3">
        <v>11.0</v>
      </c>
      <c r="B20" s="3">
        <v>5.0</v>
      </c>
      <c r="C20" s="5">
        <v>2021.0</v>
      </c>
      <c r="D20" s="5" t="s">
        <v>11</v>
      </c>
      <c r="E20" s="5" t="str">
        <f t="shared" si="1"/>
        <v>Plan B</v>
      </c>
      <c r="F20" s="32">
        <f t="array" ref="F20">+IFS(D20=$M$1,$N$1,D20=$M$2,$N$2,D20=$M$3,$N$3,D20=$M$4,$N$4)</f>
        <v>5990</v>
      </c>
      <c r="G20" s="5" t="str">
        <f t="shared" si="2"/>
        <v>2 meses + alumno práctica</v>
      </c>
    </row>
    <row r="21" ht="15.75" customHeight="1">
      <c r="A21" s="3">
        <v>2.0</v>
      </c>
      <c r="B21" s="3">
        <v>6.0</v>
      </c>
      <c r="C21" s="5">
        <v>2021.0</v>
      </c>
      <c r="D21" s="5" t="s">
        <v>17</v>
      </c>
      <c r="E21" s="5" t="str">
        <f t="shared" si="1"/>
        <v>Plan D</v>
      </c>
      <c r="F21" s="32">
        <f t="array" ref="F21">+IFS(D21=$M$1,$N$1,D21=$M$2,$N$2,D21=$M$3,$N$3,D21=$M$4,$N$4)</f>
        <v>9990</v>
      </c>
      <c r="G21" s="5" t="str">
        <f t="shared" si="2"/>
        <v>2 meses + profesional</v>
      </c>
    </row>
    <row r="22" ht="15.75" customHeight="1">
      <c r="A22" s="3">
        <v>20.0</v>
      </c>
      <c r="B22" s="3">
        <v>6.0</v>
      </c>
      <c r="C22" s="5">
        <v>2021.0</v>
      </c>
      <c r="D22" s="5" t="s">
        <v>14</v>
      </c>
      <c r="E22" s="5" t="str">
        <f t="shared" si="1"/>
        <v>Plan C</v>
      </c>
      <c r="F22" s="32">
        <f t="array" ref="F22">+IFS(D22=$M$1,$N$1,D22=$M$2,$N$2,D22=$M$3,$N$3,D22=$M$4,$N$4)</f>
        <v>7990</v>
      </c>
      <c r="G22" s="5" t="str">
        <f t="shared" si="2"/>
        <v>1 mes + profesional</v>
      </c>
    </row>
    <row r="23" ht="15.75" customHeight="1">
      <c r="A23" s="3">
        <v>7.0</v>
      </c>
      <c r="B23" s="3">
        <v>6.0</v>
      </c>
      <c r="C23" s="5">
        <v>2021.0</v>
      </c>
      <c r="D23" s="5" t="s">
        <v>14</v>
      </c>
      <c r="E23" s="5" t="str">
        <f t="shared" si="1"/>
        <v>Plan C</v>
      </c>
      <c r="F23" s="32">
        <f t="array" ref="F23">+IFS(D23=$M$1,$N$1,D23=$M$2,$N$2,D23=$M$3,$N$3,D23=$M$4,$N$4)</f>
        <v>7990</v>
      </c>
      <c r="G23" s="5" t="str">
        <f t="shared" si="2"/>
        <v>1 mes + profesional</v>
      </c>
    </row>
    <row r="24" ht="15.75" customHeight="1">
      <c r="A24" s="3">
        <v>28.0</v>
      </c>
      <c r="B24" s="3">
        <v>6.0</v>
      </c>
      <c r="C24" s="5">
        <v>2021.0</v>
      </c>
      <c r="D24" s="5" t="s">
        <v>14</v>
      </c>
      <c r="E24" s="5" t="str">
        <f t="shared" si="1"/>
        <v>Plan C</v>
      </c>
      <c r="F24" s="32">
        <f t="array" ref="F24">+IFS(D24=$M$1,$N$1,D24=$M$2,$N$2,D24=$M$3,$N$3,D24=$M$4,$N$4)</f>
        <v>7990</v>
      </c>
      <c r="G24" s="5" t="str">
        <f t="shared" si="2"/>
        <v>1 mes + profesional</v>
      </c>
    </row>
    <row r="25" ht="15.75" customHeight="1">
      <c r="A25" s="3">
        <v>24.0</v>
      </c>
      <c r="B25" s="3">
        <v>6.0</v>
      </c>
      <c r="C25" s="5">
        <v>2021.0</v>
      </c>
      <c r="D25" s="5" t="s">
        <v>11</v>
      </c>
      <c r="E25" s="5" t="str">
        <f t="shared" si="1"/>
        <v>Plan B</v>
      </c>
      <c r="F25" s="32">
        <f t="array" ref="F25">+IFS(D25=$M$1,$N$1,D25=$M$2,$N$2,D25=$M$3,$N$3,D25=$M$4,$N$4)</f>
        <v>5990</v>
      </c>
      <c r="G25" s="5" t="str">
        <f t="shared" si="2"/>
        <v>2 meses + alumno práctica</v>
      </c>
    </row>
    <row r="26" ht="15.75" customHeight="1">
      <c r="A26" s="3">
        <v>6.0</v>
      </c>
      <c r="B26" s="3">
        <v>6.0</v>
      </c>
      <c r="C26" s="5">
        <v>2021.0</v>
      </c>
      <c r="D26" s="5" t="s">
        <v>17</v>
      </c>
      <c r="E26" s="5" t="str">
        <f t="shared" si="1"/>
        <v>Plan D</v>
      </c>
      <c r="F26" s="32">
        <f t="array" ref="F26">+IFS(D26=$M$1,$N$1,D26=$M$2,$N$2,D26=$M$3,$N$3,D26=$M$4,$N$4)</f>
        <v>9990</v>
      </c>
      <c r="G26" s="5" t="str">
        <f t="shared" si="2"/>
        <v>2 meses + profesional</v>
      </c>
    </row>
    <row r="27" ht="15.75" customHeight="1">
      <c r="A27" s="3">
        <v>20.0</v>
      </c>
      <c r="B27" s="3">
        <v>6.0</v>
      </c>
      <c r="C27" s="5">
        <v>2021.0</v>
      </c>
      <c r="D27" s="5" t="s">
        <v>8</v>
      </c>
      <c r="E27" s="5" t="str">
        <f t="shared" si="1"/>
        <v>Plan A</v>
      </c>
      <c r="F27" s="32">
        <f t="array" ref="F27">+IFS(D27=$M$1,$N$1,D27=$M$2,$N$2,D27=$M$3,$N$3,D27=$M$4,$N$4)</f>
        <v>2990</v>
      </c>
      <c r="G27" s="5" t="str">
        <f t="shared" si="2"/>
        <v>1 mes + alumno práctica</v>
      </c>
    </row>
    <row r="28" ht="15.75" customHeight="1">
      <c r="A28" s="3">
        <v>18.0</v>
      </c>
      <c r="B28" s="3">
        <v>6.0</v>
      </c>
      <c r="C28" s="5">
        <v>2021.0</v>
      </c>
      <c r="D28" s="5" t="s">
        <v>17</v>
      </c>
      <c r="E28" s="5" t="str">
        <f t="shared" si="1"/>
        <v>Plan D</v>
      </c>
      <c r="F28" s="32">
        <f t="array" ref="F28">+IFS(D28=$M$1,$N$1,D28=$M$2,$N$2,D28=$M$3,$N$3,D28=$M$4,$N$4)</f>
        <v>9990</v>
      </c>
      <c r="G28" s="5" t="str">
        <f t="shared" si="2"/>
        <v>2 meses + profesional</v>
      </c>
    </row>
    <row r="29" ht="15.75" customHeight="1">
      <c r="A29" s="3">
        <v>16.0</v>
      </c>
      <c r="B29" s="3">
        <v>7.0</v>
      </c>
      <c r="C29" s="5">
        <v>2021.0</v>
      </c>
      <c r="D29" s="5" t="s">
        <v>8</v>
      </c>
      <c r="E29" s="5" t="str">
        <f t="shared" si="1"/>
        <v>Plan A</v>
      </c>
      <c r="F29" s="32">
        <f t="array" ref="F29">+IFS(D29=$M$1,$N$1,D29=$M$2,$N$2,D29=$M$3,$N$3,D29=$M$4,$N$4)</f>
        <v>2990</v>
      </c>
      <c r="G29" s="5" t="str">
        <f t="shared" si="2"/>
        <v>1 mes + alumno práctica</v>
      </c>
    </row>
    <row r="30" ht="15.75" customHeight="1">
      <c r="A30" s="3">
        <v>31.0</v>
      </c>
      <c r="B30" s="3">
        <v>7.0</v>
      </c>
      <c r="C30" s="5">
        <v>2021.0</v>
      </c>
      <c r="D30" s="5" t="s">
        <v>8</v>
      </c>
      <c r="E30" s="5" t="str">
        <f t="shared" si="1"/>
        <v>Plan A</v>
      </c>
      <c r="F30" s="32">
        <f t="array" ref="F30">+IFS(D30=$M$1,$N$1,D30=$M$2,$N$2,D30=$M$3,$N$3,D30=$M$4,$N$4)</f>
        <v>2990</v>
      </c>
      <c r="G30" s="5" t="str">
        <f t="shared" si="2"/>
        <v>1 mes + alumno práctica</v>
      </c>
    </row>
    <row r="31" ht="15.75" customHeight="1">
      <c r="A31" s="3">
        <v>22.0</v>
      </c>
      <c r="B31" s="3">
        <v>7.0</v>
      </c>
      <c r="C31" s="5">
        <v>2021.0</v>
      </c>
      <c r="D31" s="5" t="s">
        <v>8</v>
      </c>
      <c r="E31" s="5" t="str">
        <f t="shared" si="1"/>
        <v>Plan A</v>
      </c>
      <c r="F31" s="32">
        <f t="array" ref="F31">+IFS(D31=$M$1,$N$1,D31=$M$2,$N$2,D31=$M$3,$N$3,D31=$M$4,$N$4)</f>
        <v>2990</v>
      </c>
      <c r="G31" s="5" t="str">
        <f t="shared" si="2"/>
        <v>1 mes + alumno práctica</v>
      </c>
    </row>
    <row r="32" ht="15.75" customHeight="1">
      <c r="A32" s="3">
        <v>24.0</v>
      </c>
      <c r="B32" s="3">
        <v>7.0</v>
      </c>
      <c r="C32" s="5">
        <v>2021.0</v>
      </c>
      <c r="D32" s="5" t="s">
        <v>14</v>
      </c>
      <c r="E32" s="5" t="str">
        <f t="shared" si="1"/>
        <v>Plan C</v>
      </c>
      <c r="F32" s="32">
        <f t="array" ref="F32">+IFS(D32=$M$1,$N$1,D32=$M$2,$N$2,D32=$M$3,$N$3,D32=$M$4,$N$4)</f>
        <v>7990</v>
      </c>
      <c r="G32" s="5" t="str">
        <f t="shared" si="2"/>
        <v>1 mes + profesional</v>
      </c>
    </row>
    <row r="33" ht="15.75" customHeight="1">
      <c r="A33" s="3">
        <v>24.0</v>
      </c>
      <c r="B33" s="3">
        <v>8.0</v>
      </c>
      <c r="C33" s="5">
        <v>2021.0</v>
      </c>
      <c r="D33" s="5" t="s">
        <v>11</v>
      </c>
      <c r="E33" s="5" t="str">
        <f t="shared" si="1"/>
        <v>Plan B</v>
      </c>
      <c r="F33" s="32">
        <f t="array" ref="F33">+IFS(D33=$M$1,$N$1,D33=$M$2,$N$2,D33=$M$3,$N$3,D33=$M$4,$N$4)</f>
        <v>5990</v>
      </c>
      <c r="G33" s="5" t="str">
        <f t="shared" si="2"/>
        <v>2 meses + alumno práctica</v>
      </c>
    </row>
    <row r="34" ht="15.75" customHeight="1">
      <c r="A34" s="3">
        <v>10.0</v>
      </c>
      <c r="B34" s="3">
        <v>8.0</v>
      </c>
      <c r="C34" s="5">
        <v>2021.0</v>
      </c>
      <c r="D34" s="5" t="s">
        <v>11</v>
      </c>
      <c r="E34" s="5" t="str">
        <f t="shared" si="1"/>
        <v>Plan B</v>
      </c>
      <c r="F34" s="32">
        <f t="array" ref="F34">+IFS(D34=$M$1,$N$1,D34=$M$2,$N$2,D34=$M$3,$N$3,D34=$M$4,$N$4)</f>
        <v>5990</v>
      </c>
      <c r="G34" s="5" t="str">
        <f t="shared" si="2"/>
        <v>2 meses + alumno práctica</v>
      </c>
    </row>
    <row r="35" ht="15.75" customHeight="1">
      <c r="A35" s="3">
        <v>21.0</v>
      </c>
      <c r="B35" s="3">
        <v>8.0</v>
      </c>
      <c r="C35" s="5">
        <v>2021.0</v>
      </c>
      <c r="D35" s="5" t="s">
        <v>8</v>
      </c>
      <c r="E35" s="5" t="str">
        <f t="shared" si="1"/>
        <v>Plan A</v>
      </c>
      <c r="F35" s="32">
        <f t="array" ref="F35">+IFS(D35=$M$1,$N$1,D35=$M$2,$N$2,D35=$M$3,$N$3,D35=$M$4,$N$4)</f>
        <v>2990</v>
      </c>
      <c r="G35" s="5" t="str">
        <f t="shared" si="2"/>
        <v>1 mes + alumno práctica</v>
      </c>
    </row>
    <row r="36" ht="15.75" customHeight="1">
      <c r="A36" s="3">
        <v>14.0</v>
      </c>
      <c r="B36" s="3">
        <v>8.0</v>
      </c>
      <c r="C36" s="5">
        <v>2021.0</v>
      </c>
      <c r="D36" s="5" t="s">
        <v>11</v>
      </c>
      <c r="E36" s="5" t="str">
        <f t="shared" si="1"/>
        <v>Plan B</v>
      </c>
      <c r="F36" s="32">
        <f t="array" ref="F36">+IFS(D36=$M$1,$N$1,D36=$M$2,$N$2,D36=$M$3,$N$3,D36=$M$4,$N$4)</f>
        <v>5990</v>
      </c>
      <c r="G36" s="5" t="str">
        <f t="shared" si="2"/>
        <v>2 meses + alumno práctica</v>
      </c>
    </row>
    <row r="37" ht="15.75" customHeight="1">
      <c r="A37" s="3">
        <v>9.0</v>
      </c>
      <c r="B37" s="3">
        <v>8.0</v>
      </c>
      <c r="C37" s="5">
        <v>2021.0</v>
      </c>
      <c r="D37" s="5" t="s">
        <v>11</v>
      </c>
      <c r="E37" s="5" t="str">
        <f t="shared" si="1"/>
        <v>Plan B</v>
      </c>
      <c r="F37" s="32">
        <f t="array" ref="F37">+IFS(D37=$M$1,$N$1,D37=$M$2,$N$2,D37=$M$3,$N$3,D37=$M$4,$N$4)</f>
        <v>5990</v>
      </c>
      <c r="G37" s="5" t="str">
        <f t="shared" si="2"/>
        <v>2 meses + alumno práctica</v>
      </c>
    </row>
    <row r="38" ht="15.75" customHeight="1">
      <c r="A38" s="3">
        <v>7.0</v>
      </c>
      <c r="B38" s="3">
        <v>8.0</v>
      </c>
      <c r="C38" s="5">
        <v>2021.0</v>
      </c>
      <c r="D38" s="5" t="s">
        <v>17</v>
      </c>
      <c r="E38" s="5" t="str">
        <f t="shared" si="1"/>
        <v>Plan D</v>
      </c>
      <c r="F38" s="32">
        <f t="array" ref="F38">+IFS(D38=$M$1,$N$1,D38=$M$2,$N$2,D38=$M$3,$N$3,D38=$M$4,$N$4)</f>
        <v>9990</v>
      </c>
      <c r="G38" s="5" t="str">
        <f t="shared" si="2"/>
        <v>2 meses + profesional</v>
      </c>
    </row>
    <row r="39" ht="15.75" customHeight="1">
      <c r="A39" s="3">
        <v>5.0</v>
      </c>
      <c r="B39" s="3">
        <v>9.0</v>
      </c>
      <c r="C39" s="5">
        <v>2021.0</v>
      </c>
      <c r="D39" s="5" t="s">
        <v>8</v>
      </c>
      <c r="E39" s="5" t="str">
        <f t="shared" si="1"/>
        <v>Plan A</v>
      </c>
      <c r="F39" s="32">
        <f t="array" ref="F39">+IFS(D39=$M$1,$N$1,D39=$M$2,$N$2,D39=$M$3,$N$3,D39=$M$4,$N$4)</f>
        <v>2990</v>
      </c>
      <c r="G39" s="5" t="str">
        <f t="shared" si="2"/>
        <v>1 mes + alumno práctica</v>
      </c>
    </row>
    <row r="40" ht="15.75" customHeight="1">
      <c r="A40" s="3">
        <v>10.0</v>
      </c>
      <c r="B40" s="3">
        <v>9.0</v>
      </c>
      <c r="C40" s="5">
        <v>2021.0</v>
      </c>
      <c r="D40" s="5" t="s">
        <v>14</v>
      </c>
      <c r="E40" s="5" t="str">
        <f t="shared" si="1"/>
        <v>Plan C</v>
      </c>
      <c r="F40" s="32">
        <f t="array" ref="F40">+IFS(D40=$M$1,$N$1,D40=$M$2,$N$2,D40=$M$3,$N$3,D40=$M$4,$N$4)</f>
        <v>7990</v>
      </c>
      <c r="G40" s="5" t="str">
        <f t="shared" si="2"/>
        <v>1 mes + profesional</v>
      </c>
    </row>
    <row r="41" ht="15.75" customHeight="1">
      <c r="A41" s="3">
        <v>31.0</v>
      </c>
      <c r="B41" s="3">
        <v>11.0</v>
      </c>
      <c r="C41" s="5">
        <v>2021.0</v>
      </c>
      <c r="D41" s="5" t="s">
        <v>14</v>
      </c>
      <c r="E41" s="5" t="str">
        <f t="shared" si="1"/>
        <v>Plan C</v>
      </c>
      <c r="F41" s="32">
        <f t="array" ref="F41">+IFS(D41=$M$1,$N$1,D41=$M$2,$N$2,D41=$M$3,$N$3,D41=$M$4,$N$4)</f>
        <v>7990</v>
      </c>
      <c r="G41" s="5" t="str">
        <f t="shared" si="2"/>
        <v>1 mes + profesional</v>
      </c>
    </row>
    <row r="42" ht="15.75" customHeight="1">
      <c r="A42" s="3">
        <v>14.0</v>
      </c>
      <c r="B42" s="3">
        <v>11.0</v>
      </c>
      <c r="C42" s="5">
        <v>2021.0</v>
      </c>
      <c r="D42" s="5" t="s">
        <v>14</v>
      </c>
      <c r="E42" s="5" t="str">
        <f t="shared" si="1"/>
        <v>Plan C</v>
      </c>
      <c r="F42" s="32">
        <f t="array" ref="F42">+IFS(D42=$M$1,$N$1,D42=$M$2,$N$2,D42=$M$3,$N$3,D42=$M$4,$N$4)</f>
        <v>7990</v>
      </c>
      <c r="G42" s="5" t="str">
        <f t="shared" si="2"/>
        <v>1 mes + profesional</v>
      </c>
    </row>
    <row r="43" ht="15.75" customHeight="1">
      <c r="A43" s="3">
        <v>19.0</v>
      </c>
      <c r="B43" s="33">
        <v>11.0</v>
      </c>
      <c r="C43" s="13">
        <v>2021.0</v>
      </c>
      <c r="D43" s="13" t="s">
        <v>17</v>
      </c>
      <c r="E43" s="5" t="str">
        <f t="shared" si="1"/>
        <v>Plan D</v>
      </c>
      <c r="F43" s="34">
        <f t="array" ref="F43">+IFS(D43=$M$1,$N$1,D43=$M$2,$N$2,D43=$M$3,$N$3,D43=$M$4,$N$4)</f>
        <v>9990</v>
      </c>
      <c r="G43" s="5" t="str">
        <f t="shared" si="2"/>
        <v>2 meses + profesional</v>
      </c>
    </row>
    <row r="44" ht="15.75" customHeight="1">
      <c r="B44" s="16"/>
      <c r="C44" s="16"/>
      <c r="D44" s="16"/>
      <c r="E44" s="16"/>
      <c r="F44" s="35">
        <f>SUM(F2:F43)</f>
        <v>289580</v>
      </c>
      <c r="G44" s="19"/>
    </row>
    <row r="45" ht="15.75" customHeight="1">
      <c r="H45" s="15"/>
      <c r="I45" s="15"/>
    </row>
    <row r="46" ht="15.75" customHeight="1">
      <c r="H46" s="15"/>
      <c r="I46" s="15"/>
    </row>
    <row r="47" ht="15.75" customHeight="1"/>
    <row r="48" ht="15.75" customHeight="1">
      <c r="A48" s="15"/>
      <c r="B48" s="21" t="s">
        <v>20</v>
      </c>
      <c r="C48" s="22"/>
      <c r="D48" s="36"/>
      <c r="E48" s="15"/>
      <c r="F48" s="15"/>
      <c r="G48" s="15"/>
      <c r="H48" s="15"/>
      <c r="I48" s="15"/>
    </row>
    <row r="49" ht="15.75" customHeight="1">
      <c r="A49" s="15"/>
      <c r="B49" s="23" t="s">
        <v>21</v>
      </c>
      <c r="C49" s="37">
        <f>SUMIF($F$2:$F$43,"=2990")</f>
        <v>29900</v>
      </c>
      <c r="D49" s="38"/>
      <c r="G49" s="15"/>
      <c r="H49" s="15"/>
      <c r="I49" s="15"/>
    </row>
    <row r="50" ht="15.75" customHeight="1">
      <c r="A50" s="15"/>
      <c r="B50" s="23" t="s">
        <v>22</v>
      </c>
      <c r="C50" s="37">
        <f>SUMIF($F$2:$F$43,"=5990")</f>
        <v>53910</v>
      </c>
      <c r="D50" s="38"/>
      <c r="G50" s="15"/>
      <c r="H50" s="15"/>
      <c r="I50" s="15"/>
    </row>
    <row r="51" ht="15.75" customHeight="1">
      <c r="B51" s="23" t="s">
        <v>23</v>
      </c>
      <c r="C51" s="37">
        <f>SUMIF($F$2:$F$43,"=7990")</f>
        <v>95880</v>
      </c>
      <c r="D51" s="38"/>
    </row>
    <row r="52" ht="15.75" customHeight="1">
      <c r="B52" s="23" t="s">
        <v>24</v>
      </c>
      <c r="C52" s="37">
        <f>SUMIF($F$2:$F$43,"=9990")</f>
        <v>109890</v>
      </c>
      <c r="D52" s="38"/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48:C4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56"/>
    <col customWidth="1" min="4" max="4" width="13.56"/>
    <col customWidth="1" min="5" max="5" width="14.78"/>
    <col customWidth="1" min="6" max="6" width="10.56"/>
    <col customWidth="1" min="7" max="9" width="21.33"/>
    <col customWidth="1" min="10" max="14" width="10.56"/>
    <col customWidth="1" min="15" max="15" width="24.44"/>
    <col customWidth="1" min="16" max="16" width="10.56"/>
  </cols>
  <sheetData>
    <row r="1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P1" s="40"/>
    </row>
    <row r="2">
      <c r="A2" s="41">
        <v>27.0</v>
      </c>
      <c r="B2" s="41">
        <v>1.0</v>
      </c>
      <c r="C2" s="41">
        <v>2020.0</v>
      </c>
      <c r="D2" s="41" t="s">
        <v>8</v>
      </c>
      <c r="E2" s="41" t="str">
        <f t="shared" ref="E2:E43" si="1">IFS(D2=$M$3,$L$3,D2=$M$4,$L$4,D2=$M$5,$L$5,D2=$M$6,$L$6)</f>
        <v>Plan A</v>
      </c>
      <c r="F2" s="42">
        <f t="array" ref="F2">+IFS(D2=$M$3,$N$3,D2=$M$4,$N$4,D2=$M$5,$N$5,D2=$M$6,$N$6)</f>
        <v>2990</v>
      </c>
      <c r="G2" s="41" t="str">
        <f t="shared" ref="G2:G43" si="2">IFS(D2=$M$3,$O$3,D2=$M$4,$O$4,D2=$M$5,$O$5,D2=$M$6,$O$6)</f>
        <v>1 mes + alumno práctica</v>
      </c>
      <c r="P2" s="40"/>
    </row>
    <row r="3">
      <c r="A3" s="41">
        <v>8.0</v>
      </c>
      <c r="B3" s="41">
        <v>1.0</v>
      </c>
      <c r="C3" s="41">
        <v>2020.0</v>
      </c>
      <c r="D3" s="41" t="s">
        <v>17</v>
      </c>
      <c r="E3" s="41" t="str">
        <f t="shared" si="1"/>
        <v>Plan D</v>
      </c>
      <c r="F3" s="42">
        <f t="array" ref="F3">+IFS(D3=$M$3,$N$3,D3=$M$4,$N$4,D3=$M$5,$N$5,D3=$M$6,$N$6)</f>
        <v>9990</v>
      </c>
      <c r="G3" s="41" t="str">
        <f t="shared" si="2"/>
        <v>2 meses + profesional</v>
      </c>
      <c r="L3" s="41" t="s">
        <v>7</v>
      </c>
      <c r="M3" s="41" t="s">
        <v>8</v>
      </c>
      <c r="N3" s="4">
        <v>2990.0</v>
      </c>
      <c r="O3" s="41" t="s">
        <v>9</v>
      </c>
      <c r="P3" s="40"/>
    </row>
    <row r="4">
      <c r="A4" s="41">
        <v>3.0</v>
      </c>
      <c r="B4" s="41">
        <v>1.0</v>
      </c>
      <c r="C4" s="41">
        <v>2020.0</v>
      </c>
      <c r="D4" s="41" t="s">
        <v>8</v>
      </c>
      <c r="E4" s="41" t="str">
        <f t="shared" si="1"/>
        <v>Plan A</v>
      </c>
      <c r="F4" s="42">
        <f t="array" ref="F4">+IFS(D4=$M$3,$N$3,D4=$M$4,$N$4,D4=$M$5,$N$5,D4=$M$6,$N$6)</f>
        <v>2990</v>
      </c>
      <c r="G4" s="41" t="str">
        <f t="shared" si="2"/>
        <v>1 mes + alumno práctica</v>
      </c>
      <c r="L4" s="41" t="s">
        <v>10</v>
      </c>
      <c r="M4" s="41" t="s">
        <v>11</v>
      </c>
      <c r="N4" s="4">
        <v>5990.0</v>
      </c>
      <c r="O4" s="41" t="s">
        <v>12</v>
      </c>
      <c r="P4" s="40"/>
    </row>
    <row r="5">
      <c r="A5" s="41">
        <v>9.0</v>
      </c>
      <c r="B5" s="41">
        <v>1.0</v>
      </c>
      <c r="C5" s="41">
        <v>2020.0</v>
      </c>
      <c r="D5" s="41" t="s">
        <v>11</v>
      </c>
      <c r="E5" s="41" t="str">
        <f t="shared" si="1"/>
        <v>Plan B</v>
      </c>
      <c r="F5" s="42">
        <f t="array" ref="F5">+IFS(D5=$M$3,$N$3,D5=$M$4,$N$4,D5=$M$5,$N$5,D5=$M$6,$N$6)</f>
        <v>5990</v>
      </c>
      <c r="G5" s="41" t="str">
        <f t="shared" si="2"/>
        <v>2 meses + alumno práctica</v>
      </c>
      <c r="L5" s="41" t="s">
        <v>13</v>
      </c>
      <c r="M5" s="41" t="s">
        <v>14</v>
      </c>
      <c r="N5" s="4">
        <v>7990.0</v>
      </c>
      <c r="O5" s="41" t="s">
        <v>15</v>
      </c>
    </row>
    <row r="6">
      <c r="A6" s="41">
        <v>3.0</v>
      </c>
      <c r="B6" s="41">
        <v>1.0</v>
      </c>
      <c r="C6" s="41">
        <v>2020.0</v>
      </c>
      <c r="D6" s="41" t="s">
        <v>8</v>
      </c>
      <c r="E6" s="41" t="str">
        <f t="shared" si="1"/>
        <v>Plan A</v>
      </c>
      <c r="F6" s="42">
        <f t="array" ref="F6">+IFS(D6=$M$3,$N$3,D6=$M$4,$N$4,D6=$M$5,$N$5,D6=$M$6,$N$6)</f>
        <v>2990</v>
      </c>
      <c r="G6" s="41" t="str">
        <f t="shared" si="2"/>
        <v>1 mes + alumno práctica</v>
      </c>
      <c r="L6" s="41" t="s">
        <v>16</v>
      </c>
      <c r="M6" s="41" t="s">
        <v>17</v>
      </c>
      <c r="N6" s="4">
        <v>9990.0</v>
      </c>
      <c r="O6" s="41" t="s">
        <v>18</v>
      </c>
    </row>
    <row r="7">
      <c r="A7" s="41">
        <v>2.0</v>
      </c>
      <c r="B7" s="41">
        <v>1.0</v>
      </c>
      <c r="C7" s="41">
        <v>2020.0</v>
      </c>
      <c r="D7" s="41" t="s">
        <v>8</v>
      </c>
      <c r="E7" s="41" t="str">
        <f t="shared" si="1"/>
        <v>Plan A</v>
      </c>
      <c r="F7" s="42">
        <f t="array" ref="F7">+IFS(D7=$M$3,$N$3,D7=$M$4,$N$4,D7=$M$5,$N$5,D7=$M$6,$N$6)</f>
        <v>2990</v>
      </c>
      <c r="G7" s="41" t="str">
        <f t="shared" si="2"/>
        <v>1 mes + alumno práctica</v>
      </c>
    </row>
    <row r="8">
      <c r="A8" s="41">
        <v>16.0</v>
      </c>
      <c r="B8" s="41">
        <v>1.0</v>
      </c>
      <c r="C8" s="41">
        <v>2020.0</v>
      </c>
      <c r="D8" s="41" t="s">
        <v>14</v>
      </c>
      <c r="E8" s="41" t="str">
        <f t="shared" si="1"/>
        <v>Plan C</v>
      </c>
      <c r="F8" s="42">
        <f t="array" ref="F8">+IFS(D8=$M$3,$N$3,D8=$M$4,$N$4,D8=$M$5,$N$5,D8=$M$6,$N$6)</f>
        <v>7990</v>
      </c>
      <c r="G8" s="41" t="str">
        <f t="shared" si="2"/>
        <v>1 mes + profesional</v>
      </c>
      <c r="M8" s="8" t="s">
        <v>7</v>
      </c>
      <c r="N8" s="9">
        <f>COUNTIF($E$2:$E$38,"Plan A")</f>
        <v>10</v>
      </c>
    </row>
    <row r="9">
      <c r="A9" s="41">
        <v>14.0</v>
      </c>
      <c r="B9" s="41">
        <v>1.0</v>
      </c>
      <c r="C9" s="41">
        <v>2020.0</v>
      </c>
      <c r="D9" s="41" t="s">
        <v>17</v>
      </c>
      <c r="E9" s="41" t="str">
        <f t="shared" si="1"/>
        <v>Plan D</v>
      </c>
      <c r="F9" s="42">
        <f t="array" ref="F9">+IFS(D9=$M$3,$N$3,D9=$M$4,$N$4,D9=$M$5,$N$5,D9=$M$6,$N$6)</f>
        <v>9990</v>
      </c>
      <c r="G9" s="41" t="str">
        <f t="shared" si="2"/>
        <v>2 meses + profesional</v>
      </c>
      <c r="K9" s="43" t="s">
        <v>19</v>
      </c>
      <c r="M9" s="8" t="s">
        <v>10</v>
      </c>
      <c r="N9" s="9">
        <f>COUNTIF($E$2:$E$38,"Plan B")</f>
        <v>9</v>
      </c>
    </row>
    <row r="10">
      <c r="A10" s="41">
        <v>5.0</v>
      </c>
      <c r="B10" s="41">
        <v>2.0</v>
      </c>
      <c r="C10" s="41">
        <v>2020.0</v>
      </c>
      <c r="D10" s="41" t="s">
        <v>8</v>
      </c>
      <c r="E10" s="41" t="str">
        <f t="shared" si="1"/>
        <v>Plan A</v>
      </c>
      <c r="F10" s="42">
        <f t="array" ref="F10">+IFS(D10=$M$3,$N$3,D10=$M$4,$N$4,D10=$M$5,$N$5,D10=$M$6,$N$6)</f>
        <v>2990</v>
      </c>
      <c r="G10" s="41" t="str">
        <f t="shared" si="2"/>
        <v>1 mes + alumno práctica</v>
      </c>
      <c r="K10" s="44">
        <f>AVERAGE(F2:F43)</f>
        <v>7037.619048</v>
      </c>
      <c r="M10" s="8" t="s">
        <v>13</v>
      </c>
      <c r="N10" s="9">
        <f>COUNTIF($E$2:$E$38,"Plan C")</f>
        <v>7</v>
      </c>
    </row>
    <row r="11">
      <c r="A11" s="41">
        <v>13.0</v>
      </c>
      <c r="B11" s="41">
        <v>2.0</v>
      </c>
      <c r="C11" s="41">
        <v>2020.0</v>
      </c>
      <c r="D11" s="41" t="s">
        <v>11</v>
      </c>
      <c r="E11" s="41" t="str">
        <f t="shared" si="1"/>
        <v>Plan B</v>
      </c>
      <c r="F11" s="42">
        <f t="array" ref="F11">+IFS(D11=$M$3,$N$3,D11=$M$4,$N$4,D11=$M$5,$N$5,D11=$M$6,$N$6)</f>
        <v>5990</v>
      </c>
      <c r="G11" s="41" t="str">
        <f t="shared" si="2"/>
        <v>2 meses + alumno práctica</v>
      </c>
      <c r="M11" s="8" t="s">
        <v>16</v>
      </c>
      <c r="N11" s="9">
        <f>COUNTIF($E$2:$E$38,"Plan D")</f>
        <v>11</v>
      </c>
    </row>
    <row r="12">
      <c r="A12" s="41">
        <v>9.0</v>
      </c>
      <c r="B12" s="41">
        <v>2.0</v>
      </c>
      <c r="C12" s="41">
        <v>2020.0</v>
      </c>
      <c r="D12" s="41" t="s">
        <v>11</v>
      </c>
      <c r="E12" s="41" t="str">
        <f t="shared" si="1"/>
        <v>Plan B</v>
      </c>
      <c r="F12" s="42">
        <f t="array" ref="F12">+IFS(D12=$M$3,$N$3,D12=$M$4,$N$4,D12=$M$5,$N$5,D12=$M$6,$N$6)</f>
        <v>5990</v>
      </c>
      <c r="G12" s="41" t="str">
        <f t="shared" si="2"/>
        <v>2 meses + alumno práctica</v>
      </c>
    </row>
    <row r="13">
      <c r="A13" s="41">
        <v>17.0</v>
      </c>
      <c r="B13" s="41">
        <v>2.0</v>
      </c>
      <c r="C13" s="41">
        <v>2020.0</v>
      </c>
      <c r="D13" s="41" t="s">
        <v>17</v>
      </c>
      <c r="E13" s="41" t="str">
        <f t="shared" si="1"/>
        <v>Plan D</v>
      </c>
      <c r="F13" s="42">
        <f t="array" ref="F13">+IFS(D13=$M$3,$N$3,D13=$M$4,$N$4,D13=$M$5,$N$5,D13=$M$6,$N$6)</f>
        <v>9990</v>
      </c>
      <c r="G13" s="41" t="str">
        <f t="shared" si="2"/>
        <v>2 meses + profesional</v>
      </c>
    </row>
    <row r="14">
      <c r="A14" s="41">
        <v>8.0</v>
      </c>
      <c r="B14" s="41">
        <v>3.0</v>
      </c>
      <c r="C14" s="41">
        <v>2020.0</v>
      </c>
      <c r="D14" s="41" t="s">
        <v>14</v>
      </c>
      <c r="E14" s="41" t="str">
        <f t="shared" si="1"/>
        <v>Plan C</v>
      </c>
      <c r="F14" s="42">
        <f t="array" ref="F14">+IFS(D14=$M$3,$N$3,D14=$M$4,$N$4,D14=$M$5,$N$5,D14=$M$6,$N$6)</f>
        <v>7990</v>
      </c>
      <c r="G14" s="41" t="str">
        <f t="shared" si="2"/>
        <v>1 mes + profesional</v>
      </c>
    </row>
    <row r="15">
      <c r="A15" s="41">
        <v>12.0</v>
      </c>
      <c r="B15" s="41">
        <v>3.0</v>
      </c>
      <c r="C15" s="41">
        <v>2020.0</v>
      </c>
      <c r="D15" s="41" t="s">
        <v>17</v>
      </c>
      <c r="E15" s="41" t="str">
        <f t="shared" si="1"/>
        <v>Plan D</v>
      </c>
      <c r="F15" s="42">
        <f t="array" ref="F15">+IFS(D15=$M$3,$N$3,D15=$M$4,$N$4,D15=$M$5,$N$5,D15=$M$6,$N$6)</f>
        <v>9990</v>
      </c>
      <c r="G15" s="41" t="str">
        <f t="shared" si="2"/>
        <v>2 meses + profesional</v>
      </c>
    </row>
    <row r="16">
      <c r="A16" s="41">
        <v>29.0</v>
      </c>
      <c r="B16" s="41">
        <v>3.0</v>
      </c>
      <c r="C16" s="41">
        <v>2020.0</v>
      </c>
      <c r="D16" s="41" t="s">
        <v>17</v>
      </c>
      <c r="E16" s="41" t="str">
        <f t="shared" si="1"/>
        <v>Plan D</v>
      </c>
      <c r="F16" s="42">
        <f t="array" ref="F16">+IFS(D16=$M$3,$N$3,D16=$M$4,$N$4,D16=$M$5,$N$5,D16=$M$6,$N$6)</f>
        <v>9990</v>
      </c>
      <c r="G16" s="41" t="str">
        <f t="shared" si="2"/>
        <v>2 meses + profesional</v>
      </c>
    </row>
    <row r="17">
      <c r="A17" s="41">
        <v>6.0</v>
      </c>
      <c r="B17" s="41">
        <v>3.0</v>
      </c>
      <c r="C17" s="41">
        <v>2020.0</v>
      </c>
      <c r="D17" s="41" t="s">
        <v>8</v>
      </c>
      <c r="E17" s="41" t="str">
        <f t="shared" si="1"/>
        <v>Plan A</v>
      </c>
      <c r="F17" s="42">
        <f t="array" ref="F17">+IFS(D17=$M$3,$N$3,D17=$M$4,$N$4,D17=$M$5,$N$5,D17=$M$6,$N$6)</f>
        <v>2990</v>
      </c>
      <c r="G17" s="41" t="str">
        <f t="shared" si="2"/>
        <v>1 mes + alumno práctica</v>
      </c>
    </row>
    <row r="18">
      <c r="A18" s="41">
        <v>17.0</v>
      </c>
      <c r="B18" s="41">
        <v>5.0</v>
      </c>
      <c r="C18" s="41">
        <v>2020.0</v>
      </c>
      <c r="D18" s="41" t="s">
        <v>17</v>
      </c>
      <c r="E18" s="41" t="str">
        <f t="shared" si="1"/>
        <v>Plan D</v>
      </c>
      <c r="F18" s="42">
        <f t="array" ref="F18">+IFS(D18=$M$3,$N$3,D18=$M$4,$N$4,D18=$M$5,$N$5,D18=$M$6,$N$6)</f>
        <v>9990</v>
      </c>
      <c r="G18" s="41" t="str">
        <f t="shared" si="2"/>
        <v>2 meses + profesional</v>
      </c>
    </row>
    <row r="19">
      <c r="A19" s="41">
        <v>11.0</v>
      </c>
      <c r="B19" s="41">
        <v>5.0</v>
      </c>
      <c r="C19" s="41">
        <v>2020.0</v>
      </c>
      <c r="D19" s="41" t="s">
        <v>11</v>
      </c>
      <c r="E19" s="41" t="str">
        <f t="shared" si="1"/>
        <v>Plan B</v>
      </c>
      <c r="F19" s="42">
        <f t="array" ref="F19">+IFS(D19=$M$3,$N$3,D19=$M$4,$N$4,D19=$M$5,$N$5,D19=$M$6,$N$6)</f>
        <v>5990</v>
      </c>
      <c r="G19" s="41" t="str">
        <f t="shared" si="2"/>
        <v>2 meses + alumno práctica</v>
      </c>
    </row>
    <row r="20">
      <c r="A20" s="41">
        <v>28.0</v>
      </c>
      <c r="B20" s="41">
        <v>5.0</v>
      </c>
      <c r="C20" s="41">
        <v>2020.0</v>
      </c>
      <c r="D20" s="41" t="s">
        <v>11</v>
      </c>
      <c r="E20" s="41" t="str">
        <f t="shared" si="1"/>
        <v>Plan B</v>
      </c>
      <c r="F20" s="42">
        <f t="array" ref="F20">+IFS(D20=$M$3,$N$3,D20=$M$4,$N$4,D20=$M$5,$N$5,D20=$M$6,$N$6)</f>
        <v>5990</v>
      </c>
      <c r="G20" s="41" t="str">
        <f t="shared" si="2"/>
        <v>2 meses + alumno práctica</v>
      </c>
    </row>
    <row r="21" ht="15.75" customHeight="1">
      <c r="A21" s="41">
        <v>27.0</v>
      </c>
      <c r="B21" s="41">
        <v>6.0</v>
      </c>
      <c r="C21" s="41">
        <v>2020.0</v>
      </c>
      <c r="D21" s="41" t="s">
        <v>17</v>
      </c>
      <c r="E21" s="41" t="str">
        <f t="shared" si="1"/>
        <v>Plan D</v>
      </c>
      <c r="F21" s="42">
        <f t="array" ref="F21">+IFS(D21=$M$3,$N$3,D21=$M$4,$N$4,D21=$M$5,$N$5,D21=$M$6,$N$6)</f>
        <v>9990</v>
      </c>
      <c r="G21" s="41" t="str">
        <f t="shared" si="2"/>
        <v>2 meses + profesional</v>
      </c>
    </row>
    <row r="22" ht="15.75" customHeight="1">
      <c r="A22" s="41">
        <v>1.0</v>
      </c>
      <c r="B22" s="41">
        <v>6.0</v>
      </c>
      <c r="C22" s="41">
        <v>2020.0</v>
      </c>
      <c r="D22" s="41" t="s">
        <v>14</v>
      </c>
      <c r="E22" s="41" t="str">
        <f t="shared" si="1"/>
        <v>Plan C</v>
      </c>
      <c r="F22" s="42">
        <f t="array" ref="F22">+IFS(D22=$M$3,$N$3,D22=$M$4,$N$4,D22=$M$5,$N$5,D22=$M$6,$N$6)</f>
        <v>7990</v>
      </c>
      <c r="G22" s="41" t="str">
        <f t="shared" si="2"/>
        <v>1 mes + profesional</v>
      </c>
    </row>
    <row r="23" ht="15.75" customHeight="1">
      <c r="A23" s="41">
        <v>16.0</v>
      </c>
      <c r="B23" s="41">
        <v>6.0</v>
      </c>
      <c r="C23" s="41">
        <v>2020.0</v>
      </c>
      <c r="D23" s="41" t="s">
        <v>14</v>
      </c>
      <c r="E23" s="41" t="str">
        <f t="shared" si="1"/>
        <v>Plan C</v>
      </c>
      <c r="F23" s="42">
        <f t="array" ref="F23">+IFS(D23=$M$3,$N$3,D23=$M$4,$N$4,D23=$M$5,$N$5,D23=$M$6,$N$6)</f>
        <v>7990</v>
      </c>
      <c r="G23" s="41" t="str">
        <f t="shared" si="2"/>
        <v>1 mes + profesional</v>
      </c>
    </row>
    <row r="24" ht="15.75" customHeight="1">
      <c r="A24" s="41">
        <v>24.0</v>
      </c>
      <c r="B24" s="41">
        <v>6.0</v>
      </c>
      <c r="C24" s="41">
        <v>2020.0</v>
      </c>
      <c r="D24" s="41" t="s">
        <v>14</v>
      </c>
      <c r="E24" s="41" t="str">
        <f t="shared" si="1"/>
        <v>Plan C</v>
      </c>
      <c r="F24" s="42">
        <f t="array" ref="F24">+IFS(D24=$M$3,$N$3,D24=$M$4,$N$4,D24=$M$5,$N$5,D24=$M$6,$N$6)</f>
        <v>7990</v>
      </c>
      <c r="G24" s="41" t="str">
        <f t="shared" si="2"/>
        <v>1 mes + profesional</v>
      </c>
    </row>
    <row r="25" ht="15.75" customHeight="1">
      <c r="A25" s="41">
        <v>24.0</v>
      </c>
      <c r="B25" s="41">
        <v>6.0</v>
      </c>
      <c r="C25" s="41">
        <v>2020.0</v>
      </c>
      <c r="D25" s="41" t="s">
        <v>11</v>
      </c>
      <c r="E25" s="41" t="str">
        <f t="shared" si="1"/>
        <v>Plan B</v>
      </c>
      <c r="F25" s="42">
        <f t="array" ref="F25">+IFS(D25=$M$3,$N$3,D25=$M$4,$N$4,D25=$M$5,$N$5,D25=$M$6,$N$6)</f>
        <v>5990</v>
      </c>
      <c r="G25" s="41" t="str">
        <f t="shared" si="2"/>
        <v>2 meses + alumno práctica</v>
      </c>
    </row>
    <row r="26" ht="15.75" customHeight="1">
      <c r="A26" s="41">
        <v>11.0</v>
      </c>
      <c r="B26" s="41">
        <v>6.0</v>
      </c>
      <c r="C26" s="41">
        <v>2020.0</v>
      </c>
      <c r="D26" s="41" t="s">
        <v>17</v>
      </c>
      <c r="E26" s="41" t="str">
        <f t="shared" si="1"/>
        <v>Plan D</v>
      </c>
      <c r="F26" s="42">
        <f t="array" ref="F26">+IFS(D26=$M$3,$N$3,D26=$M$4,$N$4,D26=$M$5,$N$5,D26=$M$6,$N$6)</f>
        <v>9990</v>
      </c>
      <c r="G26" s="41" t="str">
        <f t="shared" si="2"/>
        <v>2 meses + profesional</v>
      </c>
    </row>
    <row r="27" ht="15.75" customHeight="1">
      <c r="A27" s="41">
        <v>17.0</v>
      </c>
      <c r="B27" s="41">
        <v>7.0</v>
      </c>
      <c r="C27" s="41">
        <v>2020.0</v>
      </c>
      <c r="D27" s="41" t="s">
        <v>8</v>
      </c>
      <c r="E27" s="41" t="str">
        <f t="shared" si="1"/>
        <v>Plan A</v>
      </c>
      <c r="F27" s="42">
        <f t="array" ref="F27">+IFS(D27=$M$3,$N$3,D27=$M$4,$N$4,D27=$M$5,$N$5,D27=$M$6,$N$6)</f>
        <v>2990</v>
      </c>
      <c r="G27" s="41" t="str">
        <f t="shared" si="2"/>
        <v>1 mes + alumno práctica</v>
      </c>
    </row>
    <row r="28" ht="15.75" customHeight="1">
      <c r="A28" s="41">
        <v>17.0</v>
      </c>
      <c r="B28" s="41">
        <v>7.0</v>
      </c>
      <c r="C28" s="41">
        <v>2020.0</v>
      </c>
      <c r="D28" s="41" t="s">
        <v>17</v>
      </c>
      <c r="E28" s="41" t="str">
        <f t="shared" si="1"/>
        <v>Plan D</v>
      </c>
      <c r="F28" s="42">
        <f t="array" ref="F28">+IFS(D28=$M$3,$N$3,D28=$M$4,$N$4,D28=$M$5,$N$5,D28=$M$6,$N$6)</f>
        <v>9990</v>
      </c>
      <c r="G28" s="41" t="str">
        <f t="shared" si="2"/>
        <v>2 meses + profesional</v>
      </c>
    </row>
    <row r="29" ht="15.75" customHeight="1">
      <c r="A29" s="41">
        <v>28.0</v>
      </c>
      <c r="B29" s="41">
        <v>8.0</v>
      </c>
      <c r="C29" s="41">
        <v>2020.0</v>
      </c>
      <c r="D29" s="41" t="s">
        <v>8</v>
      </c>
      <c r="E29" s="41" t="str">
        <f t="shared" si="1"/>
        <v>Plan A</v>
      </c>
      <c r="F29" s="42">
        <f t="array" ref="F29">+IFS(D29=$M$3,$N$3,D29=$M$4,$N$4,D29=$M$5,$N$5,D29=$M$6,$N$6)</f>
        <v>2990</v>
      </c>
      <c r="G29" s="41" t="str">
        <f t="shared" si="2"/>
        <v>1 mes + alumno práctica</v>
      </c>
    </row>
    <row r="30" ht="15.75" customHeight="1">
      <c r="A30" s="41">
        <v>2.0</v>
      </c>
      <c r="B30" s="41">
        <v>8.0</v>
      </c>
      <c r="C30" s="41">
        <v>2020.0</v>
      </c>
      <c r="D30" s="41" t="s">
        <v>8</v>
      </c>
      <c r="E30" s="41" t="str">
        <f t="shared" si="1"/>
        <v>Plan A</v>
      </c>
      <c r="F30" s="42">
        <f t="array" ref="F30">+IFS(D30=$M$3,$N$3,D30=$M$4,$N$4,D30=$M$5,$N$5,D30=$M$6,$N$6)</f>
        <v>2990</v>
      </c>
      <c r="G30" s="41" t="str">
        <f t="shared" si="2"/>
        <v>1 mes + alumno práctica</v>
      </c>
    </row>
    <row r="31" ht="15.75" customHeight="1">
      <c r="A31" s="41">
        <v>3.0</v>
      </c>
      <c r="B31" s="41">
        <v>8.0</v>
      </c>
      <c r="C31" s="41">
        <v>2020.0</v>
      </c>
      <c r="D31" s="41" t="s">
        <v>17</v>
      </c>
      <c r="E31" s="41" t="str">
        <f t="shared" si="1"/>
        <v>Plan D</v>
      </c>
      <c r="F31" s="42">
        <f t="array" ref="F31">+IFS(D31=$M$3,$N$3,D31=$M$4,$N$4,D31=$M$5,$N$5,D31=$M$6,$N$6)</f>
        <v>9990</v>
      </c>
      <c r="G31" s="41" t="str">
        <f t="shared" si="2"/>
        <v>2 meses + profesional</v>
      </c>
    </row>
    <row r="32" ht="15.75" customHeight="1">
      <c r="A32" s="41">
        <v>22.0</v>
      </c>
      <c r="B32" s="41">
        <v>8.0</v>
      </c>
      <c r="C32" s="41">
        <v>2020.0</v>
      </c>
      <c r="D32" s="41" t="s">
        <v>14</v>
      </c>
      <c r="E32" s="41" t="str">
        <f t="shared" si="1"/>
        <v>Plan C</v>
      </c>
      <c r="F32" s="42">
        <f t="array" ref="F32">+IFS(D32=$M$3,$N$3,D32=$M$4,$N$4,D32=$M$5,$N$5,D32=$M$6,$N$6)</f>
        <v>7990</v>
      </c>
      <c r="G32" s="41" t="str">
        <f t="shared" si="2"/>
        <v>1 mes + profesional</v>
      </c>
    </row>
    <row r="33" ht="15.75" customHeight="1">
      <c r="A33" s="41">
        <v>14.0</v>
      </c>
      <c r="B33" s="41">
        <v>8.0</v>
      </c>
      <c r="C33" s="41">
        <v>2020.0</v>
      </c>
      <c r="D33" s="41" t="s">
        <v>17</v>
      </c>
      <c r="E33" s="41" t="str">
        <f t="shared" si="1"/>
        <v>Plan D</v>
      </c>
      <c r="F33" s="42">
        <f t="array" ref="F33">+IFS(D33=$M$3,$N$3,D33=$M$4,$N$4,D33=$M$5,$N$5,D33=$M$6,$N$6)</f>
        <v>9990</v>
      </c>
      <c r="G33" s="41" t="str">
        <f t="shared" si="2"/>
        <v>2 meses + profesional</v>
      </c>
    </row>
    <row r="34" ht="15.75" customHeight="1">
      <c r="A34" s="41">
        <v>12.0</v>
      </c>
      <c r="B34" s="41">
        <v>8.0</v>
      </c>
      <c r="C34" s="41">
        <v>2020.0</v>
      </c>
      <c r="D34" s="41" t="s">
        <v>11</v>
      </c>
      <c r="E34" s="41" t="str">
        <f t="shared" si="1"/>
        <v>Plan B</v>
      </c>
      <c r="F34" s="42">
        <f t="array" ref="F34">+IFS(D34=$M$3,$N$3,D34=$M$4,$N$4,D34=$M$5,$N$5,D34=$M$6,$N$6)</f>
        <v>5990</v>
      </c>
      <c r="G34" s="41" t="str">
        <f t="shared" si="2"/>
        <v>2 meses + alumno práctica</v>
      </c>
    </row>
    <row r="35" ht="15.75" customHeight="1">
      <c r="A35" s="41">
        <v>28.0</v>
      </c>
      <c r="B35" s="41">
        <v>9.0</v>
      </c>
      <c r="C35" s="41">
        <v>2020.0</v>
      </c>
      <c r="D35" s="41" t="s">
        <v>8</v>
      </c>
      <c r="E35" s="41" t="str">
        <f t="shared" si="1"/>
        <v>Plan A</v>
      </c>
      <c r="F35" s="42">
        <f t="array" ref="F35">+IFS(D35=$M$3,$N$3,D35=$M$4,$N$4,D35=$M$5,$N$5,D35=$M$6,$N$6)</f>
        <v>2990</v>
      </c>
      <c r="G35" s="41" t="str">
        <f t="shared" si="2"/>
        <v>1 mes + alumno práctica</v>
      </c>
    </row>
    <row r="36" ht="15.75" customHeight="1">
      <c r="A36" s="41">
        <v>28.0</v>
      </c>
      <c r="B36" s="41">
        <v>9.0</v>
      </c>
      <c r="C36" s="41">
        <v>2020.0</v>
      </c>
      <c r="D36" s="41" t="s">
        <v>11</v>
      </c>
      <c r="E36" s="41" t="str">
        <f t="shared" si="1"/>
        <v>Plan B</v>
      </c>
      <c r="F36" s="42">
        <f t="array" ref="F36">+IFS(D36=$M$3,$N$3,D36=$M$4,$N$4,D36=$M$5,$N$5,D36=$M$6,$N$6)</f>
        <v>5990</v>
      </c>
      <c r="G36" s="41" t="str">
        <f t="shared" si="2"/>
        <v>2 meses + alumno práctica</v>
      </c>
    </row>
    <row r="37" ht="15.75" customHeight="1">
      <c r="A37" s="41">
        <v>24.0</v>
      </c>
      <c r="B37" s="41">
        <v>9.0</v>
      </c>
      <c r="C37" s="41">
        <v>2020.0</v>
      </c>
      <c r="D37" s="41" t="s">
        <v>11</v>
      </c>
      <c r="E37" s="41" t="str">
        <f t="shared" si="1"/>
        <v>Plan B</v>
      </c>
      <c r="F37" s="42">
        <f t="array" ref="F37">+IFS(D37=$M$3,$N$3,D37=$M$4,$N$4,D37=$M$5,$N$5,D37=$M$6,$N$6)</f>
        <v>5990</v>
      </c>
      <c r="G37" s="41" t="str">
        <f t="shared" si="2"/>
        <v>2 meses + alumno práctica</v>
      </c>
    </row>
    <row r="38" ht="15.75" customHeight="1">
      <c r="A38" s="41">
        <v>8.0</v>
      </c>
      <c r="B38" s="41">
        <v>11.0</v>
      </c>
      <c r="C38" s="41">
        <v>2020.0</v>
      </c>
      <c r="D38" s="41" t="s">
        <v>14</v>
      </c>
      <c r="E38" s="41" t="str">
        <f t="shared" si="1"/>
        <v>Plan C</v>
      </c>
      <c r="F38" s="42">
        <f t="array" ref="F38">+IFS(D38=$M$3,$N$3,D38=$M$4,$N$4,D38=$M$5,$N$5,D38=$M$6,$N$6)</f>
        <v>7990</v>
      </c>
      <c r="G38" s="41" t="str">
        <f t="shared" si="2"/>
        <v>1 mes + profesional</v>
      </c>
    </row>
    <row r="39" ht="15.75" customHeight="1">
      <c r="A39" s="41">
        <v>3.0</v>
      </c>
      <c r="B39" s="41">
        <v>11.0</v>
      </c>
      <c r="C39" s="41">
        <v>2020.0</v>
      </c>
      <c r="D39" s="41" t="s">
        <v>17</v>
      </c>
      <c r="E39" s="41" t="str">
        <f t="shared" si="1"/>
        <v>Plan D</v>
      </c>
      <c r="F39" s="42">
        <f t="array" ref="F39">+IFS(D39=$M$3,$N$3,D39=$M$4,$N$4,D39=$M$5,$N$5,D39=$M$6,$N$6)</f>
        <v>9990</v>
      </c>
      <c r="G39" s="41" t="str">
        <f t="shared" si="2"/>
        <v>2 meses + profesional</v>
      </c>
    </row>
    <row r="40" ht="15.75" customHeight="1">
      <c r="A40" s="41">
        <v>28.0</v>
      </c>
      <c r="B40" s="41">
        <v>11.0</v>
      </c>
      <c r="C40" s="41">
        <v>2020.0</v>
      </c>
      <c r="D40" s="41" t="s">
        <v>14</v>
      </c>
      <c r="E40" s="41" t="str">
        <f t="shared" si="1"/>
        <v>Plan C</v>
      </c>
      <c r="F40" s="42">
        <f t="array" ref="F40">+IFS(D40=$M$3,$N$3,D40=$M$4,$N$4,D40=$M$5,$N$5,D40=$M$6,$N$6)</f>
        <v>7990</v>
      </c>
      <c r="G40" s="41" t="str">
        <f t="shared" si="2"/>
        <v>1 mes + profesional</v>
      </c>
    </row>
    <row r="41" ht="15.75" customHeight="1">
      <c r="A41" s="41">
        <v>6.0</v>
      </c>
      <c r="B41" s="41">
        <v>12.0</v>
      </c>
      <c r="C41" s="41">
        <v>2020.0</v>
      </c>
      <c r="D41" s="41" t="s">
        <v>14</v>
      </c>
      <c r="E41" s="41" t="str">
        <f t="shared" si="1"/>
        <v>Plan C</v>
      </c>
      <c r="F41" s="42">
        <f t="array" ref="F41">+IFS(D41=$M$3,$N$3,D41=$M$4,$N$4,D41=$M$5,$N$5,D41=$M$6,$N$6)</f>
        <v>7990</v>
      </c>
      <c r="G41" s="41" t="str">
        <f t="shared" si="2"/>
        <v>1 mes + profesional</v>
      </c>
    </row>
    <row r="42" ht="15.75" customHeight="1">
      <c r="A42" s="41">
        <v>23.0</v>
      </c>
      <c r="B42" s="41">
        <v>12.0</v>
      </c>
      <c r="C42" s="41">
        <v>2020.0</v>
      </c>
      <c r="D42" s="41" t="s">
        <v>17</v>
      </c>
      <c r="E42" s="41" t="str">
        <f t="shared" si="1"/>
        <v>Plan D</v>
      </c>
      <c r="F42" s="42">
        <f t="array" ref="F42">+IFS(D42=$M$3,$N$3,D42=$M$4,$N$4,D42=$M$5,$N$5,D42=$M$6,$N$6)</f>
        <v>9990</v>
      </c>
      <c r="G42" s="41" t="str">
        <f t="shared" si="2"/>
        <v>2 meses + profesional</v>
      </c>
    </row>
    <row r="43" ht="15.75" customHeight="1">
      <c r="A43" s="41">
        <v>4.0</v>
      </c>
      <c r="B43" s="41">
        <v>12.0</v>
      </c>
      <c r="C43" s="41">
        <v>2020.0</v>
      </c>
      <c r="D43" s="41" t="s">
        <v>17</v>
      </c>
      <c r="E43" s="41" t="str">
        <f t="shared" si="1"/>
        <v>Plan D</v>
      </c>
      <c r="F43" s="42">
        <f t="array" ref="F43">+IFS(D43=$M$3,$N$3,D43=$M$4,$N$4,D43=$M$5,$N$5,D43=$M$6,$N$6)</f>
        <v>9990</v>
      </c>
      <c r="G43" s="41" t="str">
        <f t="shared" si="2"/>
        <v>2 meses + profesional</v>
      </c>
    </row>
    <row r="44" ht="15.75" customHeight="1">
      <c r="F44" s="45">
        <f>SUM(F2:F43)</f>
        <v>295580</v>
      </c>
      <c r="G44" s="46"/>
    </row>
    <row r="45" ht="15.75" customHeight="1"/>
    <row r="46" ht="15.75" customHeight="1"/>
    <row r="47" ht="15.75" customHeight="1">
      <c r="B47" s="21" t="s">
        <v>20</v>
      </c>
      <c r="C47" s="22"/>
      <c r="D47" s="47"/>
    </row>
    <row r="48" ht="15.75" customHeight="1">
      <c r="B48" s="23" t="s">
        <v>21</v>
      </c>
      <c r="C48" s="37">
        <f>SUMIF($F$2:$F$43,"=2990")</f>
        <v>29900</v>
      </c>
      <c r="D48" s="38"/>
    </row>
    <row r="49" ht="15.75" customHeight="1">
      <c r="B49" s="23" t="s">
        <v>22</v>
      </c>
      <c r="C49" s="37">
        <f>SUMIF($F$2:$F$43,"=5990")</f>
        <v>53910</v>
      </c>
      <c r="D49" s="38"/>
    </row>
    <row r="50" ht="15.75" customHeight="1">
      <c r="B50" s="23" t="s">
        <v>23</v>
      </c>
      <c r="C50" s="37">
        <f>SUMIF($F$2:$F$43,"=7990")</f>
        <v>71910</v>
      </c>
      <c r="D50" s="38"/>
    </row>
    <row r="51" ht="15.75" customHeight="1">
      <c r="B51" s="23" t="s">
        <v>24</v>
      </c>
      <c r="C51" s="37">
        <f>SUMIF($F$2:$F$43,"=9990")</f>
        <v>139860</v>
      </c>
      <c r="D51" s="38"/>
    </row>
    <row r="52" ht="15.75" customHeight="1">
      <c r="G52" s="48"/>
    </row>
    <row r="53" ht="15.75" customHeight="1">
      <c r="G53" s="48"/>
    </row>
    <row r="54" ht="15.75" customHeight="1">
      <c r="G54" s="48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47:C47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4" max="4" width="12.0"/>
    <col customWidth="1" min="7" max="7" width="20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L1" s="3" t="s">
        <v>7</v>
      </c>
      <c r="M1" s="3" t="s">
        <v>8</v>
      </c>
      <c r="N1" s="4">
        <v>2990.0</v>
      </c>
      <c r="O1" s="3" t="s">
        <v>9</v>
      </c>
    </row>
    <row r="2">
      <c r="A2" s="5">
        <v>8.0</v>
      </c>
      <c r="B2" s="5">
        <v>1.0</v>
      </c>
      <c r="C2" s="6">
        <v>2020.0</v>
      </c>
      <c r="D2" s="5" t="s">
        <v>11</v>
      </c>
      <c r="E2" s="5" t="str">
        <f t="shared" ref="E2:E43" si="1">IFS(D2=$M$1,$L$1,D2=$M$2,$L$2,D2=$M$3,$L$3,D2=$M$4,$L$4)</f>
        <v>Plan B</v>
      </c>
      <c r="F2" s="7">
        <f>+IFS(D2=$M$1,$N$1,D2=$M$2,$N$2,D2=$M$3,$N$3,D2=$M$4,$N$4)</f>
        <v>5990</v>
      </c>
      <c r="G2" s="5" t="str">
        <f>+IFS(D2=$M$1,$O$1,D2=$M$2,$O$2,D2=$M$3,$O$3,D2=$M$4,$O$4)</f>
        <v>2 meses + alumno práctica</v>
      </c>
      <c r="L2" s="3" t="s">
        <v>10</v>
      </c>
      <c r="M2" s="3" t="s">
        <v>11</v>
      </c>
      <c r="N2" s="4">
        <v>5990.0</v>
      </c>
      <c r="O2" s="3" t="s">
        <v>12</v>
      </c>
      <c r="P2" s="15"/>
    </row>
    <row r="3">
      <c r="A3" s="5">
        <v>3.0</v>
      </c>
      <c r="B3" s="5">
        <v>1.0</v>
      </c>
      <c r="C3" s="6">
        <v>2020.0</v>
      </c>
      <c r="D3" s="5" t="s">
        <v>11</v>
      </c>
      <c r="E3" s="5" t="str">
        <f t="shared" si="1"/>
        <v>Plan B</v>
      </c>
      <c r="F3" s="7">
        <f t="array" ref="F3">+IFS(D3=$M$1,$N$1,D3=$M$2,$N$2,D3=$M$3,$N$3,D3=$M$4,$N$4)</f>
        <v>5990</v>
      </c>
      <c r="G3" s="5" t="str">
        <f t="array" ref="G3">+IFS(D3=$M$1,$O$1,D3=$M$2,$O$2,D3=$M$3,$O$3,D3=$M$4,$O$4)</f>
        <v>2 meses + alumno práctica</v>
      </c>
      <c r="L3" s="3" t="s">
        <v>13</v>
      </c>
      <c r="M3" s="3" t="s">
        <v>14</v>
      </c>
      <c r="N3" s="4">
        <v>7990.0</v>
      </c>
      <c r="O3" s="3" t="s">
        <v>15</v>
      </c>
      <c r="P3" s="15"/>
    </row>
    <row r="4">
      <c r="A4" s="5">
        <v>18.0</v>
      </c>
      <c r="B4" s="5">
        <v>1.0</v>
      </c>
      <c r="C4" s="6">
        <v>2020.0</v>
      </c>
      <c r="D4" s="5" t="s">
        <v>14</v>
      </c>
      <c r="E4" s="5" t="str">
        <f t="shared" si="1"/>
        <v>Plan C</v>
      </c>
      <c r="F4" s="7">
        <f t="array" ref="F4">+IFS(D4=$M$1,$N$1,D4=$M$2,$N$2,D4=$M$3,$N$3,D4=$M$4,$N$4)</f>
        <v>7990</v>
      </c>
      <c r="G4" s="5" t="str">
        <f t="array" ref="G4">+IFS(D4=$M$1,$O$1,D4=$M$2,$O$2,D4=$M$3,$O$3,D4=$M$4,$O$4)</f>
        <v>1 mes + profesional</v>
      </c>
      <c r="L4" s="3" t="s">
        <v>16</v>
      </c>
      <c r="M4" s="3" t="s">
        <v>17</v>
      </c>
      <c r="N4" s="4">
        <v>9990.0</v>
      </c>
      <c r="O4" s="3" t="s">
        <v>18</v>
      </c>
      <c r="P4" s="15"/>
    </row>
    <row r="5">
      <c r="A5" s="5">
        <v>25.0</v>
      </c>
      <c r="B5" s="5">
        <v>2.0</v>
      </c>
      <c r="C5" s="6">
        <v>2020.0</v>
      </c>
      <c r="D5" s="5" t="s">
        <v>11</v>
      </c>
      <c r="E5" s="5" t="str">
        <f t="shared" si="1"/>
        <v>Plan B</v>
      </c>
      <c r="F5" s="7">
        <f t="array" ref="F5">+IFS(D5=$M$1,$N$1,D5=$M$2,$N$2,D5=$M$3,$N$3,D5=$M$4,$N$4)</f>
        <v>5990</v>
      </c>
      <c r="G5" s="5" t="str">
        <f t="array" ref="G5">+IFS(D5=$M$1,$O$1,D5=$M$2,$O$2,D5=$M$3,$O$3,D5=$M$4,$O$4)</f>
        <v>2 meses + alumno práctica</v>
      </c>
      <c r="M5" s="15"/>
      <c r="N5" s="15"/>
      <c r="O5" s="26"/>
      <c r="P5" s="15"/>
    </row>
    <row r="6">
      <c r="A6" s="5">
        <v>22.0</v>
      </c>
      <c r="B6" s="5">
        <v>2.0</v>
      </c>
      <c r="C6" s="6">
        <v>2020.0</v>
      </c>
      <c r="D6" s="5" t="s">
        <v>8</v>
      </c>
      <c r="E6" s="5" t="str">
        <f t="shared" si="1"/>
        <v>Plan A</v>
      </c>
      <c r="F6" s="7">
        <f t="array" ref="F6">+IFS(D6=$M$1,$N$1,D6=$M$2,$N$2,D6=$M$3,$N$3,D6=$M$4,$N$4)</f>
        <v>2990</v>
      </c>
      <c r="G6" s="5" t="str">
        <f t="array" ref="G6">+IFS(D6=$M$1,$O$1,D6=$M$2,$O$2,D6=$M$3,$O$3,D6=$M$4,$O$4)</f>
        <v>1 mes + alumno práctica</v>
      </c>
      <c r="M6" s="8" t="s">
        <v>7</v>
      </c>
      <c r="N6" s="9">
        <f>COUNTIF($E$2:$E$43,"Plan A")</f>
        <v>14</v>
      </c>
    </row>
    <row r="7">
      <c r="A7" s="5">
        <v>3.0</v>
      </c>
      <c r="B7" s="5">
        <v>2.0</v>
      </c>
      <c r="C7" s="6">
        <v>2020.0</v>
      </c>
      <c r="D7" s="5" t="s">
        <v>8</v>
      </c>
      <c r="E7" s="5" t="str">
        <f t="shared" si="1"/>
        <v>Plan A</v>
      </c>
      <c r="F7" s="7">
        <f t="array" ref="F7">+IFS(D7=$M$1,$N$1,D7=$M$2,$N$2,D7=$M$3,$N$3,D7=$M$4,$N$4)</f>
        <v>2990</v>
      </c>
      <c r="G7" s="5" t="str">
        <f t="array" ref="G7">+IFS(D7=$M$1,$O$1,D7=$M$2,$O$2,D7=$M$3,$O$3,D7=$M$4,$O$4)</f>
        <v>1 mes + alumno práctica</v>
      </c>
      <c r="M7" s="8" t="s">
        <v>10</v>
      </c>
      <c r="N7" s="9">
        <f>COUNTIF($E$2:$E$43,"Plan B")</f>
        <v>13</v>
      </c>
    </row>
    <row r="8">
      <c r="A8" s="5">
        <v>28.0</v>
      </c>
      <c r="B8" s="5">
        <v>2.0</v>
      </c>
      <c r="C8" s="6">
        <v>2020.0</v>
      </c>
      <c r="D8" s="5" t="s">
        <v>14</v>
      </c>
      <c r="E8" s="5" t="str">
        <f t="shared" si="1"/>
        <v>Plan C</v>
      </c>
      <c r="F8" s="7">
        <f t="array" ref="F8">+IFS(D8=$M$1,$N$1,D8=$M$2,$N$2,D8=$M$3,$N$3,D8=$M$4,$N$4)</f>
        <v>7990</v>
      </c>
      <c r="G8" s="5" t="str">
        <f t="array" ref="G8">+IFS(D8=$M$1,$O$1,D8=$M$2,$O$2,D8=$M$3,$O$3,D8=$M$4,$O$4)</f>
        <v>1 mes + profesional</v>
      </c>
      <c r="M8" s="8" t="s">
        <v>13</v>
      </c>
      <c r="N8" s="9">
        <f>COUNTIF($E$2:$E$43,"Plan C")</f>
        <v>8</v>
      </c>
    </row>
    <row r="9">
      <c r="A9" s="5">
        <v>8.0</v>
      </c>
      <c r="B9" s="5">
        <v>2.0</v>
      </c>
      <c r="C9" s="6">
        <v>2020.0</v>
      </c>
      <c r="D9" s="5" t="s">
        <v>8</v>
      </c>
      <c r="E9" s="5" t="str">
        <f t="shared" si="1"/>
        <v>Plan A</v>
      </c>
      <c r="F9" s="7">
        <f t="array" ref="F9">+IFS(D9=$M$1,$N$1,D9=$M$2,$N$2,D9=$M$3,$N$3,D9=$M$4,$N$4)</f>
        <v>2990</v>
      </c>
      <c r="G9" s="5" t="str">
        <f t="array" ref="G9">+IFS(D9=$M$1,$O$1,D9=$M$2,$O$2,D9=$M$3,$O$3,D9=$M$4,$O$4)</f>
        <v>1 mes + alumno práctica</v>
      </c>
      <c r="M9" s="8" t="s">
        <v>16</v>
      </c>
      <c r="N9" s="9">
        <f>COUNTIF($E$2:$E$43,"Plan D")</f>
        <v>7</v>
      </c>
    </row>
    <row r="10">
      <c r="A10" s="5">
        <v>14.0</v>
      </c>
      <c r="B10" s="5">
        <v>2.0</v>
      </c>
      <c r="C10" s="6">
        <v>2020.0</v>
      </c>
      <c r="D10" s="5" t="s">
        <v>8</v>
      </c>
      <c r="E10" s="5" t="str">
        <f t="shared" si="1"/>
        <v>Plan A</v>
      </c>
      <c r="F10" s="7">
        <f t="array" ref="F10">+IFS(D10=$M$1,$N$1,D10=$M$2,$N$2,D10=$M$3,$N$3,D10=$M$4,$N$4)</f>
        <v>2990</v>
      </c>
      <c r="G10" s="5" t="str">
        <f t="array" ref="G10">+IFS(D10=$M$1,$O$1,D10=$M$2,$O$2,D10=$M$3,$O$3,D10=$M$4,$O$4)</f>
        <v>1 mes + alumno práctica</v>
      </c>
    </row>
    <row r="11">
      <c r="A11" s="5">
        <v>12.0</v>
      </c>
      <c r="B11" s="5">
        <v>3.0</v>
      </c>
      <c r="C11" s="6">
        <v>2020.0</v>
      </c>
      <c r="D11" s="5" t="s">
        <v>11</v>
      </c>
      <c r="E11" s="5" t="str">
        <f t="shared" si="1"/>
        <v>Plan B</v>
      </c>
      <c r="F11" s="7">
        <f t="array" ref="F11">+IFS(D11=$M$1,$N$1,D11=$M$2,$N$2,D11=$M$3,$N$3,D11=$M$4,$N$4)</f>
        <v>5990</v>
      </c>
      <c r="G11" s="5" t="str">
        <f t="array" ref="G11">+IFS(D11=$M$1,$O$1,D11=$M$2,$O$2,D11=$M$3,$O$3,D11=$M$4,$O$4)</f>
        <v>2 meses + alumno práctica</v>
      </c>
    </row>
    <row r="12">
      <c r="A12" s="5">
        <v>12.0</v>
      </c>
      <c r="B12" s="5">
        <v>3.0</v>
      </c>
      <c r="C12" s="6">
        <v>2020.0</v>
      </c>
      <c r="D12" s="5" t="s">
        <v>11</v>
      </c>
      <c r="E12" s="5" t="str">
        <f t="shared" si="1"/>
        <v>Plan B</v>
      </c>
      <c r="F12" s="7">
        <f t="array" ref="F12">+IFS(D12=$M$1,$N$1,D12=$M$2,$N$2,D12=$M$3,$N$3,D12=$M$4,$N$4)</f>
        <v>5990</v>
      </c>
      <c r="G12" s="5" t="str">
        <f t="array" ref="G12">+IFS(D12=$M$1,$O$1,D12=$M$2,$O$2,D12=$M$3,$O$3,D12=$M$4,$O$4)</f>
        <v>2 meses + alumno práctica</v>
      </c>
    </row>
    <row r="13">
      <c r="A13" s="5">
        <v>17.0</v>
      </c>
      <c r="B13" s="5">
        <v>4.0</v>
      </c>
      <c r="C13" s="6">
        <v>2020.0</v>
      </c>
      <c r="D13" s="5" t="s">
        <v>17</v>
      </c>
      <c r="E13" s="5" t="str">
        <f t="shared" si="1"/>
        <v>Plan D</v>
      </c>
      <c r="F13" s="7">
        <f t="array" ref="F13">+IFS(D13=$M$1,$N$1,D13=$M$2,$N$2,D13=$M$3,$N$3,D13=$M$4,$N$4)</f>
        <v>9990</v>
      </c>
      <c r="G13" s="5" t="str">
        <f t="array" ref="G13">+IFS(D13=$M$1,$O$1,D13=$M$2,$O$2,D13=$M$3,$O$3,D13=$M$4,$O$4)</f>
        <v>2 meses + profesional</v>
      </c>
    </row>
    <row r="14">
      <c r="A14" s="5">
        <v>22.0</v>
      </c>
      <c r="B14" s="5">
        <v>4.0</v>
      </c>
      <c r="C14" s="6">
        <v>2020.0</v>
      </c>
      <c r="D14" s="5" t="s">
        <v>17</v>
      </c>
      <c r="E14" s="5" t="str">
        <f t="shared" si="1"/>
        <v>Plan D</v>
      </c>
      <c r="F14" s="7">
        <f t="array" ref="F14">+IFS(D14=$M$1,$N$1,D14=$M$2,$N$2,D14=$M$3,$N$3,D14=$M$4,$N$4)</f>
        <v>9990</v>
      </c>
      <c r="G14" s="5" t="str">
        <f t="array" ref="G14">+IFS(D14=$M$1,$O$1,D14=$M$2,$O$2,D14=$M$3,$O$3,D14=$M$4,$O$4)</f>
        <v>2 meses + profesional</v>
      </c>
    </row>
    <row r="15">
      <c r="A15" s="5">
        <v>21.0</v>
      </c>
      <c r="B15" s="5">
        <v>5.0</v>
      </c>
      <c r="C15" s="6">
        <v>2020.0</v>
      </c>
      <c r="D15" s="5" t="s">
        <v>11</v>
      </c>
      <c r="E15" s="5" t="str">
        <f t="shared" si="1"/>
        <v>Plan B</v>
      </c>
      <c r="F15" s="7">
        <f t="array" ref="F15">+IFS(D15=$M$1,$N$1,D15=$M$2,$N$2,D15=$M$3,$N$3,D15=$M$4,$N$4)</f>
        <v>5990</v>
      </c>
      <c r="G15" s="5" t="str">
        <f t="array" ref="G15">+IFS(D15=$M$1,$O$1,D15=$M$2,$O$2,D15=$M$3,$O$3,D15=$M$4,$O$4)</f>
        <v>2 meses + alumno práctica</v>
      </c>
    </row>
    <row r="16">
      <c r="A16" s="5">
        <v>2.0</v>
      </c>
      <c r="B16" s="5">
        <v>5.0</v>
      </c>
      <c r="C16" s="6">
        <v>2020.0</v>
      </c>
      <c r="D16" s="5" t="s">
        <v>14</v>
      </c>
      <c r="E16" s="5" t="str">
        <f t="shared" si="1"/>
        <v>Plan C</v>
      </c>
      <c r="F16" s="7">
        <f t="array" ref="F16">+IFS(D16=$M$1,$N$1,D16=$M$2,$N$2,D16=$M$3,$N$3,D16=$M$4,$N$4)</f>
        <v>7990</v>
      </c>
      <c r="G16" s="5" t="str">
        <f t="array" ref="G16">+IFS(D16=$M$1,$O$1,D16=$M$2,$O$2,D16=$M$3,$O$3,D16=$M$4,$O$4)</f>
        <v>1 mes + profesional</v>
      </c>
    </row>
    <row r="17">
      <c r="A17" s="5">
        <v>3.0</v>
      </c>
      <c r="B17" s="5">
        <v>5.0</v>
      </c>
      <c r="C17" s="6">
        <v>2020.0</v>
      </c>
      <c r="D17" s="5" t="s">
        <v>8</v>
      </c>
      <c r="E17" s="5" t="str">
        <f t="shared" si="1"/>
        <v>Plan A</v>
      </c>
      <c r="F17" s="7">
        <f t="array" ref="F17">+IFS(D17=$M$1,$N$1,D17=$M$2,$N$2,D17=$M$3,$N$3,D17=$M$4,$N$4)</f>
        <v>2990</v>
      </c>
      <c r="G17" s="5" t="str">
        <f t="array" ref="G17">+IFS(D17=$M$1,$O$1,D17=$M$2,$O$2,D17=$M$3,$O$3,D17=$M$4,$O$4)</f>
        <v>1 mes + alumno práctica</v>
      </c>
    </row>
    <row r="18">
      <c r="A18" s="5">
        <v>29.0</v>
      </c>
      <c r="B18" s="5">
        <v>5.0</v>
      </c>
      <c r="C18" s="6">
        <v>2020.0</v>
      </c>
      <c r="D18" s="5" t="s">
        <v>17</v>
      </c>
      <c r="E18" s="5" t="str">
        <f t="shared" si="1"/>
        <v>Plan D</v>
      </c>
      <c r="F18" s="7">
        <f t="array" ref="F18">+IFS(D18=$M$1,$N$1,D18=$M$2,$N$2,D18=$M$3,$N$3,D18=$M$4,$N$4)</f>
        <v>9990</v>
      </c>
      <c r="G18" s="5" t="str">
        <f t="array" ref="G18">+IFS(D18=$M$1,$O$1,D18=$M$2,$O$2,D18=$M$3,$O$3,D18=$M$4,$O$4)</f>
        <v>2 meses + profesional</v>
      </c>
    </row>
    <row r="19">
      <c r="A19" s="5">
        <v>26.0</v>
      </c>
      <c r="B19" s="5">
        <v>6.0</v>
      </c>
      <c r="C19" s="6">
        <v>2020.0</v>
      </c>
      <c r="D19" s="5" t="s">
        <v>11</v>
      </c>
      <c r="E19" s="5" t="str">
        <f t="shared" si="1"/>
        <v>Plan B</v>
      </c>
      <c r="F19" s="7">
        <f t="array" ref="F19">+IFS(D19=$M$1,$N$1,D19=$M$2,$N$2,D19=$M$3,$N$3,D19=$M$4,$N$4)</f>
        <v>5990</v>
      </c>
      <c r="G19" s="5" t="str">
        <f t="array" ref="G19">+IFS(D19=$M$1,$O$1,D19=$M$2,$O$2,D19=$M$3,$O$3,D19=$M$4,$O$4)</f>
        <v>2 meses + alumno práctica</v>
      </c>
    </row>
    <row r="20">
      <c r="A20" s="5">
        <v>24.0</v>
      </c>
      <c r="B20" s="5">
        <v>6.0</v>
      </c>
      <c r="C20" s="6">
        <v>2020.0</v>
      </c>
      <c r="D20" s="5" t="s">
        <v>11</v>
      </c>
      <c r="E20" s="5" t="str">
        <f t="shared" si="1"/>
        <v>Plan B</v>
      </c>
      <c r="F20" s="7">
        <f t="array" ref="F20">+IFS(D20=$M$1,$N$1,D20=$M$2,$N$2,D20=$M$3,$N$3,D20=$M$4,$N$4)</f>
        <v>5990</v>
      </c>
      <c r="G20" s="5" t="str">
        <f t="array" ref="G20">+IFS(D20=$M$1,$O$1,D20=$M$2,$O$2,D20=$M$3,$O$3,D20=$M$4,$O$4)</f>
        <v>2 meses + alumno práctica</v>
      </c>
    </row>
    <row r="21">
      <c r="A21" s="5">
        <v>22.0</v>
      </c>
      <c r="B21" s="5">
        <v>6.0</v>
      </c>
      <c r="C21" s="6">
        <v>2020.0</v>
      </c>
      <c r="D21" s="5" t="s">
        <v>11</v>
      </c>
      <c r="E21" s="5" t="str">
        <f t="shared" si="1"/>
        <v>Plan B</v>
      </c>
      <c r="F21" s="7">
        <f t="array" ref="F21">+IFS(D21=$M$1,$N$1,D21=$M$2,$N$2,D21=$M$3,$N$3,D21=$M$4,$N$4)</f>
        <v>5990</v>
      </c>
      <c r="G21" s="5" t="str">
        <f t="array" ref="G21">+IFS(D21=$M$1,$O$1,D21=$M$2,$O$2,D21=$M$3,$O$3,D21=$M$4,$O$4)</f>
        <v>2 meses + alumno práctica</v>
      </c>
    </row>
    <row r="22">
      <c r="A22" s="5">
        <v>18.0</v>
      </c>
      <c r="B22" s="5">
        <v>6.0</v>
      </c>
      <c r="C22" s="6">
        <v>2020.0</v>
      </c>
      <c r="D22" s="5" t="s">
        <v>14</v>
      </c>
      <c r="E22" s="5" t="str">
        <f t="shared" si="1"/>
        <v>Plan C</v>
      </c>
      <c r="F22" s="7">
        <f t="array" ref="F22">+IFS(D22=$M$1,$N$1,D22=$M$2,$N$2,D22=$M$3,$N$3,D22=$M$4,$N$4)</f>
        <v>7990</v>
      </c>
      <c r="G22" s="5" t="str">
        <f t="array" ref="G22">+IFS(D22=$M$1,$O$1,D22=$M$2,$O$2,D22=$M$3,$O$3,D22=$M$4,$O$4)</f>
        <v>1 mes + profesional</v>
      </c>
    </row>
    <row r="23">
      <c r="A23" s="5">
        <v>29.0</v>
      </c>
      <c r="B23" s="5">
        <v>6.0</v>
      </c>
      <c r="C23" s="6">
        <v>2020.0</v>
      </c>
      <c r="D23" s="5" t="s">
        <v>8</v>
      </c>
      <c r="E23" s="5" t="str">
        <f t="shared" si="1"/>
        <v>Plan A</v>
      </c>
      <c r="F23" s="7">
        <f t="array" ref="F23">+IFS(D23=$M$1,$N$1,D23=$M$2,$N$2,D23=$M$3,$N$3,D23=$M$4,$N$4)</f>
        <v>2990</v>
      </c>
      <c r="G23" s="5" t="str">
        <f t="array" ref="G23">+IFS(D23=$M$1,$O$1,D23=$M$2,$O$2,D23=$M$3,$O$3,D23=$M$4,$O$4)</f>
        <v>1 mes + alumno práctica</v>
      </c>
    </row>
    <row r="24">
      <c r="A24" s="5">
        <v>3.0</v>
      </c>
      <c r="B24" s="5">
        <v>6.0</v>
      </c>
      <c r="C24" s="6">
        <v>2020.0</v>
      </c>
      <c r="D24" s="5" t="s">
        <v>8</v>
      </c>
      <c r="E24" s="5" t="str">
        <f t="shared" si="1"/>
        <v>Plan A</v>
      </c>
      <c r="F24" s="7">
        <f t="array" ref="F24">+IFS(D24=$M$1,$N$1,D24=$M$2,$N$2,D24=$M$3,$N$3,D24=$M$4,$N$4)</f>
        <v>2990</v>
      </c>
      <c r="G24" s="5" t="str">
        <f t="array" ref="G24">+IFS(D24=$M$1,$O$1,D24=$M$2,$O$2,D24=$M$3,$O$3,D24=$M$4,$O$4)</f>
        <v>1 mes + alumno práctica</v>
      </c>
    </row>
    <row r="25">
      <c r="A25" s="5">
        <v>11.0</v>
      </c>
      <c r="B25" s="5">
        <v>7.0</v>
      </c>
      <c r="C25" s="6">
        <v>2020.0</v>
      </c>
      <c r="D25" s="5" t="s">
        <v>11</v>
      </c>
      <c r="E25" s="5" t="str">
        <f t="shared" si="1"/>
        <v>Plan B</v>
      </c>
      <c r="F25" s="7">
        <f t="array" ref="F25">+IFS(D25=$M$1,$N$1,D25=$M$2,$N$2,D25=$M$3,$N$3,D25=$M$4,$N$4)</f>
        <v>5990</v>
      </c>
      <c r="G25" s="5" t="str">
        <f t="array" ref="G25">+IFS(D25=$M$1,$O$1,D25=$M$2,$O$2,D25=$M$3,$O$3,D25=$M$4,$O$4)</f>
        <v>2 meses + alumno práctica</v>
      </c>
    </row>
    <row r="26">
      <c r="A26" s="5">
        <v>7.0</v>
      </c>
      <c r="B26" s="5">
        <v>7.0</v>
      </c>
      <c r="C26" s="6">
        <v>2020.0</v>
      </c>
      <c r="D26" s="5" t="s">
        <v>8</v>
      </c>
      <c r="E26" s="5" t="str">
        <f t="shared" si="1"/>
        <v>Plan A</v>
      </c>
      <c r="F26" s="7">
        <f t="array" ref="F26">+IFS(D26=$M$1,$N$1,D26=$M$2,$N$2,D26=$M$3,$N$3,D26=$M$4,$N$4)</f>
        <v>2990</v>
      </c>
      <c r="G26" s="5" t="str">
        <f t="array" ref="G26">+IFS(D26=$M$1,$O$1,D26=$M$2,$O$2,D26=$M$3,$O$3,D26=$M$4,$O$4)</f>
        <v>1 mes + alumno práctica</v>
      </c>
    </row>
    <row r="27">
      <c r="A27" s="5">
        <v>4.0</v>
      </c>
      <c r="B27" s="5">
        <v>7.0</v>
      </c>
      <c r="C27" s="6">
        <v>2020.0</v>
      </c>
      <c r="D27" s="5" t="s">
        <v>8</v>
      </c>
      <c r="E27" s="5" t="str">
        <f t="shared" si="1"/>
        <v>Plan A</v>
      </c>
      <c r="F27" s="7">
        <f t="array" ref="F27">+IFS(D27=$M$1,$N$1,D27=$M$2,$N$2,D27=$M$3,$N$3,D27=$M$4,$N$4)</f>
        <v>2990</v>
      </c>
      <c r="G27" s="5" t="str">
        <f t="array" ref="G27">+IFS(D27=$M$1,$O$1,D27=$M$2,$O$2,D27=$M$3,$O$3,D27=$M$4,$O$4)</f>
        <v>1 mes + alumno práctica</v>
      </c>
    </row>
    <row r="28">
      <c r="A28" s="5">
        <v>24.0</v>
      </c>
      <c r="B28" s="5">
        <v>7.0</v>
      </c>
      <c r="C28" s="6">
        <v>2020.0</v>
      </c>
      <c r="D28" s="5" t="s">
        <v>17</v>
      </c>
      <c r="E28" s="5" t="str">
        <f t="shared" si="1"/>
        <v>Plan D</v>
      </c>
      <c r="F28" s="7">
        <f t="array" ref="F28">+IFS(D28=$M$1,$N$1,D28=$M$2,$N$2,D28=$M$3,$N$3,D28=$M$4,$N$4)</f>
        <v>9990</v>
      </c>
      <c r="G28" s="5" t="str">
        <f t="array" ref="G28">+IFS(D28=$M$1,$O$1,D28=$M$2,$O$2,D28=$M$3,$O$3,D28=$M$4,$O$4)</f>
        <v>2 meses + profesional</v>
      </c>
    </row>
    <row r="29">
      <c r="A29" s="5">
        <v>20.0</v>
      </c>
      <c r="B29" s="5">
        <v>7.0</v>
      </c>
      <c r="C29" s="6">
        <v>2020.0</v>
      </c>
      <c r="D29" s="5" t="s">
        <v>8</v>
      </c>
      <c r="E29" s="5" t="str">
        <f t="shared" si="1"/>
        <v>Plan A</v>
      </c>
      <c r="F29" s="7">
        <f t="array" ref="F29">+IFS(D29=$M$1,$N$1,D29=$M$2,$N$2,D29=$M$3,$N$3,D29=$M$4,$N$4)</f>
        <v>2990</v>
      </c>
      <c r="G29" s="5" t="str">
        <f t="array" ref="G29">+IFS(D29=$M$1,$O$1,D29=$M$2,$O$2,D29=$M$3,$O$3,D29=$M$4,$O$4)</f>
        <v>1 mes + alumno práctica</v>
      </c>
    </row>
    <row r="30">
      <c r="A30" s="5">
        <v>27.0</v>
      </c>
      <c r="B30" s="5">
        <v>7.0</v>
      </c>
      <c r="C30" s="6">
        <v>2020.0</v>
      </c>
      <c r="D30" s="5" t="s">
        <v>17</v>
      </c>
      <c r="E30" s="5" t="str">
        <f t="shared" si="1"/>
        <v>Plan D</v>
      </c>
      <c r="F30" s="7">
        <f t="array" ref="F30">+IFS(D30=$M$1,$N$1,D30=$M$2,$N$2,D30=$M$3,$N$3,D30=$M$4,$N$4)</f>
        <v>9990</v>
      </c>
      <c r="G30" s="5" t="str">
        <f t="array" ref="G30">+IFS(D30=$M$1,$O$1,D30=$M$2,$O$2,D30=$M$3,$O$3,D30=$M$4,$O$4)</f>
        <v>2 meses + profesional</v>
      </c>
    </row>
    <row r="31">
      <c r="A31" s="5">
        <v>14.0</v>
      </c>
      <c r="B31" s="5">
        <v>8.0</v>
      </c>
      <c r="C31" s="6">
        <v>2020.0</v>
      </c>
      <c r="D31" s="5" t="s">
        <v>8</v>
      </c>
      <c r="E31" s="5" t="str">
        <f t="shared" si="1"/>
        <v>Plan A</v>
      </c>
      <c r="F31" s="7">
        <f t="array" ref="F31">+IFS(D31=$M$1,$N$1,D31=$M$2,$N$2,D31=$M$3,$N$3,D31=$M$4,$N$4)</f>
        <v>2990</v>
      </c>
      <c r="G31" s="5" t="str">
        <f t="array" ref="G31">+IFS(D31=$M$1,$O$1,D31=$M$2,$O$2,D31=$M$3,$O$3,D31=$M$4,$O$4)</f>
        <v>1 mes + alumno práctica</v>
      </c>
    </row>
    <row r="32">
      <c r="A32" s="5">
        <v>4.0</v>
      </c>
      <c r="B32" s="5">
        <v>8.0</v>
      </c>
      <c r="C32" s="6">
        <v>2020.0</v>
      </c>
      <c r="D32" s="5" t="s">
        <v>14</v>
      </c>
      <c r="E32" s="5" t="str">
        <f t="shared" si="1"/>
        <v>Plan C</v>
      </c>
      <c r="F32" s="7">
        <f t="array" ref="F32">+IFS(D32=$M$1,$N$1,D32=$M$2,$N$2,D32=$M$3,$N$3,D32=$M$4,$N$4)</f>
        <v>7990</v>
      </c>
      <c r="G32" s="5" t="str">
        <f t="array" ref="G32">+IFS(D32=$M$1,$O$1,D32=$M$2,$O$2,D32=$M$3,$O$3,D32=$M$4,$O$4)</f>
        <v>1 mes + profesional</v>
      </c>
    </row>
    <row r="33">
      <c r="A33" s="5">
        <v>3.0</v>
      </c>
      <c r="B33" s="5">
        <v>9.0</v>
      </c>
      <c r="C33" s="6">
        <v>2020.0</v>
      </c>
      <c r="D33" s="5" t="s">
        <v>11</v>
      </c>
      <c r="E33" s="5" t="str">
        <f t="shared" si="1"/>
        <v>Plan B</v>
      </c>
      <c r="F33" s="7">
        <f t="array" ref="F33">+IFS(D33=$M$1,$N$1,D33=$M$2,$N$2,D33=$M$3,$N$3,D33=$M$4,$N$4)</f>
        <v>5990</v>
      </c>
      <c r="G33" s="5" t="str">
        <f t="array" ref="G33">+IFS(D33=$M$1,$O$1,D33=$M$2,$O$2,D33=$M$3,$O$3,D33=$M$4,$O$4)</f>
        <v>2 meses + alumno práctica</v>
      </c>
    </row>
    <row r="34">
      <c r="A34" s="5">
        <v>8.0</v>
      </c>
      <c r="B34" s="5">
        <v>9.0</v>
      </c>
      <c r="C34" s="6">
        <v>2020.0</v>
      </c>
      <c r="D34" s="5" t="s">
        <v>11</v>
      </c>
      <c r="E34" s="5" t="str">
        <f t="shared" si="1"/>
        <v>Plan B</v>
      </c>
      <c r="F34" s="7">
        <f t="array" ref="F34">+IFS(D34=$M$1,$N$1,D34=$M$2,$N$2,D34=$M$3,$N$3,D34=$M$4,$N$4)</f>
        <v>5990</v>
      </c>
      <c r="G34" s="5" t="str">
        <f t="array" ref="G34">+IFS(D34=$M$1,$O$1,D34=$M$2,$O$2,D34=$M$3,$O$3,D34=$M$4,$O$4)</f>
        <v>2 meses + alumno práctica</v>
      </c>
    </row>
    <row r="35">
      <c r="A35" s="5">
        <v>30.0</v>
      </c>
      <c r="B35" s="5">
        <v>9.0</v>
      </c>
      <c r="C35" s="6">
        <v>2020.0</v>
      </c>
      <c r="D35" s="5" t="s">
        <v>17</v>
      </c>
      <c r="E35" s="5" t="str">
        <f t="shared" si="1"/>
        <v>Plan D</v>
      </c>
      <c r="F35" s="7">
        <f t="array" ref="F35">+IFS(D35=$M$1,$N$1,D35=$M$2,$N$2,D35=$M$3,$N$3,D35=$M$4,$N$4)</f>
        <v>9990</v>
      </c>
      <c r="G35" s="5" t="str">
        <f t="array" ref="G35">+IFS(D35=$M$1,$O$1,D35=$M$2,$O$2,D35=$M$3,$O$3,D35=$M$4,$O$4)</f>
        <v>2 meses + profesional</v>
      </c>
    </row>
    <row r="36">
      <c r="A36" s="5">
        <v>14.0</v>
      </c>
      <c r="B36" s="5">
        <v>10.0</v>
      </c>
      <c r="C36" s="6">
        <v>2020.0</v>
      </c>
      <c r="D36" s="5" t="s">
        <v>8</v>
      </c>
      <c r="E36" s="5" t="str">
        <f t="shared" si="1"/>
        <v>Plan A</v>
      </c>
      <c r="F36" s="7">
        <f t="array" ref="F36">+IFS(D36=$M$1,$N$1,D36=$M$2,$N$2,D36=$M$3,$N$3,D36=$M$4,$N$4)</f>
        <v>2990</v>
      </c>
      <c r="G36" s="5" t="str">
        <f t="array" ref="G36">+IFS(D36=$M$1,$O$1,D36=$M$2,$O$2,D36=$M$3,$O$3,D36=$M$4,$O$4)</f>
        <v>1 mes + alumno práctica</v>
      </c>
    </row>
    <row r="37">
      <c r="A37" s="5">
        <v>9.0</v>
      </c>
      <c r="B37" s="5">
        <v>10.0</v>
      </c>
      <c r="C37" s="6">
        <v>2020.0</v>
      </c>
      <c r="D37" s="5" t="s">
        <v>11</v>
      </c>
      <c r="E37" s="5" t="str">
        <f t="shared" si="1"/>
        <v>Plan B</v>
      </c>
      <c r="F37" s="7">
        <f t="array" ref="F37">+IFS(D37=$M$1,$N$1,D37=$M$2,$N$2,D37=$M$3,$N$3,D37=$M$4,$N$4)</f>
        <v>5990</v>
      </c>
      <c r="G37" s="5" t="str">
        <f t="array" ref="G37">+IFS(D37=$M$1,$O$1,D37=$M$2,$O$2,D37=$M$3,$O$3,D37=$M$4,$O$4)</f>
        <v>2 meses + alumno práctica</v>
      </c>
    </row>
    <row r="38">
      <c r="A38" s="5">
        <v>9.0</v>
      </c>
      <c r="B38" s="5">
        <v>10.0</v>
      </c>
      <c r="C38" s="6">
        <v>2020.0</v>
      </c>
      <c r="D38" s="5" t="s">
        <v>14</v>
      </c>
      <c r="E38" s="5" t="str">
        <f t="shared" si="1"/>
        <v>Plan C</v>
      </c>
      <c r="F38" s="7">
        <f t="array" ref="F38">+IFS(D38=$M$1,$N$1,D38=$M$2,$N$2,D38=$M$3,$N$3,D38=$M$4,$N$4)</f>
        <v>7990</v>
      </c>
      <c r="G38" s="5" t="str">
        <f t="array" ref="G38">+IFS(D38=$M$1,$O$1,D38=$M$2,$O$2,D38=$M$3,$O$3,D38=$M$4,$O$4)</f>
        <v>1 mes + profesional</v>
      </c>
    </row>
    <row r="39">
      <c r="A39" s="5">
        <v>17.0</v>
      </c>
      <c r="B39" s="5">
        <v>10.0</v>
      </c>
      <c r="C39" s="6">
        <v>2020.0</v>
      </c>
      <c r="D39" s="5" t="s">
        <v>17</v>
      </c>
      <c r="E39" s="5" t="str">
        <f t="shared" si="1"/>
        <v>Plan D</v>
      </c>
      <c r="F39" s="7">
        <f t="array" ref="F39">+IFS(D39=$M$1,$N$1,D39=$M$2,$N$2,D39=$M$3,$N$3,D39=$M$4,$N$4)</f>
        <v>9990</v>
      </c>
      <c r="G39" s="5" t="str">
        <f t="array" ref="G39">+IFS(D39=$M$1,$O$1,D39=$M$2,$O$2,D39=$M$3,$O$3,D39=$M$4,$O$4)</f>
        <v>2 meses + profesional</v>
      </c>
    </row>
    <row r="40">
      <c r="A40" s="5">
        <v>27.0</v>
      </c>
      <c r="B40" s="5">
        <v>11.0</v>
      </c>
      <c r="C40" s="6">
        <v>2020.0</v>
      </c>
      <c r="D40" s="5" t="s">
        <v>8</v>
      </c>
      <c r="E40" s="5" t="str">
        <f t="shared" si="1"/>
        <v>Plan A</v>
      </c>
      <c r="F40" s="7">
        <f t="array" ref="F40">+IFS(D40=$M$1,$N$1,D40=$M$2,$N$2,D40=$M$3,$N$3,D40=$M$4,$N$4)</f>
        <v>2990</v>
      </c>
      <c r="G40" s="5" t="str">
        <f t="array" ref="G40">+IFS(D40=$M$1,$O$1,D40=$M$2,$O$2,D40=$M$3,$O$3,D40=$M$4,$O$4)</f>
        <v>1 mes + alumno práctica</v>
      </c>
    </row>
    <row r="41">
      <c r="A41" s="5">
        <v>13.0</v>
      </c>
      <c r="B41" s="5">
        <v>11.0</v>
      </c>
      <c r="C41" s="6">
        <v>2020.0</v>
      </c>
      <c r="D41" s="5" t="s">
        <v>8</v>
      </c>
      <c r="E41" s="5" t="str">
        <f t="shared" si="1"/>
        <v>Plan A</v>
      </c>
      <c r="F41" s="7">
        <f t="array" ref="F41">+IFS(D41=$M$1,$N$1,D41=$M$2,$N$2,D41=$M$3,$N$3,D41=$M$4,$N$4)</f>
        <v>2990</v>
      </c>
      <c r="G41" s="5" t="str">
        <f t="array" ref="G41">+IFS(D41=$M$1,$O$1,D41=$M$2,$O$2,D41=$M$3,$O$3,D41=$M$4,$O$4)</f>
        <v>1 mes + alumno práctica</v>
      </c>
    </row>
    <row r="42">
      <c r="A42" s="5">
        <v>6.0</v>
      </c>
      <c r="B42" s="5">
        <v>11.0</v>
      </c>
      <c r="C42" s="6">
        <v>2020.0</v>
      </c>
      <c r="D42" s="5" t="s">
        <v>14</v>
      </c>
      <c r="E42" s="5" t="str">
        <f t="shared" si="1"/>
        <v>Plan C</v>
      </c>
      <c r="F42" s="7">
        <f t="array" ref="F42">+IFS(D42=$M$1,$N$1,D42=$M$2,$N$2,D42=$M$3,$N$3,D42=$M$4,$N$4)</f>
        <v>7990</v>
      </c>
      <c r="G42" s="5" t="str">
        <f t="array" ref="G42">+IFS(D42=$M$1,$O$1,D42=$M$2,$O$2,D42=$M$3,$O$3,D42=$M$4,$O$4)</f>
        <v>1 mes + profesional</v>
      </c>
    </row>
    <row r="43">
      <c r="A43" s="5">
        <v>4.0</v>
      </c>
      <c r="B43" s="5">
        <v>12.0</v>
      </c>
      <c r="C43" s="12">
        <v>2020.0</v>
      </c>
      <c r="D43" s="13" t="s">
        <v>14</v>
      </c>
      <c r="E43" s="13" t="str">
        <f t="shared" si="1"/>
        <v>Plan C</v>
      </c>
      <c r="F43" s="14">
        <f t="array" ref="F43">+IFS(D43=$M$1,$N$1,D43=$M$2,$N$2,D43=$M$3,$N$3,D43=$M$4,$N$4)</f>
        <v>7990</v>
      </c>
      <c r="G43" s="13" t="str">
        <f t="array" ref="G43">+IFS(D43=$M$1,$O$1,D43=$M$2,$O$2,D43=$M$3,$O$3,D43=$M$4,$O$4)</f>
        <v>1 mes + profesional</v>
      </c>
    </row>
    <row r="44">
      <c r="A44" s="16"/>
      <c r="C44" s="17"/>
      <c r="D44" s="16"/>
      <c r="E44" s="16"/>
      <c r="F44" s="18">
        <f>SUM(F2:F43)</f>
        <v>253580</v>
      </c>
      <c r="G44" s="19"/>
    </row>
    <row r="46">
      <c r="B46" s="21" t="s">
        <v>20</v>
      </c>
      <c r="C46" s="22"/>
    </row>
    <row r="47">
      <c r="B47" s="23" t="s">
        <v>21</v>
      </c>
      <c r="C47" s="24">
        <f>SUMIF($F$2:$F$43,"=2990")</f>
        <v>41860</v>
      </c>
    </row>
    <row r="48">
      <c r="B48" s="23" t="s">
        <v>22</v>
      </c>
      <c r="C48" s="24">
        <f>SUMIF($F$2:$F$43,"=5990")</f>
        <v>77870</v>
      </c>
    </row>
    <row r="49">
      <c r="B49" s="23" t="s">
        <v>23</v>
      </c>
      <c r="C49" s="24">
        <f>SUMIF($F$2:$F$43,"=7990")</f>
        <v>63920</v>
      </c>
    </row>
    <row r="50">
      <c r="B50" s="23" t="s">
        <v>24</v>
      </c>
      <c r="C50" s="24">
        <f>SUMIF($F$2:$F$43,"=9990")</f>
        <v>69930</v>
      </c>
    </row>
  </sheetData>
  <mergeCells count="1">
    <mergeCell ref="B46:C4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7" max="7" width="20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L1" s="3" t="s">
        <v>7</v>
      </c>
      <c r="M1" s="3" t="s">
        <v>8</v>
      </c>
      <c r="N1" s="4">
        <v>2990.0</v>
      </c>
      <c r="O1" s="3" t="s">
        <v>9</v>
      </c>
    </row>
    <row r="2">
      <c r="A2" s="5">
        <v>8.0</v>
      </c>
      <c r="B2" s="5">
        <v>1.0</v>
      </c>
      <c r="C2" s="6">
        <v>2020.0</v>
      </c>
      <c r="D2" s="5" t="s">
        <v>8</v>
      </c>
      <c r="E2" s="5" t="str">
        <f t="shared" ref="E2:E43" si="1">IFS(D2=$M$1,$L$1,D2=$M$2,$L$2,D2=$M$3,$L$3,D2=$M$4,$L$4)</f>
        <v>Plan A</v>
      </c>
      <c r="F2" s="7">
        <f>+IFS(D2=$M$1,$N$1,D2=$M$2,$N$2,D2=$M$3,$N$3,D2=$M$4,$N$4)</f>
        <v>2990</v>
      </c>
      <c r="G2" s="5" t="str">
        <f>+IFS(D2=$M$1,$O$1,D2=$M$2,$O$2,D2=$M$3,$O$3,D2=$M$4,$O$4)</f>
        <v>1 mes + alumno práctica</v>
      </c>
      <c r="L2" s="3" t="s">
        <v>10</v>
      </c>
      <c r="M2" s="3" t="s">
        <v>11</v>
      </c>
      <c r="N2" s="4">
        <v>5990.0</v>
      </c>
      <c r="O2" s="3" t="s">
        <v>12</v>
      </c>
    </row>
    <row r="3">
      <c r="A3" s="5">
        <v>3.0</v>
      </c>
      <c r="B3" s="5">
        <v>1.0</v>
      </c>
      <c r="C3" s="6">
        <v>2020.0</v>
      </c>
      <c r="D3" s="5" t="s">
        <v>11</v>
      </c>
      <c r="E3" s="5" t="str">
        <f t="shared" si="1"/>
        <v>Plan B</v>
      </c>
      <c r="F3" s="7">
        <f t="array" ref="F3">+IFS(D3=$M$1,$N$1,D3=$M$2,$N$2,D3=$M$3,$N$3,D3=$M$4,$N$4)</f>
        <v>5990</v>
      </c>
      <c r="G3" s="5" t="str">
        <f t="array" ref="G3">+IFS(D3=$M$1,$O$1,D3=$M$2,$O$2,D3=$M$3,$O$3,D3=$M$4,$O$4)</f>
        <v>2 meses + alumno práctica</v>
      </c>
      <c r="L3" s="3" t="s">
        <v>13</v>
      </c>
      <c r="M3" s="3" t="s">
        <v>14</v>
      </c>
      <c r="N3" s="4">
        <v>7990.0</v>
      </c>
      <c r="O3" s="3" t="s">
        <v>15</v>
      </c>
    </row>
    <row r="4">
      <c r="A4" s="5">
        <v>18.0</v>
      </c>
      <c r="B4" s="5">
        <v>1.0</v>
      </c>
      <c r="C4" s="6">
        <v>2020.0</v>
      </c>
      <c r="D4" s="5" t="s">
        <v>14</v>
      </c>
      <c r="E4" s="5" t="str">
        <f t="shared" si="1"/>
        <v>Plan C</v>
      </c>
      <c r="F4" s="7">
        <f t="array" ref="F4">+IFS(D4=$M$1,$N$1,D4=$M$2,$N$2,D4=$M$3,$N$3,D4=$M$4,$N$4)</f>
        <v>7990</v>
      </c>
      <c r="G4" s="5" t="str">
        <f t="array" ref="G4">+IFS(D4=$M$1,$O$1,D4=$M$2,$O$2,D4=$M$3,$O$3,D4=$M$4,$O$4)</f>
        <v>1 mes + profesional</v>
      </c>
      <c r="L4" s="3" t="s">
        <v>16</v>
      </c>
      <c r="M4" s="3" t="s">
        <v>17</v>
      </c>
      <c r="N4" s="4">
        <v>9990.0</v>
      </c>
      <c r="O4" s="3" t="s">
        <v>18</v>
      </c>
    </row>
    <row r="5">
      <c r="A5" s="5">
        <v>25.0</v>
      </c>
      <c r="B5" s="5">
        <v>2.0</v>
      </c>
      <c r="C5" s="6">
        <v>2020.0</v>
      </c>
      <c r="D5" s="5" t="s">
        <v>11</v>
      </c>
      <c r="E5" s="5" t="str">
        <f t="shared" si="1"/>
        <v>Plan B</v>
      </c>
      <c r="F5" s="7">
        <f t="array" ref="F5">+IFS(D5=$M$1,$N$1,D5=$M$2,$N$2,D5=$M$3,$N$3,D5=$M$4,$N$4)</f>
        <v>5990</v>
      </c>
      <c r="G5" s="5" t="str">
        <f t="array" ref="G5">+IFS(D5=$M$1,$O$1,D5=$M$2,$O$2,D5=$M$3,$O$3,D5=$M$4,$O$4)</f>
        <v>2 meses + alumno práctica</v>
      </c>
    </row>
    <row r="6">
      <c r="A6" s="5">
        <v>22.0</v>
      </c>
      <c r="B6" s="5">
        <v>2.0</v>
      </c>
      <c r="C6" s="6">
        <v>2020.0</v>
      </c>
      <c r="D6" s="5" t="s">
        <v>17</v>
      </c>
      <c r="E6" s="5" t="str">
        <f t="shared" si="1"/>
        <v>Plan D</v>
      </c>
      <c r="F6" s="7">
        <f t="array" ref="F6">+IFS(D6=$M$1,$N$1,D6=$M$2,$N$2,D6=$M$3,$N$3,D6=$M$4,$N$4)</f>
        <v>9990</v>
      </c>
      <c r="G6" s="5" t="str">
        <f t="array" ref="G6">+IFS(D6=$M$1,$O$1,D6=$M$2,$O$2,D6=$M$3,$O$3,D6=$M$4,$O$4)</f>
        <v>2 meses + profesional</v>
      </c>
      <c r="M6" s="8" t="s">
        <v>7</v>
      </c>
      <c r="N6" s="9">
        <f>COUNTIF($E$2:$E$43,"Plan A")</f>
        <v>10</v>
      </c>
    </row>
    <row r="7">
      <c r="A7" s="5">
        <v>3.0</v>
      </c>
      <c r="B7" s="5">
        <v>2.0</v>
      </c>
      <c r="C7" s="6">
        <v>2020.0</v>
      </c>
      <c r="D7" s="5" t="s">
        <v>17</v>
      </c>
      <c r="E7" s="5" t="str">
        <f t="shared" si="1"/>
        <v>Plan D</v>
      </c>
      <c r="F7" s="7">
        <f t="array" ref="F7">+IFS(D7=$M$1,$N$1,D7=$M$2,$N$2,D7=$M$3,$N$3,D7=$M$4,$N$4)</f>
        <v>9990</v>
      </c>
      <c r="G7" s="5" t="str">
        <f t="array" ref="G7">+IFS(D7=$M$1,$O$1,D7=$M$2,$O$2,D7=$M$3,$O$3,D7=$M$4,$O$4)</f>
        <v>2 meses + profesional</v>
      </c>
      <c r="M7" s="8" t="s">
        <v>10</v>
      </c>
      <c r="N7" s="9">
        <f>COUNTIF($E$2:$E$43,"Plan B")</f>
        <v>7</v>
      </c>
    </row>
    <row r="8">
      <c r="A8" s="5">
        <v>28.0</v>
      </c>
      <c r="B8" s="5">
        <v>2.0</v>
      </c>
      <c r="C8" s="6">
        <v>2020.0</v>
      </c>
      <c r="D8" s="5" t="s">
        <v>14</v>
      </c>
      <c r="E8" s="5" t="str">
        <f t="shared" si="1"/>
        <v>Plan C</v>
      </c>
      <c r="F8" s="7">
        <f t="array" ref="F8">+IFS(D8=$M$1,$N$1,D8=$M$2,$N$2,D8=$M$3,$N$3,D8=$M$4,$N$4)</f>
        <v>7990</v>
      </c>
      <c r="G8" s="5" t="str">
        <f t="array" ref="G8">+IFS(D8=$M$1,$O$1,D8=$M$2,$O$2,D8=$M$3,$O$3,D8=$M$4,$O$4)</f>
        <v>1 mes + profesional</v>
      </c>
      <c r="M8" s="8" t="s">
        <v>13</v>
      </c>
      <c r="N8" s="9">
        <f>COUNTIF($E$2:$E$43,"Plan C")</f>
        <v>9</v>
      </c>
    </row>
    <row r="9">
      <c r="A9" s="5">
        <v>8.0</v>
      </c>
      <c r="B9" s="5">
        <v>2.0</v>
      </c>
      <c r="C9" s="6">
        <v>2020.0</v>
      </c>
      <c r="D9" s="5" t="s">
        <v>17</v>
      </c>
      <c r="E9" s="5" t="str">
        <f t="shared" si="1"/>
        <v>Plan D</v>
      </c>
      <c r="F9" s="7">
        <f t="array" ref="F9">+IFS(D9=$M$1,$N$1,D9=$M$2,$N$2,D9=$M$3,$N$3,D9=$M$4,$N$4)</f>
        <v>9990</v>
      </c>
      <c r="G9" s="5" t="str">
        <f t="array" ref="G9">+IFS(D9=$M$1,$O$1,D9=$M$2,$O$2,D9=$M$3,$O$3,D9=$M$4,$O$4)</f>
        <v>2 meses + profesional</v>
      </c>
      <c r="M9" s="8" t="s">
        <v>16</v>
      </c>
      <c r="N9" s="9">
        <f>COUNTIF($E$2:$E$43,"Plan D")</f>
        <v>16</v>
      </c>
    </row>
    <row r="10">
      <c r="A10" s="5">
        <v>14.0</v>
      </c>
      <c r="B10" s="5">
        <v>2.0</v>
      </c>
      <c r="C10" s="6">
        <v>2020.0</v>
      </c>
      <c r="D10" s="5" t="s">
        <v>8</v>
      </c>
      <c r="E10" s="5" t="str">
        <f t="shared" si="1"/>
        <v>Plan A</v>
      </c>
      <c r="F10" s="7">
        <f t="array" ref="F10">+IFS(D10=$M$1,$N$1,D10=$M$2,$N$2,D10=$M$3,$N$3,D10=$M$4,$N$4)</f>
        <v>2990</v>
      </c>
      <c r="G10" s="5" t="str">
        <f t="array" ref="G10">+IFS(D10=$M$1,$O$1,D10=$M$2,$O$2,D10=$M$3,$O$3,D10=$M$4,$O$4)</f>
        <v>1 mes + alumno práctica</v>
      </c>
    </row>
    <row r="11">
      <c r="A11" s="5">
        <v>12.0</v>
      </c>
      <c r="B11" s="5">
        <v>3.0</v>
      </c>
      <c r="C11" s="6">
        <v>2020.0</v>
      </c>
      <c r="D11" s="5" t="s">
        <v>11</v>
      </c>
      <c r="E11" s="5" t="str">
        <f t="shared" si="1"/>
        <v>Plan B</v>
      </c>
      <c r="F11" s="7">
        <f t="array" ref="F11">+IFS(D11=$M$1,$N$1,D11=$M$2,$N$2,D11=$M$3,$N$3,D11=$M$4,$N$4)</f>
        <v>5990</v>
      </c>
      <c r="G11" s="5" t="str">
        <f t="array" ref="G11">+IFS(D11=$M$1,$O$1,D11=$M$2,$O$2,D11=$M$3,$O$3,D11=$M$4,$O$4)</f>
        <v>2 meses + alumno práctica</v>
      </c>
    </row>
    <row r="12">
      <c r="A12" s="5">
        <v>12.0</v>
      </c>
      <c r="B12" s="5">
        <v>3.0</v>
      </c>
      <c r="C12" s="6">
        <v>2020.0</v>
      </c>
      <c r="D12" s="5" t="s">
        <v>8</v>
      </c>
      <c r="E12" s="5" t="str">
        <f t="shared" si="1"/>
        <v>Plan A</v>
      </c>
      <c r="F12" s="7">
        <f t="array" ref="F12">+IFS(D12=$M$1,$N$1,D12=$M$2,$N$2,D12=$M$3,$N$3,D12=$M$4,$N$4)</f>
        <v>2990</v>
      </c>
      <c r="G12" s="5" t="str">
        <f t="array" ref="G12">+IFS(D12=$M$1,$O$1,D12=$M$2,$O$2,D12=$M$3,$O$3,D12=$M$4,$O$4)</f>
        <v>1 mes + alumno práctica</v>
      </c>
    </row>
    <row r="13">
      <c r="A13" s="5">
        <v>17.0</v>
      </c>
      <c r="B13" s="5">
        <v>4.0</v>
      </c>
      <c r="C13" s="6">
        <v>2020.0</v>
      </c>
      <c r="D13" s="5" t="s">
        <v>14</v>
      </c>
      <c r="E13" s="5" t="str">
        <f t="shared" si="1"/>
        <v>Plan C</v>
      </c>
      <c r="F13" s="7">
        <f t="array" ref="F13">+IFS(D13=$M$1,$N$1,D13=$M$2,$N$2,D13=$M$3,$N$3,D13=$M$4,$N$4)</f>
        <v>7990</v>
      </c>
      <c r="G13" s="5" t="str">
        <f t="array" ref="G13">+IFS(D13=$M$1,$O$1,D13=$M$2,$O$2,D13=$M$3,$O$3,D13=$M$4,$O$4)</f>
        <v>1 mes + profesional</v>
      </c>
    </row>
    <row r="14">
      <c r="A14" s="5">
        <v>22.0</v>
      </c>
      <c r="B14" s="5">
        <v>4.0</v>
      </c>
      <c r="C14" s="6">
        <v>2020.0</v>
      </c>
      <c r="D14" s="5" t="s">
        <v>17</v>
      </c>
      <c r="E14" s="5" t="str">
        <f t="shared" si="1"/>
        <v>Plan D</v>
      </c>
      <c r="F14" s="7">
        <f t="array" ref="F14">+IFS(D14=$M$1,$N$1,D14=$M$2,$N$2,D14=$M$3,$N$3,D14=$M$4,$N$4)</f>
        <v>9990</v>
      </c>
      <c r="G14" s="5" t="str">
        <f t="array" ref="G14">+IFS(D14=$M$1,$O$1,D14=$M$2,$O$2,D14=$M$3,$O$3,D14=$M$4,$O$4)</f>
        <v>2 meses + profesional</v>
      </c>
    </row>
    <row r="15">
      <c r="A15" s="5">
        <v>21.0</v>
      </c>
      <c r="B15" s="5">
        <v>5.0</v>
      </c>
      <c r="C15" s="6">
        <v>2020.0</v>
      </c>
      <c r="D15" s="5" t="s">
        <v>8</v>
      </c>
      <c r="E15" s="5" t="str">
        <f t="shared" si="1"/>
        <v>Plan A</v>
      </c>
      <c r="F15" s="7">
        <f t="array" ref="F15">+IFS(D15=$M$1,$N$1,D15=$M$2,$N$2,D15=$M$3,$N$3,D15=$M$4,$N$4)</f>
        <v>2990</v>
      </c>
      <c r="G15" s="5" t="str">
        <f t="array" ref="G15">+IFS(D15=$M$1,$O$1,D15=$M$2,$O$2,D15=$M$3,$O$3,D15=$M$4,$O$4)</f>
        <v>1 mes + alumno práctica</v>
      </c>
    </row>
    <row r="16">
      <c r="A16" s="5">
        <v>2.0</v>
      </c>
      <c r="B16" s="5">
        <v>5.0</v>
      </c>
      <c r="C16" s="6">
        <v>2020.0</v>
      </c>
      <c r="D16" s="5" t="s">
        <v>17</v>
      </c>
      <c r="E16" s="5" t="str">
        <f t="shared" si="1"/>
        <v>Plan D</v>
      </c>
      <c r="F16" s="7">
        <f t="array" ref="F16">+IFS(D16=$M$1,$N$1,D16=$M$2,$N$2,D16=$M$3,$N$3,D16=$M$4,$N$4)</f>
        <v>9990</v>
      </c>
      <c r="G16" s="5" t="str">
        <f t="array" ref="G16">+IFS(D16=$M$1,$O$1,D16=$M$2,$O$2,D16=$M$3,$O$3,D16=$M$4,$O$4)</f>
        <v>2 meses + profesional</v>
      </c>
    </row>
    <row r="17">
      <c r="A17" s="5">
        <v>3.0</v>
      </c>
      <c r="B17" s="5">
        <v>5.0</v>
      </c>
      <c r="C17" s="6">
        <v>2020.0</v>
      </c>
      <c r="D17" s="5" t="s">
        <v>8</v>
      </c>
      <c r="E17" s="5" t="str">
        <f t="shared" si="1"/>
        <v>Plan A</v>
      </c>
      <c r="F17" s="7">
        <f t="array" ref="F17">+IFS(D17=$M$1,$N$1,D17=$M$2,$N$2,D17=$M$3,$N$3,D17=$M$4,$N$4)</f>
        <v>2990</v>
      </c>
      <c r="G17" s="5" t="str">
        <f t="array" ref="G17">+IFS(D17=$M$1,$O$1,D17=$M$2,$O$2,D17=$M$3,$O$3,D17=$M$4,$O$4)</f>
        <v>1 mes + alumno práctica</v>
      </c>
    </row>
    <row r="18">
      <c r="A18" s="5">
        <v>29.0</v>
      </c>
      <c r="B18" s="5">
        <v>5.0</v>
      </c>
      <c r="C18" s="6">
        <v>2020.0</v>
      </c>
      <c r="D18" s="5" t="s">
        <v>17</v>
      </c>
      <c r="E18" s="5" t="str">
        <f t="shared" si="1"/>
        <v>Plan D</v>
      </c>
      <c r="F18" s="7">
        <f t="array" ref="F18">+IFS(D18=$M$1,$N$1,D18=$M$2,$N$2,D18=$M$3,$N$3,D18=$M$4,$N$4)</f>
        <v>9990</v>
      </c>
      <c r="G18" s="5" t="str">
        <f t="array" ref="G18">+IFS(D18=$M$1,$O$1,D18=$M$2,$O$2,D18=$M$3,$O$3,D18=$M$4,$O$4)</f>
        <v>2 meses + profesional</v>
      </c>
    </row>
    <row r="19">
      <c r="A19" s="5">
        <v>26.0</v>
      </c>
      <c r="B19" s="5">
        <v>6.0</v>
      </c>
      <c r="C19" s="6">
        <v>2020.0</v>
      </c>
      <c r="D19" s="5" t="s">
        <v>17</v>
      </c>
      <c r="E19" s="5" t="str">
        <f t="shared" si="1"/>
        <v>Plan D</v>
      </c>
      <c r="F19" s="7">
        <f t="array" ref="F19">+IFS(D19=$M$1,$N$1,D19=$M$2,$N$2,D19=$M$3,$N$3,D19=$M$4,$N$4)</f>
        <v>9990</v>
      </c>
      <c r="G19" s="5" t="str">
        <f t="array" ref="G19">+IFS(D19=$M$1,$O$1,D19=$M$2,$O$2,D19=$M$3,$O$3,D19=$M$4,$O$4)</f>
        <v>2 meses + profesional</v>
      </c>
    </row>
    <row r="20">
      <c r="A20" s="5">
        <v>24.0</v>
      </c>
      <c r="B20" s="5">
        <v>6.0</v>
      </c>
      <c r="C20" s="6">
        <v>2020.0</v>
      </c>
      <c r="D20" s="5" t="s">
        <v>11</v>
      </c>
      <c r="E20" s="5" t="str">
        <f t="shared" si="1"/>
        <v>Plan B</v>
      </c>
      <c r="F20" s="7">
        <f t="array" ref="F20">+IFS(D20=$M$1,$N$1,D20=$M$2,$N$2,D20=$M$3,$N$3,D20=$M$4,$N$4)</f>
        <v>5990</v>
      </c>
      <c r="G20" s="5" t="str">
        <f t="array" ref="G20">+IFS(D20=$M$1,$O$1,D20=$M$2,$O$2,D20=$M$3,$O$3,D20=$M$4,$O$4)</f>
        <v>2 meses + alumno práctica</v>
      </c>
    </row>
    <row r="21">
      <c r="A21" s="5">
        <v>22.0</v>
      </c>
      <c r="B21" s="5">
        <v>6.0</v>
      </c>
      <c r="C21" s="6">
        <v>2020.0</v>
      </c>
      <c r="D21" s="5" t="s">
        <v>17</v>
      </c>
      <c r="E21" s="5" t="str">
        <f t="shared" si="1"/>
        <v>Plan D</v>
      </c>
      <c r="F21" s="7">
        <f t="array" ref="F21">+IFS(D21=$M$1,$N$1,D21=$M$2,$N$2,D21=$M$3,$N$3,D21=$M$4,$N$4)</f>
        <v>9990</v>
      </c>
      <c r="G21" s="5" t="str">
        <f t="array" ref="G21">+IFS(D21=$M$1,$O$1,D21=$M$2,$O$2,D21=$M$3,$O$3,D21=$M$4,$O$4)</f>
        <v>2 meses + profesional</v>
      </c>
    </row>
    <row r="22">
      <c r="A22" s="5">
        <v>18.0</v>
      </c>
      <c r="B22" s="5">
        <v>6.0</v>
      </c>
      <c r="C22" s="6">
        <v>2020.0</v>
      </c>
      <c r="D22" s="5" t="s">
        <v>14</v>
      </c>
      <c r="E22" s="5" t="str">
        <f t="shared" si="1"/>
        <v>Plan C</v>
      </c>
      <c r="F22" s="7">
        <f t="array" ref="F22">+IFS(D22=$M$1,$N$1,D22=$M$2,$N$2,D22=$M$3,$N$3,D22=$M$4,$N$4)</f>
        <v>7990</v>
      </c>
      <c r="G22" s="5" t="str">
        <f t="array" ref="G22">+IFS(D22=$M$1,$O$1,D22=$M$2,$O$2,D22=$M$3,$O$3,D22=$M$4,$O$4)</f>
        <v>1 mes + profesional</v>
      </c>
    </row>
    <row r="23">
      <c r="A23" s="5">
        <v>29.0</v>
      </c>
      <c r="B23" s="5">
        <v>6.0</v>
      </c>
      <c r="C23" s="6">
        <v>2020.0</v>
      </c>
      <c r="D23" s="5" t="s">
        <v>17</v>
      </c>
      <c r="E23" s="5" t="str">
        <f t="shared" si="1"/>
        <v>Plan D</v>
      </c>
      <c r="F23" s="7">
        <f t="array" ref="F23">+IFS(D23=$M$1,$N$1,D23=$M$2,$N$2,D23=$M$3,$N$3,D23=$M$4,$N$4)</f>
        <v>9990</v>
      </c>
      <c r="G23" s="5" t="str">
        <f t="array" ref="G23">+IFS(D23=$M$1,$O$1,D23=$M$2,$O$2,D23=$M$3,$O$3,D23=$M$4,$O$4)</f>
        <v>2 meses + profesional</v>
      </c>
    </row>
    <row r="24">
      <c r="A24" s="5">
        <v>3.0</v>
      </c>
      <c r="B24" s="5">
        <v>6.0</v>
      </c>
      <c r="C24" s="6">
        <v>2020.0</v>
      </c>
      <c r="D24" s="5" t="s">
        <v>14</v>
      </c>
      <c r="E24" s="5" t="str">
        <f t="shared" si="1"/>
        <v>Plan C</v>
      </c>
      <c r="F24" s="7">
        <f t="array" ref="F24">+IFS(D24=$M$1,$N$1,D24=$M$2,$N$2,D24=$M$3,$N$3,D24=$M$4,$N$4)</f>
        <v>7990</v>
      </c>
      <c r="G24" s="5" t="str">
        <f t="array" ref="G24">+IFS(D24=$M$1,$O$1,D24=$M$2,$O$2,D24=$M$3,$O$3,D24=$M$4,$O$4)</f>
        <v>1 mes + profesional</v>
      </c>
    </row>
    <row r="25">
      <c r="A25" s="5">
        <v>11.0</v>
      </c>
      <c r="B25" s="5">
        <v>7.0</v>
      </c>
      <c r="C25" s="6">
        <v>2020.0</v>
      </c>
      <c r="D25" s="5" t="s">
        <v>17</v>
      </c>
      <c r="E25" s="5" t="str">
        <f t="shared" si="1"/>
        <v>Plan D</v>
      </c>
      <c r="F25" s="7">
        <f t="array" ref="F25">+IFS(D25=$M$1,$N$1,D25=$M$2,$N$2,D25=$M$3,$N$3,D25=$M$4,$N$4)</f>
        <v>9990</v>
      </c>
      <c r="G25" s="5" t="str">
        <f t="array" ref="G25">+IFS(D25=$M$1,$O$1,D25=$M$2,$O$2,D25=$M$3,$O$3,D25=$M$4,$O$4)</f>
        <v>2 meses + profesional</v>
      </c>
    </row>
    <row r="26">
      <c r="A26" s="5">
        <v>7.0</v>
      </c>
      <c r="B26" s="5">
        <v>7.0</v>
      </c>
      <c r="C26" s="6">
        <v>2020.0</v>
      </c>
      <c r="D26" s="5" t="s">
        <v>17</v>
      </c>
      <c r="E26" s="5" t="str">
        <f t="shared" si="1"/>
        <v>Plan D</v>
      </c>
      <c r="F26" s="7">
        <f t="array" ref="F26">+IFS(D26=$M$1,$N$1,D26=$M$2,$N$2,D26=$M$3,$N$3,D26=$M$4,$N$4)</f>
        <v>9990</v>
      </c>
      <c r="G26" s="5" t="str">
        <f t="array" ref="G26">+IFS(D26=$M$1,$O$1,D26=$M$2,$O$2,D26=$M$3,$O$3,D26=$M$4,$O$4)</f>
        <v>2 meses + profesional</v>
      </c>
    </row>
    <row r="27">
      <c r="A27" s="5">
        <v>4.0</v>
      </c>
      <c r="B27" s="5">
        <v>7.0</v>
      </c>
      <c r="C27" s="6">
        <v>2020.0</v>
      </c>
      <c r="D27" s="5" t="s">
        <v>8</v>
      </c>
      <c r="E27" s="5" t="str">
        <f t="shared" si="1"/>
        <v>Plan A</v>
      </c>
      <c r="F27" s="7">
        <f t="array" ref="F27">+IFS(D27=$M$1,$N$1,D27=$M$2,$N$2,D27=$M$3,$N$3,D27=$M$4,$N$4)</f>
        <v>2990</v>
      </c>
      <c r="G27" s="5" t="str">
        <f t="array" ref="G27">+IFS(D27=$M$1,$O$1,D27=$M$2,$O$2,D27=$M$3,$O$3,D27=$M$4,$O$4)</f>
        <v>1 mes + alumno práctica</v>
      </c>
    </row>
    <row r="28">
      <c r="A28" s="5">
        <v>24.0</v>
      </c>
      <c r="B28" s="5">
        <v>7.0</v>
      </c>
      <c r="C28" s="6">
        <v>2020.0</v>
      </c>
      <c r="D28" s="5" t="s">
        <v>17</v>
      </c>
      <c r="E28" s="5" t="str">
        <f t="shared" si="1"/>
        <v>Plan D</v>
      </c>
      <c r="F28" s="7">
        <f t="array" ref="F28">+IFS(D28=$M$1,$N$1,D28=$M$2,$N$2,D28=$M$3,$N$3,D28=$M$4,$N$4)</f>
        <v>9990</v>
      </c>
      <c r="G28" s="5" t="str">
        <f t="array" ref="G28">+IFS(D28=$M$1,$O$1,D28=$M$2,$O$2,D28=$M$3,$O$3,D28=$M$4,$O$4)</f>
        <v>2 meses + profesional</v>
      </c>
    </row>
    <row r="29">
      <c r="A29" s="5">
        <v>20.0</v>
      </c>
      <c r="B29" s="5">
        <v>7.0</v>
      </c>
      <c r="C29" s="6">
        <v>2020.0</v>
      </c>
      <c r="D29" s="5" t="s">
        <v>17</v>
      </c>
      <c r="E29" s="5" t="str">
        <f t="shared" si="1"/>
        <v>Plan D</v>
      </c>
      <c r="F29" s="7">
        <f t="array" ref="F29">+IFS(D29=$M$1,$N$1,D29=$M$2,$N$2,D29=$M$3,$N$3,D29=$M$4,$N$4)</f>
        <v>9990</v>
      </c>
      <c r="G29" s="5" t="str">
        <f t="array" ref="G29">+IFS(D29=$M$1,$O$1,D29=$M$2,$O$2,D29=$M$3,$O$3,D29=$M$4,$O$4)</f>
        <v>2 meses + profesional</v>
      </c>
    </row>
    <row r="30">
      <c r="A30" s="5">
        <v>27.0</v>
      </c>
      <c r="B30" s="5">
        <v>7.0</v>
      </c>
      <c r="C30" s="6">
        <v>2020.0</v>
      </c>
      <c r="D30" s="5" t="s">
        <v>17</v>
      </c>
      <c r="E30" s="5" t="str">
        <f t="shared" si="1"/>
        <v>Plan D</v>
      </c>
      <c r="F30" s="7">
        <f t="array" ref="F30">+IFS(D30=$M$1,$N$1,D30=$M$2,$N$2,D30=$M$3,$N$3,D30=$M$4,$N$4)</f>
        <v>9990</v>
      </c>
      <c r="G30" s="5" t="str">
        <f t="array" ref="G30">+IFS(D30=$M$1,$O$1,D30=$M$2,$O$2,D30=$M$3,$O$3,D30=$M$4,$O$4)</f>
        <v>2 meses + profesional</v>
      </c>
    </row>
    <row r="31">
      <c r="A31" s="5">
        <v>14.0</v>
      </c>
      <c r="B31" s="5">
        <v>8.0</v>
      </c>
      <c r="C31" s="6">
        <v>2020.0</v>
      </c>
      <c r="D31" s="5" t="s">
        <v>8</v>
      </c>
      <c r="E31" s="5" t="str">
        <f t="shared" si="1"/>
        <v>Plan A</v>
      </c>
      <c r="F31" s="7">
        <f t="array" ref="F31">+IFS(D31=$M$1,$N$1,D31=$M$2,$N$2,D31=$M$3,$N$3,D31=$M$4,$N$4)</f>
        <v>2990</v>
      </c>
      <c r="G31" s="5" t="str">
        <f t="array" ref="G31">+IFS(D31=$M$1,$O$1,D31=$M$2,$O$2,D31=$M$3,$O$3,D31=$M$4,$O$4)</f>
        <v>1 mes + alumno práctica</v>
      </c>
    </row>
    <row r="32">
      <c r="A32" s="5">
        <v>4.0</v>
      </c>
      <c r="B32" s="5">
        <v>8.0</v>
      </c>
      <c r="C32" s="6">
        <v>2020.0</v>
      </c>
      <c r="D32" s="5" t="s">
        <v>14</v>
      </c>
      <c r="E32" s="5" t="str">
        <f t="shared" si="1"/>
        <v>Plan C</v>
      </c>
      <c r="F32" s="7">
        <f t="array" ref="F32">+IFS(D32=$M$1,$N$1,D32=$M$2,$N$2,D32=$M$3,$N$3,D32=$M$4,$N$4)</f>
        <v>7990</v>
      </c>
      <c r="G32" s="5" t="str">
        <f t="array" ref="G32">+IFS(D32=$M$1,$O$1,D32=$M$2,$O$2,D32=$M$3,$O$3,D32=$M$4,$O$4)</f>
        <v>1 mes + profesional</v>
      </c>
    </row>
    <row r="33">
      <c r="A33" s="5">
        <v>3.0</v>
      </c>
      <c r="B33" s="5">
        <v>9.0</v>
      </c>
      <c r="C33" s="6">
        <v>2020.0</v>
      </c>
      <c r="D33" s="5" t="s">
        <v>11</v>
      </c>
      <c r="E33" s="5" t="str">
        <f t="shared" si="1"/>
        <v>Plan B</v>
      </c>
      <c r="F33" s="7">
        <f t="array" ref="F33">+IFS(D33=$M$1,$N$1,D33=$M$2,$N$2,D33=$M$3,$N$3,D33=$M$4,$N$4)</f>
        <v>5990</v>
      </c>
      <c r="G33" s="5" t="str">
        <f t="array" ref="G33">+IFS(D33=$M$1,$O$1,D33=$M$2,$O$2,D33=$M$3,$O$3,D33=$M$4,$O$4)</f>
        <v>2 meses + alumno práctica</v>
      </c>
    </row>
    <row r="34">
      <c r="A34" s="5">
        <v>8.0</v>
      </c>
      <c r="B34" s="5">
        <v>9.0</v>
      </c>
      <c r="C34" s="6">
        <v>2020.0</v>
      </c>
      <c r="D34" s="5" t="s">
        <v>8</v>
      </c>
      <c r="E34" s="5" t="str">
        <f t="shared" si="1"/>
        <v>Plan A</v>
      </c>
      <c r="F34" s="7">
        <f t="array" ref="F34">+IFS(D34=$M$1,$N$1,D34=$M$2,$N$2,D34=$M$3,$N$3,D34=$M$4,$N$4)</f>
        <v>2990</v>
      </c>
      <c r="G34" s="5" t="str">
        <f t="array" ref="G34">+IFS(D34=$M$1,$O$1,D34=$M$2,$O$2,D34=$M$3,$O$3,D34=$M$4,$O$4)</f>
        <v>1 mes + alumno práctica</v>
      </c>
    </row>
    <row r="35">
      <c r="A35" s="5">
        <v>30.0</v>
      </c>
      <c r="B35" s="5">
        <v>9.0</v>
      </c>
      <c r="C35" s="6">
        <v>2020.0</v>
      </c>
      <c r="D35" s="5" t="s">
        <v>17</v>
      </c>
      <c r="E35" s="5" t="str">
        <f t="shared" si="1"/>
        <v>Plan D</v>
      </c>
      <c r="F35" s="7">
        <f t="array" ref="F35">+IFS(D35=$M$1,$N$1,D35=$M$2,$N$2,D35=$M$3,$N$3,D35=$M$4,$N$4)</f>
        <v>9990</v>
      </c>
      <c r="G35" s="5" t="str">
        <f t="array" ref="G35">+IFS(D35=$M$1,$O$1,D35=$M$2,$O$2,D35=$M$3,$O$3,D35=$M$4,$O$4)</f>
        <v>2 meses + profesional</v>
      </c>
    </row>
    <row r="36">
      <c r="A36" s="5">
        <v>14.0</v>
      </c>
      <c r="B36" s="5">
        <v>10.0</v>
      </c>
      <c r="C36" s="6">
        <v>2020.0</v>
      </c>
      <c r="D36" s="5" t="s">
        <v>11</v>
      </c>
      <c r="E36" s="5" t="str">
        <f t="shared" si="1"/>
        <v>Plan B</v>
      </c>
      <c r="F36" s="7">
        <f t="array" ref="F36">+IFS(D36=$M$1,$N$1,D36=$M$2,$N$2,D36=$M$3,$N$3,D36=$M$4,$N$4)</f>
        <v>5990</v>
      </c>
      <c r="G36" s="5" t="str">
        <f t="array" ref="G36">+IFS(D36=$M$1,$O$1,D36=$M$2,$O$2,D36=$M$3,$O$3,D36=$M$4,$O$4)</f>
        <v>2 meses + alumno práctica</v>
      </c>
    </row>
    <row r="37">
      <c r="A37" s="5">
        <v>9.0</v>
      </c>
      <c r="B37" s="5">
        <v>10.0</v>
      </c>
      <c r="C37" s="6">
        <v>2020.0</v>
      </c>
      <c r="D37" s="5" t="s">
        <v>11</v>
      </c>
      <c r="E37" s="5" t="str">
        <f t="shared" si="1"/>
        <v>Plan B</v>
      </c>
      <c r="F37" s="7">
        <f t="array" ref="F37">+IFS(D37=$M$1,$N$1,D37=$M$2,$N$2,D37=$M$3,$N$3,D37=$M$4,$N$4)</f>
        <v>5990</v>
      </c>
      <c r="G37" s="5" t="str">
        <f t="array" ref="G37">+IFS(D37=$M$1,$O$1,D37=$M$2,$O$2,D37=$M$3,$O$3,D37=$M$4,$O$4)</f>
        <v>2 meses + alumno práctica</v>
      </c>
    </row>
    <row r="38">
      <c r="A38" s="5">
        <v>9.0</v>
      </c>
      <c r="B38" s="5">
        <v>10.0</v>
      </c>
      <c r="C38" s="6">
        <v>2020.0</v>
      </c>
      <c r="D38" s="5" t="s">
        <v>14</v>
      </c>
      <c r="E38" s="5" t="str">
        <f t="shared" si="1"/>
        <v>Plan C</v>
      </c>
      <c r="F38" s="7">
        <f t="array" ref="F38">+IFS(D38=$M$1,$N$1,D38=$M$2,$N$2,D38=$M$3,$N$3,D38=$M$4,$N$4)</f>
        <v>7990</v>
      </c>
      <c r="G38" s="5" t="str">
        <f t="array" ref="G38">+IFS(D38=$M$1,$O$1,D38=$M$2,$O$2,D38=$M$3,$O$3,D38=$M$4,$O$4)</f>
        <v>1 mes + profesional</v>
      </c>
    </row>
    <row r="39">
      <c r="A39" s="5">
        <v>17.0</v>
      </c>
      <c r="B39" s="5">
        <v>10.0</v>
      </c>
      <c r="C39" s="6">
        <v>2020.0</v>
      </c>
      <c r="D39" s="5" t="s">
        <v>17</v>
      </c>
      <c r="E39" s="5" t="str">
        <f t="shared" si="1"/>
        <v>Plan D</v>
      </c>
      <c r="F39" s="7">
        <f t="array" ref="F39">+IFS(D39=$M$1,$N$1,D39=$M$2,$N$2,D39=$M$3,$N$3,D39=$M$4,$N$4)</f>
        <v>9990</v>
      </c>
      <c r="G39" s="5" t="str">
        <f t="array" ref="G39">+IFS(D39=$M$1,$O$1,D39=$M$2,$O$2,D39=$M$3,$O$3,D39=$M$4,$O$4)</f>
        <v>2 meses + profesional</v>
      </c>
    </row>
    <row r="40">
      <c r="A40" s="5">
        <v>27.0</v>
      </c>
      <c r="B40" s="5">
        <v>11.0</v>
      </c>
      <c r="C40" s="6">
        <v>2020.0</v>
      </c>
      <c r="D40" s="5" t="s">
        <v>8</v>
      </c>
      <c r="E40" s="5" t="str">
        <f t="shared" si="1"/>
        <v>Plan A</v>
      </c>
      <c r="F40" s="7">
        <f t="array" ref="F40">+IFS(D40=$M$1,$N$1,D40=$M$2,$N$2,D40=$M$3,$N$3,D40=$M$4,$N$4)</f>
        <v>2990</v>
      </c>
      <c r="G40" s="5" t="str">
        <f t="array" ref="G40">+IFS(D40=$M$1,$O$1,D40=$M$2,$O$2,D40=$M$3,$O$3,D40=$M$4,$O$4)</f>
        <v>1 mes + alumno práctica</v>
      </c>
    </row>
    <row r="41">
      <c r="A41" s="5">
        <v>13.0</v>
      </c>
      <c r="B41" s="5">
        <v>11.0</v>
      </c>
      <c r="C41" s="6">
        <v>2020.0</v>
      </c>
      <c r="D41" s="5" t="s">
        <v>8</v>
      </c>
      <c r="E41" s="5" t="str">
        <f t="shared" si="1"/>
        <v>Plan A</v>
      </c>
      <c r="F41" s="7">
        <f t="array" ref="F41">+IFS(D41=$M$1,$N$1,D41=$M$2,$N$2,D41=$M$3,$N$3,D41=$M$4,$N$4)</f>
        <v>2990</v>
      </c>
      <c r="G41" s="5" t="str">
        <f t="array" ref="G41">+IFS(D41=$M$1,$O$1,D41=$M$2,$O$2,D41=$M$3,$O$3,D41=$M$4,$O$4)</f>
        <v>1 mes + alumno práctica</v>
      </c>
    </row>
    <row r="42">
      <c r="A42" s="5">
        <v>6.0</v>
      </c>
      <c r="B42" s="5">
        <v>11.0</v>
      </c>
      <c r="C42" s="6">
        <v>2020.0</v>
      </c>
      <c r="D42" s="5" t="s">
        <v>14</v>
      </c>
      <c r="E42" s="5" t="str">
        <f t="shared" si="1"/>
        <v>Plan C</v>
      </c>
      <c r="F42" s="7">
        <f t="array" ref="F42">+IFS(D42=$M$1,$N$1,D42=$M$2,$N$2,D42=$M$3,$N$3,D42=$M$4,$N$4)</f>
        <v>7990</v>
      </c>
      <c r="G42" s="5" t="str">
        <f t="array" ref="G42">+IFS(D42=$M$1,$O$1,D42=$M$2,$O$2,D42=$M$3,$O$3,D42=$M$4,$O$4)</f>
        <v>1 mes + profesional</v>
      </c>
    </row>
    <row r="43">
      <c r="A43" s="5">
        <v>4.0</v>
      </c>
      <c r="B43" s="5">
        <v>12.0</v>
      </c>
      <c r="C43" s="6">
        <v>2020.0</v>
      </c>
      <c r="D43" s="5" t="s">
        <v>14</v>
      </c>
      <c r="E43" s="5" t="str">
        <f t="shared" si="1"/>
        <v>Plan C</v>
      </c>
      <c r="F43" s="7">
        <f t="array" ref="F43">+IFS(D43=$M$1,$N$1,D43=$M$2,$N$2,D43=$M$3,$N$3,D43=$M$4,$N$4)</f>
        <v>7990</v>
      </c>
      <c r="G43" s="5" t="str">
        <f t="array" ref="G43">+IFS(D43=$M$1,$O$1,D43=$M$2,$O$2,D43=$M$3,$O$3,D43=$M$4,$O$4)</f>
        <v>1 mes + profesional</v>
      </c>
    </row>
    <row r="46">
      <c r="B46" s="21" t="s">
        <v>20</v>
      </c>
      <c r="C46" s="22"/>
    </row>
    <row r="47">
      <c r="B47" s="23" t="s">
        <v>21</v>
      </c>
      <c r="C47" s="24">
        <f>SUMIF($F$2:$F$43,"=2990")</f>
        <v>29900</v>
      </c>
    </row>
    <row r="48">
      <c r="B48" s="23" t="s">
        <v>22</v>
      </c>
      <c r="C48" s="24">
        <f>SUMIF($F$2:$F$43,"=5990")</f>
        <v>41930</v>
      </c>
    </row>
    <row r="49">
      <c r="B49" s="23" t="s">
        <v>23</v>
      </c>
      <c r="C49" s="24">
        <f>SUMIF($F$2:$F$43,"=7990")</f>
        <v>71910</v>
      </c>
    </row>
    <row r="50">
      <c r="B50" s="23" t="s">
        <v>24</v>
      </c>
      <c r="C50" s="24">
        <f>SUMIF($F$2:$F$43,"=9990")</f>
        <v>159840</v>
      </c>
    </row>
  </sheetData>
  <mergeCells count="1">
    <mergeCell ref="B46:C46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3.33"/>
    <col customWidth="1" min="2" max="2" width="20.0"/>
    <col customWidth="1" min="3" max="3" width="13.67"/>
    <col customWidth="1" min="4" max="6" width="13.11"/>
    <col customWidth="1" min="7" max="7" width="11.67"/>
    <col customWidth="1" min="13" max="13" width="14.78"/>
  </cols>
  <sheetData>
    <row r="3">
      <c r="J3" s="49"/>
      <c r="K3" s="50"/>
      <c r="L3" s="51"/>
      <c r="M3" s="52"/>
      <c r="N3" s="52"/>
      <c r="O3" s="50"/>
    </row>
    <row r="4">
      <c r="B4" s="53" t="s">
        <v>25</v>
      </c>
      <c r="C4" s="54"/>
      <c r="D4" s="54"/>
      <c r="E4" s="54"/>
      <c r="F4" s="54"/>
      <c r="G4" s="54"/>
      <c r="H4" s="22"/>
      <c r="J4" s="53" t="s">
        <v>26</v>
      </c>
      <c r="K4" s="54"/>
      <c r="L4" s="54"/>
      <c r="M4" s="54"/>
      <c r="N4" s="54"/>
      <c r="O4" s="54"/>
      <c r="P4" s="22"/>
    </row>
    <row r="5">
      <c r="B5" s="55"/>
      <c r="C5" s="56">
        <v>0.0</v>
      </c>
      <c r="D5" s="57">
        <v>2020.0</v>
      </c>
      <c r="E5" s="57">
        <v>2021.0</v>
      </c>
      <c r="F5" s="57">
        <v>2022.0</v>
      </c>
      <c r="G5" s="58">
        <v>2023.0</v>
      </c>
      <c r="H5" s="58">
        <v>2024.0</v>
      </c>
      <c r="J5" s="55"/>
      <c r="K5" s="56">
        <v>0.0</v>
      </c>
      <c r="L5" s="57">
        <v>2020.0</v>
      </c>
      <c r="M5" s="57">
        <v>2021.0</v>
      </c>
      <c r="N5" s="57">
        <v>2022.0</v>
      </c>
      <c r="O5" s="57">
        <v>2023.0</v>
      </c>
      <c r="P5" s="58">
        <v>2024.0</v>
      </c>
    </row>
    <row r="6">
      <c r="B6" s="59" t="s">
        <v>27</v>
      </c>
      <c r="C6" s="60"/>
      <c r="D6" s="61">
        <f>13*'2020'!C49</f>
        <v>388700</v>
      </c>
      <c r="E6" s="62">
        <f>'2021'!N6*'2021'!C49</f>
        <v>299000</v>
      </c>
      <c r="F6" s="63">
        <f>'2022'!N8*'2022'!C48</f>
        <v>299000</v>
      </c>
      <c r="G6" s="64">
        <f>'2023'!C47*'2023'!N6</f>
        <v>586040</v>
      </c>
      <c r="H6" s="64">
        <f>'2024'!C47*'2024'!N6</f>
        <v>299000</v>
      </c>
      <c r="J6" s="59" t="s">
        <v>27</v>
      </c>
      <c r="K6" s="60"/>
      <c r="L6" s="63">
        <f>'2020'!N8*'2020'!C51</f>
        <v>966790</v>
      </c>
      <c r="M6" s="63">
        <f>'2021'!N8*'2021'!C51</f>
        <v>1150560</v>
      </c>
      <c r="N6" s="63">
        <f>'2022'!N10*'2022'!C50</f>
        <v>503370</v>
      </c>
      <c r="O6" s="65">
        <f>'2023'!C49*'2023'!N8</f>
        <v>511360</v>
      </c>
      <c r="P6" s="66">
        <f>'2024'!C49*'2024'!N8</f>
        <v>647190</v>
      </c>
    </row>
    <row r="7">
      <c r="B7" s="67"/>
      <c r="C7" s="60"/>
      <c r="D7" s="60"/>
      <c r="E7" s="60"/>
      <c r="F7" s="60"/>
      <c r="G7" s="68"/>
      <c r="H7" s="68"/>
      <c r="J7" s="67"/>
      <c r="K7" s="60"/>
      <c r="L7" s="60"/>
      <c r="M7" s="60"/>
      <c r="N7" s="60"/>
      <c r="O7" s="69"/>
      <c r="P7" s="68"/>
    </row>
    <row r="8">
      <c r="B8" s="70" t="s">
        <v>28</v>
      </c>
      <c r="C8" s="71"/>
      <c r="D8" s="72"/>
      <c r="E8" s="72"/>
      <c r="F8" s="72"/>
      <c r="G8" s="68"/>
      <c r="H8" s="68"/>
      <c r="J8" s="59" t="s">
        <v>28</v>
      </c>
      <c r="K8" s="60"/>
      <c r="L8" s="60"/>
      <c r="M8" s="60"/>
      <c r="N8" s="72"/>
      <c r="O8" s="68"/>
      <c r="P8" s="68"/>
    </row>
    <row r="9">
      <c r="B9" s="73" t="s">
        <v>29</v>
      </c>
      <c r="C9" s="74"/>
      <c r="D9" s="75">
        <f t="shared" ref="D9:F9" si="1">D6*-0.3</f>
        <v>-116610</v>
      </c>
      <c r="E9" s="75">
        <f t="shared" si="1"/>
        <v>-89700</v>
      </c>
      <c r="F9" s="75">
        <f t="shared" si="1"/>
        <v>-89700</v>
      </c>
      <c r="G9" s="75">
        <f t="shared" ref="G9:H9" si="2">G6*-0.4</f>
        <v>-234416</v>
      </c>
      <c r="H9" s="75">
        <f t="shared" si="2"/>
        <v>-119600</v>
      </c>
      <c r="J9" s="76" t="s">
        <v>29</v>
      </c>
      <c r="K9" s="77"/>
      <c r="L9" s="78">
        <f t="shared" ref="L9:N9" si="3">L6*-0.3</f>
        <v>-290037</v>
      </c>
      <c r="M9" s="78">
        <f t="shared" si="3"/>
        <v>-345168</v>
      </c>
      <c r="N9" s="78">
        <f t="shared" si="3"/>
        <v>-151011</v>
      </c>
      <c r="O9" s="75">
        <f t="shared" ref="O9:P9" si="4">O6*-0.4</f>
        <v>-204544</v>
      </c>
      <c r="P9" s="75">
        <f t="shared" si="4"/>
        <v>-258876</v>
      </c>
    </row>
    <row r="10">
      <c r="B10" s="79" t="s">
        <v>30</v>
      </c>
      <c r="C10" s="60"/>
      <c r="D10" s="80">
        <f t="shared" ref="D10:F10" si="5">D6*-0.2</f>
        <v>-77740</v>
      </c>
      <c r="E10" s="80">
        <f t="shared" si="5"/>
        <v>-59800</v>
      </c>
      <c r="F10" s="80">
        <f t="shared" si="5"/>
        <v>-59800</v>
      </c>
      <c r="G10" s="75">
        <f t="shared" ref="G10:H10" si="6">G6*-0.25</f>
        <v>-146510</v>
      </c>
      <c r="H10" s="75">
        <f t="shared" si="6"/>
        <v>-74750</v>
      </c>
      <c r="J10" s="79" t="s">
        <v>30</v>
      </c>
      <c r="K10" s="60"/>
      <c r="L10" s="80">
        <f t="shared" ref="L10:N10" si="7">L6*-0.2</f>
        <v>-193358</v>
      </c>
      <c r="M10" s="80">
        <f t="shared" si="7"/>
        <v>-230112</v>
      </c>
      <c r="N10" s="80">
        <f t="shared" si="7"/>
        <v>-100674</v>
      </c>
      <c r="O10" s="75">
        <f t="shared" ref="O10:P10" si="8">O6*-0.25</f>
        <v>-127840</v>
      </c>
      <c r="P10" s="75">
        <f t="shared" si="8"/>
        <v>-161797.5</v>
      </c>
    </row>
    <row r="11">
      <c r="B11" s="81" t="s">
        <v>31</v>
      </c>
      <c r="C11" s="82">
        <v>-510000.0</v>
      </c>
      <c r="D11" s="71"/>
      <c r="E11" s="68"/>
      <c r="F11" s="71"/>
      <c r="G11" s="68"/>
      <c r="H11" s="68"/>
      <c r="J11" s="79" t="s">
        <v>31</v>
      </c>
      <c r="K11" s="82">
        <f>SUM(K20:K25)</f>
        <v>-690000</v>
      </c>
      <c r="L11" s="60"/>
      <c r="M11" s="60"/>
      <c r="N11" s="71"/>
      <c r="O11" s="68"/>
      <c r="P11" s="68"/>
    </row>
    <row r="13">
      <c r="B13" s="83" t="s">
        <v>32</v>
      </c>
      <c r="C13" s="84">
        <f t="shared" ref="C13:D13" si="9">SUM(C6:C11)</f>
        <v>-510000</v>
      </c>
      <c r="D13" s="85">
        <f t="shared" si="9"/>
        <v>194350</v>
      </c>
      <c r="E13" s="86">
        <f>SUM(E6:E10)</f>
        <v>149500</v>
      </c>
      <c r="F13" s="86">
        <f t="shared" ref="F13:H13" si="10">SUM(F6:F11)</f>
        <v>149500</v>
      </c>
      <c r="G13" s="86">
        <f t="shared" si="10"/>
        <v>205114</v>
      </c>
      <c r="H13" s="86">
        <f t="shared" si="10"/>
        <v>104650</v>
      </c>
      <c r="J13" s="87" t="s">
        <v>32</v>
      </c>
      <c r="K13" s="84">
        <f>SUM(K6:K11)</f>
        <v>-690000</v>
      </c>
      <c r="L13" s="88">
        <f>SUM(L6:L10)</f>
        <v>483395</v>
      </c>
      <c r="M13" s="89">
        <f t="shared" ref="M13:P13" si="11">SUM(M6:M11)</f>
        <v>575280</v>
      </c>
      <c r="N13" s="89">
        <f t="shared" si="11"/>
        <v>251685</v>
      </c>
      <c r="O13" s="89">
        <f t="shared" si="11"/>
        <v>178976</v>
      </c>
      <c r="P13" s="89">
        <f t="shared" si="11"/>
        <v>226516.5</v>
      </c>
    </row>
    <row r="15">
      <c r="B15" s="87" t="s">
        <v>33</v>
      </c>
      <c r="C15" s="90">
        <f t="array" ref="C15">C13+NPV(3.3%,D13:F13)</f>
        <v>-46132.7363</v>
      </c>
      <c r="J15" s="87" t="s">
        <v>33</v>
      </c>
      <c r="K15" s="90">
        <f t="array" ref="K15">K13+NPV(3.3%,L13:N13)</f>
        <v>545390.6367</v>
      </c>
    </row>
    <row r="16">
      <c r="B16" s="83" t="s">
        <v>34</v>
      </c>
      <c r="C16" s="91">
        <f>IRR(C13:F13)</f>
        <v>-0.01718265253</v>
      </c>
      <c r="J16" s="87" t="s">
        <v>34</v>
      </c>
      <c r="K16" s="92">
        <f>IRR(K13:N13)</f>
        <v>0.449421863</v>
      </c>
    </row>
    <row r="18">
      <c r="B18" s="53" t="s">
        <v>35</v>
      </c>
      <c r="C18" s="54"/>
      <c r="D18" s="54"/>
      <c r="E18" s="54"/>
      <c r="F18" s="54"/>
      <c r="G18" s="54"/>
      <c r="H18" s="22"/>
      <c r="J18" s="53" t="s">
        <v>36</v>
      </c>
      <c r="K18" s="54"/>
      <c r="L18" s="54"/>
      <c r="M18" s="54"/>
      <c r="N18" s="54"/>
      <c r="O18" s="54"/>
      <c r="P18" s="22"/>
    </row>
    <row r="19">
      <c r="B19" s="55"/>
      <c r="C19" s="56">
        <v>0.0</v>
      </c>
      <c r="D19" s="57">
        <v>2020.0</v>
      </c>
      <c r="E19" s="57">
        <v>2021.0</v>
      </c>
      <c r="F19" s="57">
        <v>2022.0</v>
      </c>
      <c r="G19" s="58">
        <v>2023.0</v>
      </c>
      <c r="H19" s="58">
        <v>2024.0</v>
      </c>
      <c r="J19" s="55"/>
      <c r="K19" s="56">
        <v>0.0</v>
      </c>
      <c r="L19" s="57">
        <v>2020.0</v>
      </c>
      <c r="M19" s="57">
        <v>2021.0</v>
      </c>
      <c r="N19" s="58">
        <v>2022.0</v>
      </c>
      <c r="O19" s="58">
        <v>2023.0</v>
      </c>
      <c r="P19" s="58">
        <v>2024.0</v>
      </c>
    </row>
    <row r="20">
      <c r="B20" s="59" t="s">
        <v>27</v>
      </c>
      <c r="C20" s="60"/>
      <c r="D20" s="63">
        <f>'2020'!N7*'2020'!C50</f>
        <v>862560</v>
      </c>
      <c r="E20" s="63">
        <f>'2021'!N7*'2021'!C50</f>
        <v>485190</v>
      </c>
      <c r="F20" s="63">
        <f>'2022'!N9*'2022'!C49</f>
        <v>485190</v>
      </c>
      <c r="G20" s="64">
        <f>'2023'!C48*'2023'!N7</f>
        <v>1012310</v>
      </c>
      <c r="H20" s="64">
        <f>'2024'!N7*'2024'!C48</f>
        <v>293510</v>
      </c>
      <c r="J20" s="59" t="s">
        <v>27</v>
      </c>
      <c r="K20" s="60"/>
      <c r="L20" s="63">
        <f>'2020'!N9*'2020'!C52</f>
        <v>809190</v>
      </c>
      <c r="M20" s="63">
        <f>'2021'!N9*'2021'!C52</f>
        <v>1098900</v>
      </c>
      <c r="N20" s="63">
        <f>'2022'!N11*'2022'!C51</f>
        <v>1538460</v>
      </c>
      <c r="O20" s="93">
        <f>'2023'!N9*'2023'!C50</f>
        <v>489510</v>
      </c>
      <c r="P20" s="93">
        <f>'2024'!C50*'2024'!N9</f>
        <v>2557440</v>
      </c>
    </row>
    <row r="21">
      <c r="B21" s="67"/>
      <c r="C21" s="60"/>
      <c r="D21" s="60"/>
      <c r="E21" s="60"/>
      <c r="F21" s="60"/>
      <c r="G21" s="68"/>
      <c r="H21" s="68"/>
      <c r="J21" s="67"/>
      <c r="K21" s="60"/>
      <c r="L21" s="60"/>
      <c r="M21" s="60"/>
      <c r="N21" s="71"/>
      <c r="O21" s="94"/>
      <c r="P21" s="94"/>
    </row>
    <row r="22">
      <c r="B22" s="59" t="s">
        <v>28</v>
      </c>
      <c r="C22" s="60"/>
      <c r="D22" s="60"/>
      <c r="E22" s="60"/>
      <c r="F22" s="60"/>
      <c r="G22" s="68"/>
      <c r="H22" s="68"/>
      <c r="J22" s="59" t="s">
        <v>28</v>
      </c>
      <c r="K22" s="60"/>
      <c r="L22" s="60"/>
      <c r="M22" s="60"/>
      <c r="N22" s="71"/>
      <c r="O22" s="68"/>
      <c r="P22" s="68"/>
    </row>
    <row r="23">
      <c r="B23" s="73" t="s">
        <v>29</v>
      </c>
      <c r="C23" s="74"/>
      <c r="D23" s="95">
        <f t="shared" ref="D23:H23" si="12">D20*-0.4</f>
        <v>-345024</v>
      </c>
      <c r="E23" s="95">
        <f t="shared" si="12"/>
        <v>-194076</v>
      </c>
      <c r="F23" s="95">
        <f t="shared" si="12"/>
        <v>-194076</v>
      </c>
      <c r="G23" s="75">
        <f t="shared" si="12"/>
        <v>-404924</v>
      </c>
      <c r="H23" s="75">
        <f t="shared" si="12"/>
        <v>-117404</v>
      </c>
      <c r="J23" s="76" t="s">
        <v>29</v>
      </c>
      <c r="K23" s="77"/>
      <c r="L23" s="78">
        <f>L20*-30%</f>
        <v>-242757</v>
      </c>
      <c r="M23" s="78">
        <f t="shared" ref="M23:N23" si="13">M20*-0.3</f>
        <v>-329670</v>
      </c>
      <c r="N23" s="78">
        <f t="shared" si="13"/>
        <v>-461538</v>
      </c>
      <c r="O23" s="75">
        <f t="shared" ref="O23:P23" si="14">O20*-0.4</f>
        <v>-195804</v>
      </c>
      <c r="P23" s="75">
        <f t="shared" si="14"/>
        <v>-1022976</v>
      </c>
    </row>
    <row r="24">
      <c r="B24" s="79" t="s">
        <v>30</v>
      </c>
      <c r="C24" s="60"/>
      <c r="D24" s="80">
        <f t="shared" ref="D24:H24" si="15">D20*-0.25</f>
        <v>-215640</v>
      </c>
      <c r="E24" s="80">
        <f t="shared" si="15"/>
        <v>-121297.5</v>
      </c>
      <c r="F24" s="80">
        <f t="shared" si="15"/>
        <v>-121297.5</v>
      </c>
      <c r="G24" s="75">
        <f t="shared" si="15"/>
        <v>-253077.5</v>
      </c>
      <c r="H24" s="75">
        <f t="shared" si="15"/>
        <v>-73377.5</v>
      </c>
      <c r="J24" s="79" t="s">
        <v>30</v>
      </c>
      <c r="K24" s="60"/>
      <c r="L24" s="80">
        <f t="shared" ref="L24:N24" si="16">L20*-0.2</f>
        <v>-161838</v>
      </c>
      <c r="M24" s="80">
        <f t="shared" si="16"/>
        <v>-219780</v>
      </c>
      <c r="N24" s="80">
        <f t="shared" si="16"/>
        <v>-307692</v>
      </c>
      <c r="O24" s="75">
        <f t="shared" ref="O24:P24" si="17">O20*-0.25</f>
        <v>-122377.5</v>
      </c>
      <c r="P24" s="75">
        <f t="shared" si="17"/>
        <v>-639360</v>
      </c>
    </row>
    <row r="25">
      <c r="B25" s="81" t="s">
        <v>31</v>
      </c>
      <c r="C25" s="82">
        <v>-570000.0</v>
      </c>
      <c r="D25" s="71"/>
      <c r="E25" s="71"/>
      <c r="F25" s="71"/>
      <c r="G25" s="68"/>
      <c r="H25" s="68"/>
      <c r="J25" s="79" t="s">
        <v>31</v>
      </c>
      <c r="K25" s="82">
        <v>-690000.0</v>
      </c>
      <c r="L25" s="96"/>
      <c r="M25" s="60"/>
      <c r="N25" s="71"/>
      <c r="O25" s="68"/>
      <c r="P25" s="68"/>
    </row>
    <row r="27">
      <c r="B27" s="83" t="s">
        <v>32</v>
      </c>
      <c r="C27" s="84">
        <f>SUM(C20:C25)</f>
        <v>-570000</v>
      </c>
      <c r="D27" s="88">
        <f>SUM(D20:D24)</f>
        <v>301896</v>
      </c>
      <c r="E27" s="86">
        <f t="shared" ref="E27:H27" si="18">SUM(E20:E25)</f>
        <v>169816.5</v>
      </c>
      <c r="F27" s="86">
        <f t="shared" si="18"/>
        <v>169816.5</v>
      </c>
      <c r="G27" s="86">
        <f t="shared" si="18"/>
        <v>354308.5</v>
      </c>
      <c r="H27" s="86">
        <f t="shared" si="18"/>
        <v>102728.5</v>
      </c>
      <c r="J27" s="87" t="s">
        <v>32</v>
      </c>
      <c r="K27" s="84">
        <f>SUM(K20:K25)</f>
        <v>-690000</v>
      </c>
      <c r="L27" s="88">
        <f>SUM(L20:L24)</f>
        <v>404595</v>
      </c>
      <c r="M27" s="89">
        <f t="shared" ref="M27:P27" si="19">SUM(M20:M25)</f>
        <v>549450</v>
      </c>
      <c r="N27" s="89">
        <f t="shared" si="19"/>
        <v>769230</v>
      </c>
      <c r="O27" s="89">
        <f t="shared" si="19"/>
        <v>171328.5</v>
      </c>
      <c r="P27" s="89">
        <f t="shared" si="19"/>
        <v>895104</v>
      </c>
    </row>
    <row r="28">
      <c r="D28" s="97"/>
    </row>
    <row r="29">
      <c r="B29" s="87" t="s">
        <v>33</v>
      </c>
      <c r="C29" s="90">
        <f t="array" ref="C29">C27+NPV(3.3%,D27:F27)</f>
        <v>35447.76108</v>
      </c>
      <c r="J29" s="87" t="s">
        <v>33</v>
      </c>
      <c r="K29" s="90">
        <f t="array" ref="K29">K27+NPV(3.3%,L27:N27)</f>
        <v>914414.4169</v>
      </c>
    </row>
    <row r="30">
      <c r="B30" s="83" t="s">
        <v>34</v>
      </c>
      <c r="C30" s="92">
        <f>IRR(C27:F27)</f>
        <v>0.06902349068</v>
      </c>
      <c r="J30" s="87" t="s">
        <v>34</v>
      </c>
      <c r="K30" s="92">
        <f>IRR(K27:N27)</f>
        <v>0.5573486944</v>
      </c>
    </row>
    <row r="33">
      <c r="B33" s="98" t="s">
        <v>37</v>
      </c>
    </row>
    <row r="34">
      <c r="B34" s="99" t="s">
        <v>38</v>
      </c>
    </row>
    <row r="35">
      <c r="B35" s="99" t="s">
        <v>39</v>
      </c>
    </row>
    <row r="36">
      <c r="B36" s="99" t="s">
        <v>40</v>
      </c>
    </row>
    <row r="37">
      <c r="B37" s="99" t="s">
        <v>41</v>
      </c>
    </row>
    <row r="38">
      <c r="B38" s="99" t="s">
        <v>42</v>
      </c>
    </row>
    <row r="39">
      <c r="B39" s="100"/>
    </row>
  </sheetData>
  <mergeCells count="4">
    <mergeCell ref="B4:H4"/>
    <mergeCell ref="B18:H18"/>
    <mergeCell ref="J4:P4"/>
    <mergeCell ref="J18:P18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2021-08-23T15:01:09Z</dcterms:created>
  <dc:creator>Guilleromo Díaz</dc:creator>
</cp:coreProperties>
</file>