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" sheetId="1" r:id="rId4"/>
    <sheet state="visible" name="EERR" sheetId="2" r:id="rId5"/>
  </sheets>
  <definedNames>
    <definedName name="Ingresos">EERR!$B$8:$G$8</definedName>
  </definedNames>
  <calcPr/>
</workbook>
</file>

<file path=xl/sharedStrings.xml><?xml version="1.0" encoding="utf-8"?>
<sst xmlns="http://schemas.openxmlformats.org/spreadsheetml/2006/main" count="200" uniqueCount="29">
  <si>
    <t>Fecha</t>
  </si>
  <si>
    <t>Año</t>
  </si>
  <si>
    <t>Monto</t>
  </si>
  <si>
    <t>Tipo de Ingreso</t>
  </si>
  <si>
    <t>Cuenta</t>
  </si>
  <si>
    <t>Cantidad</t>
  </si>
  <si>
    <t>Ingreso</t>
  </si>
  <si>
    <t>ingresos directos</t>
  </si>
  <si>
    <t>Egreso</t>
  </si>
  <si>
    <t xml:space="preserve">recursos humanos </t>
  </si>
  <si>
    <t>insumos productos</t>
  </si>
  <si>
    <t xml:space="preserve">marketing </t>
  </si>
  <si>
    <t>ingresos indirectos</t>
  </si>
  <si>
    <t>Ingresos</t>
  </si>
  <si>
    <t>Cantidad de Productos vendidos</t>
  </si>
  <si>
    <t>Precio Pormedio Productos</t>
  </si>
  <si>
    <t>Ingresos Directos</t>
  </si>
  <si>
    <t>Ingresos Indirectos</t>
  </si>
  <si>
    <t>Prestamo Inicial</t>
  </si>
  <si>
    <t>Ingresos Totales</t>
  </si>
  <si>
    <t>Egresos</t>
  </si>
  <si>
    <t>Insumo Productos</t>
  </si>
  <si>
    <t>Recursos Humanos</t>
  </si>
  <si>
    <t>Marketing</t>
  </si>
  <si>
    <t>Egresos Totales</t>
  </si>
  <si>
    <t>Utilidad</t>
  </si>
  <si>
    <t>Van</t>
  </si>
  <si>
    <t>Tir</t>
  </si>
  <si>
    <t>Tasa 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</si>
</sst>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/MM/yyyy"/>
    <numFmt numFmtId="166" formatCode="[$$]#,##0"/>
  </numFmts>
  <fonts count="7">
    <font>
      <sz val="10.0"/>
      <color rgb="FF000000"/>
      <name val="Arial"/>
    </font>
    <font>
      <color theme="1"/>
      <name val="Arial"/>
    </font>
    <font/>
    <font>
      <color rgb="FF000000"/>
      <name val="&quot;courier new&quot;"/>
    </font>
    <font>
      <name val="Arial"/>
    </font>
    <font>
      <color theme="0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readingOrder="0"/>
    </xf>
    <xf borderId="2" fillId="3" fontId="1" numFmtId="165" xfId="0" applyBorder="1" applyFill="1" applyFont="1" applyNumberFormat="1"/>
    <xf borderId="3" fillId="3" fontId="1" numFmtId="0" xfId="0" applyBorder="1" applyFont="1"/>
    <xf borderId="4" fillId="3" fontId="2" numFmtId="166" xfId="0" applyAlignment="1" applyBorder="1" applyFont="1" applyNumberFormat="1">
      <alignment readingOrder="0"/>
    </xf>
    <xf borderId="5" fillId="4" fontId="4" numFmtId="0" xfId="0" applyAlignment="1" applyBorder="1" applyFill="1" applyFont="1">
      <alignment vertical="bottom"/>
    </xf>
    <xf borderId="2" fillId="4" fontId="4" numFmtId="0" xfId="0" applyAlignment="1" applyBorder="1" applyFont="1">
      <alignment vertical="bottom"/>
    </xf>
    <xf borderId="6" fillId="3" fontId="1" numFmtId="0" xfId="0" applyBorder="1" applyFont="1"/>
    <xf borderId="3" fillId="3" fontId="1" numFmtId="165" xfId="0" applyAlignment="1" applyBorder="1" applyFont="1" applyNumberFormat="1">
      <alignment readingOrder="0"/>
    </xf>
    <xf borderId="3" fillId="4" fontId="1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7" fillId="3" fontId="1" numFmtId="0" xfId="0" applyBorder="1" applyFont="1"/>
    <xf borderId="7" fillId="4" fontId="1" numFmtId="0" xfId="0" applyAlignment="1" applyBorder="1" applyFont="1">
      <alignment vertical="bottom"/>
    </xf>
    <xf borderId="4" fillId="3" fontId="2" numFmtId="166" xfId="0" applyBorder="1" applyFont="1" applyNumberFormat="1"/>
    <xf borderId="4" fillId="3" fontId="1" numFmtId="166" xfId="0" applyBorder="1" applyFont="1" applyNumberFormat="1"/>
    <xf borderId="3" fillId="4" fontId="1" numFmtId="0" xfId="0" applyAlignment="1" applyBorder="1" applyFont="1">
      <alignment readingOrder="0" vertical="bottom"/>
    </xf>
    <xf borderId="4" fillId="3" fontId="1" numFmtId="166" xfId="0" applyAlignment="1" applyBorder="1" applyFont="1" applyNumberFormat="1">
      <alignment readingOrder="0"/>
    </xf>
    <xf borderId="3" fillId="3" fontId="1" numFmtId="165" xfId="0" applyBorder="1" applyFont="1" applyNumberFormat="1"/>
    <xf borderId="8" fillId="4" fontId="1" numFmtId="0" xfId="0" applyAlignment="1" applyBorder="1" applyFont="1">
      <alignment vertical="bottom"/>
    </xf>
    <xf borderId="8" fillId="3" fontId="1" numFmtId="165" xfId="0" applyAlignment="1" applyBorder="1" applyFont="1" applyNumberFormat="1">
      <alignment readingOrder="0"/>
    </xf>
    <xf borderId="8" fillId="3" fontId="1" numFmtId="0" xfId="0" applyBorder="1" applyFont="1"/>
    <xf borderId="9" fillId="3" fontId="1" numFmtId="166" xfId="0" applyBorder="1" applyFont="1" applyNumberFormat="1"/>
    <xf borderId="10" fillId="4" fontId="1" numFmtId="0" xfId="0" applyAlignment="1" applyBorder="1" applyFont="1">
      <alignment vertical="bottom"/>
    </xf>
    <xf borderId="10" fillId="3" fontId="1" numFmtId="0" xfId="0" applyBorder="1" applyFont="1"/>
    <xf borderId="0" fillId="0" fontId="1" numFmtId="165" xfId="0" applyFont="1" applyNumberFormat="1"/>
    <xf borderId="0" fillId="0" fontId="5" numFmtId="0" xfId="0" applyAlignment="1" applyFont="1">
      <alignment vertical="bottom"/>
    </xf>
    <xf borderId="1" fillId="5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1" numFmtId="2" xfId="0" applyBorder="1" applyFont="1" applyNumberFormat="1"/>
    <xf borderId="0" fillId="2" fontId="6" numFmtId="2" xfId="0" applyFont="1" applyNumberFormat="1"/>
    <xf borderId="1" fillId="2" fontId="1" numFmtId="166" xfId="0" applyBorder="1" applyFont="1" applyNumberFormat="1"/>
    <xf borderId="0" fillId="2" fontId="1" numFmtId="166" xfId="0" applyFont="1" applyNumberFormat="1"/>
    <xf borderId="1" fillId="5" fontId="2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6" fontId="1" numFmtId="166" xfId="0" applyBorder="1" applyFont="1" applyNumberFormat="1"/>
    <xf borderId="1" fillId="6" fontId="2" numFmtId="166" xfId="0" applyAlignment="1" applyBorder="1" applyFont="1" applyNumberFormat="1">
      <alignment readingOrder="0"/>
    </xf>
    <xf borderId="0" fillId="2" fontId="6" numFmtId="166" xfId="0" applyFont="1" applyNumberFormat="1"/>
    <xf borderId="0" fillId="6" fontId="1" numFmtId="0" xfId="0" applyAlignment="1" applyFont="1">
      <alignment readingOrder="0"/>
    </xf>
    <xf borderId="1" fillId="5" fontId="1" numFmtId="166" xfId="0" applyBorder="1" applyFont="1" applyNumberFormat="1"/>
    <xf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7" fontId="1" numFmtId="166" xfId="0" applyBorder="1" applyFill="1" applyFont="1" applyNumberFormat="1"/>
    <xf borderId="1" fillId="7" fontId="1" numFmtId="9" xfId="0" applyBorder="1" applyFont="1" applyNumberFormat="1"/>
    <xf borderId="1" fillId="7" fontId="2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11" max="11" width="18.14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1" t="s">
        <v>5</v>
      </c>
      <c r="K2" s="4"/>
      <c r="O2" s="5"/>
    </row>
    <row r="3">
      <c r="A3" s="6">
        <v>44324.0</v>
      </c>
      <c r="B3" s="7">
        <v>2021.0</v>
      </c>
      <c r="C3" s="8">
        <v>156298.0</v>
      </c>
      <c r="D3" s="9" t="s">
        <v>6</v>
      </c>
      <c r="E3" s="10" t="s">
        <v>7</v>
      </c>
      <c r="F3" s="11">
        <v>9.0</v>
      </c>
      <c r="O3" s="5"/>
    </row>
    <row r="4">
      <c r="A4" s="12">
        <v>45606.0</v>
      </c>
      <c r="B4" s="7">
        <v>2024.0</v>
      </c>
      <c r="C4" s="8">
        <v>55505.0</v>
      </c>
      <c r="D4" s="13" t="s">
        <v>6</v>
      </c>
      <c r="E4" s="14" t="s">
        <v>7</v>
      </c>
      <c r="F4" s="15">
        <v>8.0</v>
      </c>
      <c r="O4" s="5"/>
    </row>
    <row r="5">
      <c r="A5" s="12">
        <v>44555.0</v>
      </c>
      <c r="B5" s="7">
        <v>2021.0</v>
      </c>
      <c r="C5" s="8">
        <v>12250.0</v>
      </c>
      <c r="D5" s="13" t="s">
        <v>8</v>
      </c>
      <c r="E5" s="16" t="s">
        <v>9</v>
      </c>
      <c r="F5" s="15">
        <v>4.0</v>
      </c>
      <c r="O5" s="5"/>
    </row>
    <row r="6">
      <c r="A6" s="12">
        <v>45092.0</v>
      </c>
      <c r="B6" s="7">
        <v>2023.0</v>
      </c>
      <c r="C6" s="17">
        <v>11715.0</v>
      </c>
      <c r="D6" s="13" t="s">
        <v>6</v>
      </c>
      <c r="E6" s="16" t="s">
        <v>7</v>
      </c>
      <c r="F6" s="15">
        <v>3.0</v>
      </c>
      <c r="O6" s="5"/>
    </row>
    <row r="7">
      <c r="A7" s="12">
        <v>44670.0</v>
      </c>
      <c r="B7" s="7">
        <v>2022.0</v>
      </c>
      <c r="C7" s="18">
        <v>18365.0</v>
      </c>
      <c r="D7" s="19" t="s">
        <v>8</v>
      </c>
      <c r="E7" s="16" t="s">
        <v>10</v>
      </c>
      <c r="F7" s="15">
        <v>3.0</v>
      </c>
      <c r="O7" s="5"/>
    </row>
    <row r="8">
      <c r="A8" s="12">
        <v>46163.0</v>
      </c>
      <c r="B8" s="7">
        <v>2026.0</v>
      </c>
      <c r="C8" s="18">
        <v>15437.0</v>
      </c>
      <c r="D8" s="19" t="s">
        <v>8</v>
      </c>
      <c r="E8" s="16" t="s">
        <v>10</v>
      </c>
      <c r="F8" s="15">
        <v>2.0</v>
      </c>
      <c r="O8" s="5"/>
    </row>
    <row r="9">
      <c r="A9" s="12">
        <v>45996.0</v>
      </c>
      <c r="B9" s="7">
        <v>2025.0</v>
      </c>
      <c r="C9" s="18">
        <v>14168.0</v>
      </c>
      <c r="D9" s="19" t="s">
        <v>8</v>
      </c>
      <c r="E9" s="16" t="s">
        <v>10</v>
      </c>
      <c r="F9" s="15">
        <v>7.0</v>
      </c>
      <c r="O9" s="5"/>
    </row>
    <row r="10">
      <c r="A10" s="12">
        <v>44212.0</v>
      </c>
      <c r="B10" s="7">
        <v>2021.0</v>
      </c>
      <c r="C10" s="8">
        <v>6347.0</v>
      </c>
      <c r="D10" s="19" t="s">
        <v>8</v>
      </c>
      <c r="E10" s="16" t="s">
        <v>11</v>
      </c>
      <c r="F10" s="15">
        <v>8.0</v>
      </c>
      <c r="O10" s="5"/>
    </row>
    <row r="11">
      <c r="A11" s="12">
        <v>44912.0</v>
      </c>
      <c r="B11" s="7">
        <v>2022.0</v>
      </c>
      <c r="C11" s="18">
        <v>17066.0</v>
      </c>
      <c r="D11" s="19" t="s">
        <v>8</v>
      </c>
      <c r="E11" s="16" t="s">
        <v>10</v>
      </c>
      <c r="F11" s="15">
        <v>7.0</v>
      </c>
      <c r="O11" s="5"/>
    </row>
    <row r="12">
      <c r="A12" s="12">
        <v>45470.0</v>
      </c>
      <c r="B12" s="7">
        <v>2024.0</v>
      </c>
      <c r="C12" s="20">
        <v>16491.0</v>
      </c>
      <c r="D12" s="19" t="s">
        <v>8</v>
      </c>
      <c r="E12" s="16" t="s">
        <v>10</v>
      </c>
      <c r="F12" s="15">
        <v>10.0</v>
      </c>
      <c r="O12" s="5"/>
    </row>
    <row r="13">
      <c r="A13" s="12">
        <v>44578.0</v>
      </c>
      <c r="B13" s="7">
        <v>2022.0</v>
      </c>
      <c r="C13" s="8">
        <v>158440.0</v>
      </c>
      <c r="D13" s="19" t="s">
        <v>6</v>
      </c>
      <c r="E13" s="16" t="s">
        <v>12</v>
      </c>
      <c r="F13" s="15">
        <v>8.0</v>
      </c>
      <c r="O13" s="5"/>
    </row>
    <row r="14">
      <c r="A14" s="12">
        <v>46373.0</v>
      </c>
      <c r="B14" s="7">
        <v>2026.0</v>
      </c>
      <c r="C14" s="18">
        <v>16739.0</v>
      </c>
      <c r="D14" s="19" t="s">
        <v>6</v>
      </c>
      <c r="E14" s="16" t="s">
        <v>12</v>
      </c>
      <c r="F14" s="15">
        <v>8.0</v>
      </c>
      <c r="O14" s="5"/>
    </row>
    <row r="15">
      <c r="A15" s="12">
        <v>45206.0</v>
      </c>
      <c r="B15" s="7">
        <v>2023.0</v>
      </c>
      <c r="C15" s="8">
        <v>200799.0</v>
      </c>
      <c r="D15" s="19" t="s">
        <v>6</v>
      </c>
      <c r="E15" s="16" t="s">
        <v>12</v>
      </c>
      <c r="F15" s="15">
        <v>5.0</v>
      </c>
      <c r="O15" s="5"/>
    </row>
    <row r="16">
      <c r="A16" s="12">
        <v>44696.0</v>
      </c>
      <c r="B16" s="7">
        <v>2022.0</v>
      </c>
      <c r="C16" s="18">
        <v>14095.0</v>
      </c>
      <c r="D16" s="19" t="s">
        <v>6</v>
      </c>
      <c r="E16" s="16" t="s">
        <v>12</v>
      </c>
      <c r="F16" s="15">
        <v>4.0</v>
      </c>
      <c r="O16" s="5"/>
    </row>
    <row r="17">
      <c r="A17" s="12">
        <v>46385.0</v>
      </c>
      <c r="B17" s="7">
        <v>2026.0</v>
      </c>
      <c r="C17" s="18">
        <v>20797.0</v>
      </c>
      <c r="D17" s="19" t="s">
        <v>6</v>
      </c>
      <c r="E17" s="16" t="s">
        <v>12</v>
      </c>
      <c r="F17" s="15">
        <v>10.0</v>
      </c>
      <c r="O17" s="5"/>
    </row>
    <row r="18">
      <c r="A18" s="12">
        <v>46145.0</v>
      </c>
      <c r="B18" s="7">
        <v>2026.0</v>
      </c>
      <c r="C18" s="18">
        <v>23907.0</v>
      </c>
      <c r="D18" s="19" t="s">
        <v>6</v>
      </c>
      <c r="E18" s="16" t="s">
        <v>12</v>
      </c>
      <c r="F18" s="15">
        <v>7.0</v>
      </c>
      <c r="O18" s="5"/>
    </row>
    <row r="19">
      <c r="A19" s="12">
        <v>45246.0</v>
      </c>
      <c r="B19" s="7">
        <v>2023.0</v>
      </c>
      <c r="C19" s="18">
        <v>25091.0</v>
      </c>
      <c r="D19" s="13" t="s">
        <v>6</v>
      </c>
      <c r="E19" s="16" t="s">
        <v>7</v>
      </c>
      <c r="F19" s="15">
        <v>5.0</v>
      </c>
      <c r="O19" s="5"/>
    </row>
    <row r="20">
      <c r="A20" s="12">
        <v>44463.0</v>
      </c>
      <c r="B20" s="7">
        <v>2021.0</v>
      </c>
      <c r="C20" s="18">
        <v>23474.0</v>
      </c>
      <c r="D20" s="13" t="s">
        <v>6</v>
      </c>
      <c r="E20" s="16" t="s">
        <v>7</v>
      </c>
      <c r="F20" s="15">
        <v>6.0</v>
      </c>
      <c r="O20" s="5"/>
    </row>
    <row r="21">
      <c r="A21" s="12">
        <v>45401.0</v>
      </c>
      <c r="B21" s="7">
        <v>2024.0</v>
      </c>
      <c r="C21" s="20">
        <v>1565.0</v>
      </c>
      <c r="D21" s="19" t="s">
        <v>8</v>
      </c>
      <c r="E21" s="16" t="s">
        <v>11</v>
      </c>
      <c r="F21" s="15">
        <v>6.0</v>
      </c>
      <c r="O21" s="5"/>
    </row>
    <row r="22">
      <c r="A22" s="12">
        <v>46274.0</v>
      </c>
      <c r="B22" s="7">
        <v>2026.0</v>
      </c>
      <c r="C22" s="18">
        <v>15675.0</v>
      </c>
      <c r="D22" s="19" t="s">
        <v>8</v>
      </c>
      <c r="E22" s="16" t="s">
        <v>9</v>
      </c>
      <c r="F22" s="15">
        <v>10.0</v>
      </c>
      <c r="O22" s="5"/>
    </row>
    <row r="23">
      <c r="A23" s="12">
        <v>45971.0</v>
      </c>
      <c r="B23" s="7">
        <v>2025.0</v>
      </c>
      <c r="C23" s="20">
        <v>10549.0</v>
      </c>
      <c r="D23" s="19" t="s">
        <v>8</v>
      </c>
      <c r="E23" s="16" t="s">
        <v>9</v>
      </c>
      <c r="F23" s="15">
        <v>6.0</v>
      </c>
      <c r="O23" s="5"/>
    </row>
    <row r="24">
      <c r="A24" s="12">
        <v>44648.0</v>
      </c>
      <c r="B24" s="7">
        <v>2022.0</v>
      </c>
      <c r="C24" s="18">
        <v>22977.0</v>
      </c>
      <c r="D24" s="19" t="s">
        <v>8</v>
      </c>
      <c r="E24" s="16" t="s">
        <v>9</v>
      </c>
      <c r="F24" s="15">
        <v>2.0</v>
      </c>
      <c r="O24" s="5"/>
    </row>
    <row r="25">
      <c r="A25" s="12">
        <v>45695.0</v>
      </c>
      <c r="B25" s="7">
        <v>2025.0</v>
      </c>
      <c r="C25" s="20">
        <v>51911.0</v>
      </c>
      <c r="D25" s="13" t="s">
        <v>6</v>
      </c>
      <c r="E25" s="16" t="s">
        <v>7</v>
      </c>
      <c r="F25" s="15">
        <v>7.0</v>
      </c>
      <c r="O25" s="5"/>
    </row>
    <row r="26">
      <c r="A26" s="12">
        <v>44827.0</v>
      </c>
      <c r="B26" s="7">
        <v>2022.0</v>
      </c>
      <c r="C26" s="18">
        <v>19808.0</v>
      </c>
      <c r="D26" s="13" t="s">
        <v>8</v>
      </c>
      <c r="E26" s="16" t="s">
        <v>9</v>
      </c>
      <c r="F26" s="15">
        <v>2.0</v>
      </c>
      <c r="O26" s="5"/>
    </row>
    <row r="27">
      <c r="A27" s="12">
        <v>45126.0</v>
      </c>
      <c r="B27" s="7">
        <v>2023.0</v>
      </c>
      <c r="C27" s="18">
        <v>20771.0</v>
      </c>
      <c r="D27" s="13" t="s">
        <v>6</v>
      </c>
      <c r="E27" s="16" t="s">
        <v>7</v>
      </c>
      <c r="F27" s="15">
        <v>2.0</v>
      </c>
      <c r="O27" s="5"/>
    </row>
    <row r="28">
      <c r="A28" s="12">
        <v>44929.0</v>
      </c>
      <c r="B28" s="7">
        <v>2023.0</v>
      </c>
      <c r="C28" s="18">
        <v>17734.0</v>
      </c>
      <c r="D28" s="13" t="s">
        <v>8</v>
      </c>
      <c r="E28" s="16" t="s">
        <v>11</v>
      </c>
      <c r="F28" s="15">
        <v>7.0</v>
      </c>
      <c r="O28" s="5"/>
    </row>
    <row r="29">
      <c r="A29" s="12">
        <v>44487.0</v>
      </c>
      <c r="B29" s="7">
        <v>2021.0</v>
      </c>
      <c r="C29" s="8">
        <v>22574.0</v>
      </c>
      <c r="D29" s="13" t="s">
        <v>8</v>
      </c>
      <c r="E29" s="16" t="s">
        <v>9</v>
      </c>
      <c r="F29" s="15">
        <v>2.0</v>
      </c>
      <c r="O29" s="5"/>
    </row>
    <row r="30">
      <c r="A30" s="12">
        <v>45055.0</v>
      </c>
      <c r="B30" s="7">
        <v>2023.0</v>
      </c>
      <c r="C30" s="18">
        <v>27580.0</v>
      </c>
      <c r="D30" s="13" t="s">
        <v>8</v>
      </c>
      <c r="E30" s="16" t="s">
        <v>11</v>
      </c>
      <c r="F30" s="15">
        <v>10.0</v>
      </c>
      <c r="O30" s="5"/>
    </row>
    <row r="31">
      <c r="A31" s="12">
        <v>46085.0</v>
      </c>
      <c r="B31" s="7">
        <v>2026.0</v>
      </c>
      <c r="C31" s="18">
        <v>27091.0</v>
      </c>
      <c r="D31" s="13" t="s">
        <v>6</v>
      </c>
      <c r="E31" s="16" t="s">
        <v>7</v>
      </c>
      <c r="F31" s="15">
        <v>5.0</v>
      </c>
      <c r="O31" s="5"/>
    </row>
    <row r="32">
      <c r="A32" s="21">
        <v>44870.0</v>
      </c>
      <c r="B32" s="7">
        <v>2022.0</v>
      </c>
      <c r="C32" s="18">
        <v>26719.0</v>
      </c>
      <c r="D32" s="13" t="s">
        <v>6</v>
      </c>
      <c r="E32" s="16" t="s">
        <v>7</v>
      </c>
      <c r="F32" s="15">
        <v>10.0</v>
      </c>
      <c r="O32" s="5"/>
    </row>
    <row r="33">
      <c r="A33" s="12">
        <v>45551.0</v>
      </c>
      <c r="B33" s="7">
        <v>2024.0</v>
      </c>
      <c r="C33" s="8">
        <v>159193.0</v>
      </c>
      <c r="D33" s="13" t="s">
        <v>6</v>
      </c>
      <c r="E33" s="16" t="s">
        <v>7</v>
      </c>
      <c r="F33" s="15">
        <v>2.0</v>
      </c>
      <c r="O33" s="5"/>
    </row>
    <row r="34">
      <c r="A34" s="12">
        <v>44763.0</v>
      </c>
      <c r="B34" s="7">
        <v>2022.0</v>
      </c>
      <c r="C34" s="18">
        <v>10698.0</v>
      </c>
      <c r="D34" s="13" t="s">
        <v>8</v>
      </c>
      <c r="E34" s="16" t="s">
        <v>9</v>
      </c>
      <c r="F34" s="15">
        <v>7.0</v>
      </c>
      <c r="O34" s="5"/>
    </row>
    <row r="35">
      <c r="A35" s="12">
        <v>45079.0</v>
      </c>
      <c r="B35" s="7">
        <v>2023.0</v>
      </c>
      <c r="C35" s="18">
        <v>24834.0</v>
      </c>
      <c r="D35" s="13" t="s">
        <v>8</v>
      </c>
      <c r="E35" s="16" t="s">
        <v>10</v>
      </c>
      <c r="F35" s="15">
        <v>4.0</v>
      </c>
      <c r="O35" s="5"/>
    </row>
    <row r="36">
      <c r="A36" s="21">
        <v>46353.0</v>
      </c>
      <c r="B36" s="7">
        <v>2026.0</v>
      </c>
      <c r="C36" s="18">
        <v>15456.0</v>
      </c>
      <c r="D36" s="13" t="s">
        <v>8</v>
      </c>
      <c r="E36" s="16" t="s">
        <v>11</v>
      </c>
      <c r="F36" s="15">
        <v>9.0</v>
      </c>
      <c r="O36" s="5"/>
    </row>
    <row r="37">
      <c r="A37" s="12">
        <v>44653.0</v>
      </c>
      <c r="B37" s="7">
        <v>2022.0</v>
      </c>
      <c r="C37" s="18">
        <v>25204.0</v>
      </c>
      <c r="D37" s="13" t="s">
        <v>8</v>
      </c>
      <c r="E37" s="16" t="s">
        <v>11</v>
      </c>
      <c r="F37" s="15">
        <v>3.0</v>
      </c>
      <c r="O37" s="5"/>
    </row>
    <row r="38">
      <c r="A38" s="12">
        <v>46290.0</v>
      </c>
      <c r="B38" s="7">
        <v>2026.0</v>
      </c>
      <c r="C38" s="18">
        <v>10184.0</v>
      </c>
      <c r="D38" s="13" t="s">
        <v>6</v>
      </c>
      <c r="E38" s="16" t="s">
        <v>12</v>
      </c>
      <c r="F38" s="15">
        <v>3.0</v>
      </c>
      <c r="O38" s="5"/>
    </row>
    <row r="39">
      <c r="A39" s="12">
        <v>44621.0</v>
      </c>
      <c r="B39" s="7">
        <v>2022.0</v>
      </c>
      <c r="C39" s="18">
        <v>26638.0</v>
      </c>
      <c r="D39" s="13" t="s">
        <v>8</v>
      </c>
      <c r="E39" s="16" t="s">
        <v>10</v>
      </c>
      <c r="F39" s="15">
        <v>10.0</v>
      </c>
      <c r="O39" s="5"/>
    </row>
    <row r="40">
      <c r="A40" s="12">
        <v>45002.0</v>
      </c>
      <c r="B40" s="7">
        <v>2023.0</v>
      </c>
      <c r="C40" s="18">
        <v>18914.0</v>
      </c>
      <c r="D40" s="13" t="s">
        <v>8</v>
      </c>
      <c r="E40" s="16" t="s">
        <v>9</v>
      </c>
      <c r="F40" s="15">
        <v>8.0</v>
      </c>
      <c r="O40" s="5"/>
    </row>
    <row r="41">
      <c r="A41" s="12">
        <v>44387.0</v>
      </c>
      <c r="B41" s="7">
        <v>2021.0</v>
      </c>
      <c r="C41" s="18">
        <v>23218.0</v>
      </c>
      <c r="D41" s="13" t="s">
        <v>8</v>
      </c>
      <c r="E41" s="16" t="s">
        <v>9</v>
      </c>
      <c r="F41" s="15">
        <v>6.0</v>
      </c>
      <c r="O41" s="5"/>
    </row>
    <row r="42">
      <c r="A42" s="12">
        <v>45823.0</v>
      </c>
      <c r="B42" s="7">
        <v>2025.0</v>
      </c>
      <c r="C42" s="8">
        <v>190692.0</v>
      </c>
      <c r="D42" s="13" t="s">
        <v>6</v>
      </c>
      <c r="E42" s="16" t="s">
        <v>7</v>
      </c>
      <c r="F42" s="15">
        <v>6.0</v>
      </c>
      <c r="O42" s="5"/>
    </row>
    <row r="43">
      <c r="A43" s="12">
        <v>46312.0</v>
      </c>
      <c r="B43" s="7">
        <v>2026.0</v>
      </c>
      <c r="C43" s="18">
        <v>22351.0</v>
      </c>
      <c r="D43" s="13" t="s">
        <v>8</v>
      </c>
      <c r="E43" s="16" t="s">
        <v>11</v>
      </c>
      <c r="F43" s="15">
        <v>5.0</v>
      </c>
      <c r="O43" s="5"/>
    </row>
    <row r="44">
      <c r="A44" s="12">
        <v>44714.0</v>
      </c>
      <c r="B44" s="7">
        <v>2022.0</v>
      </c>
      <c r="C44" s="18">
        <v>19515.0</v>
      </c>
      <c r="D44" s="13" t="s">
        <v>8</v>
      </c>
      <c r="E44" s="16" t="s">
        <v>9</v>
      </c>
      <c r="F44" s="15">
        <v>1.0</v>
      </c>
      <c r="O44" s="5"/>
    </row>
    <row r="45">
      <c r="A45" s="21">
        <v>46071.0</v>
      </c>
      <c r="B45" s="7">
        <v>2026.0</v>
      </c>
      <c r="C45" s="18">
        <v>18827.0</v>
      </c>
      <c r="D45" s="13" t="s">
        <v>6</v>
      </c>
      <c r="E45" s="16" t="s">
        <v>7</v>
      </c>
      <c r="F45" s="15">
        <v>10.0</v>
      </c>
      <c r="O45" s="5"/>
    </row>
    <row r="46">
      <c r="A46" s="12">
        <v>46141.0</v>
      </c>
      <c r="B46" s="7">
        <v>2026.0</v>
      </c>
      <c r="C46" s="18">
        <v>17697.0</v>
      </c>
      <c r="D46" s="13" t="s">
        <v>6</v>
      </c>
      <c r="E46" s="16" t="s">
        <v>7</v>
      </c>
      <c r="F46" s="15">
        <v>2.0</v>
      </c>
      <c r="O46" s="5"/>
    </row>
    <row r="47">
      <c r="A47" s="12">
        <v>46078.0</v>
      </c>
      <c r="B47" s="7">
        <v>2026.0</v>
      </c>
      <c r="C47" s="18">
        <v>22211.0</v>
      </c>
      <c r="D47" s="13" t="s">
        <v>6</v>
      </c>
      <c r="E47" s="16" t="s">
        <v>7</v>
      </c>
      <c r="F47" s="15">
        <v>6.0</v>
      </c>
      <c r="O47" s="5"/>
    </row>
    <row r="48">
      <c r="A48" s="12">
        <v>46152.0</v>
      </c>
      <c r="B48" s="7">
        <v>2026.0</v>
      </c>
      <c r="C48" s="8">
        <v>130734.0</v>
      </c>
      <c r="D48" s="13" t="s">
        <v>6</v>
      </c>
      <c r="E48" s="16" t="s">
        <v>7</v>
      </c>
      <c r="F48" s="15">
        <v>5.0</v>
      </c>
      <c r="O48" s="5"/>
    </row>
    <row r="49">
      <c r="A49" s="12">
        <v>44912.0</v>
      </c>
      <c r="B49" s="7">
        <v>2022.0</v>
      </c>
      <c r="C49" s="18">
        <v>27013.0</v>
      </c>
      <c r="D49" s="13" t="s">
        <v>6</v>
      </c>
      <c r="E49" s="16" t="s">
        <v>7</v>
      </c>
      <c r="F49" s="15">
        <v>1.0</v>
      </c>
      <c r="O49" s="5"/>
    </row>
    <row r="50">
      <c r="A50" s="12">
        <v>44281.0</v>
      </c>
      <c r="B50" s="7">
        <v>2021.0</v>
      </c>
      <c r="C50" s="18">
        <v>13112.0</v>
      </c>
      <c r="D50" s="13" t="s">
        <v>6</v>
      </c>
      <c r="E50" s="16" t="s">
        <v>7</v>
      </c>
      <c r="F50" s="15">
        <v>9.0</v>
      </c>
      <c r="O50" s="5"/>
    </row>
    <row r="51">
      <c r="A51" s="12">
        <v>44246.0</v>
      </c>
      <c r="B51" s="7">
        <v>2021.0</v>
      </c>
      <c r="C51" s="18">
        <v>10207.0</v>
      </c>
      <c r="D51" s="13" t="s">
        <v>6</v>
      </c>
      <c r="E51" s="16" t="s">
        <v>7</v>
      </c>
      <c r="F51" s="15">
        <v>9.0</v>
      </c>
      <c r="O51" s="5"/>
    </row>
    <row r="52">
      <c r="A52" s="21">
        <v>44797.0</v>
      </c>
      <c r="B52" s="7">
        <v>2022.0</v>
      </c>
      <c r="C52" s="18">
        <v>27436.0</v>
      </c>
      <c r="D52" s="13" t="s">
        <v>6</v>
      </c>
      <c r="E52" s="16" t="s">
        <v>12</v>
      </c>
      <c r="F52" s="15">
        <v>3.0</v>
      </c>
      <c r="O52" s="5"/>
    </row>
    <row r="53">
      <c r="A53" s="12">
        <v>44301.0</v>
      </c>
      <c r="B53" s="7">
        <v>2021.0</v>
      </c>
      <c r="C53" s="18">
        <v>10627.0</v>
      </c>
      <c r="D53" s="13" t="s">
        <v>8</v>
      </c>
      <c r="E53" s="16" t="s">
        <v>9</v>
      </c>
      <c r="F53" s="15">
        <v>9.0</v>
      </c>
      <c r="O53" s="5"/>
    </row>
    <row r="54">
      <c r="A54" s="12">
        <v>44306.0</v>
      </c>
      <c r="B54" s="7">
        <v>2021.0</v>
      </c>
      <c r="C54" s="18">
        <v>17064.0</v>
      </c>
      <c r="D54" s="13" t="s">
        <v>8</v>
      </c>
      <c r="E54" s="16" t="s">
        <v>9</v>
      </c>
      <c r="F54" s="15">
        <v>10.0</v>
      </c>
      <c r="O54" s="5"/>
    </row>
    <row r="55">
      <c r="A55" s="12">
        <v>45629.0</v>
      </c>
      <c r="B55" s="7">
        <v>2024.0</v>
      </c>
      <c r="C55" s="18">
        <v>17957.0</v>
      </c>
      <c r="D55" s="13" t="s">
        <v>8</v>
      </c>
      <c r="E55" s="16" t="s">
        <v>10</v>
      </c>
      <c r="F55" s="15">
        <v>2.0</v>
      </c>
      <c r="O55" s="5"/>
    </row>
    <row r="56">
      <c r="A56" s="12">
        <v>44625.0</v>
      </c>
      <c r="B56" s="7">
        <v>2022.0</v>
      </c>
      <c r="C56" s="18">
        <v>14851.0</v>
      </c>
      <c r="D56" s="13" t="s">
        <v>8</v>
      </c>
      <c r="E56" s="16" t="s">
        <v>11</v>
      </c>
      <c r="F56" s="15">
        <v>2.0</v>
      </c>
      <c r="O56" s="5"/>
    </row>
    <row r="57">
      <c r="A57" s="12">
        <v>46103.0</v>
      </c>
      <c r="B57" s="7">
        <v>2026.0</v>
      </c>
      <c r="C57" s="18">
        <v>12867.0</v>
      </c>
      <c r="D57" s="13" t="s">
        <v>8</v>
      </c>
      <c r="E57" s="16" t="s">
        <v>10</v>
      </c>
      <c r="F57" s="15">
        <v>5.0</v>
      </c>
      <c r="O57" s="5"/>
    </row>
    <row r="58">
      <c r="A58" s="12">
        <v>44645.0</v>
      </c>
      <c r="B58" s="7">
        <v>2022.0</v>
      </c>
      <c r="C58" s="18">
        <v>19968.0</v>
      </c>
      <c r="D58" s="13" t="s">
        <v>6</v>
      </c>
      <c r="E58" s="16" t="s">
        <v>12</v>
      </c>
      <c r="F58" s="15">
        <v>9.0</v>
      </c>
      <c r="O58" s="5"/>
    </row>
    <row r="59">
      <c r="A59" s="21">
        <v>44275.0</v>
      </c>
      <c r="B59" s="7">
        <v>2021.0</v>
      </c>
      <c r="C59" s="18">
        <v>25877.0</v>
      </c>
      <c r="D59" s="13" t="s">
        <v>6</v>
      </c>
      <c r="E59" s="16" t="s">
        <v>12</v>
      </c>
      <c r="F59" s="15">
        <v>4.0</v>
      </c>
      <c r="O59" s="5"/>
    </row>
    <row r="60">
      <c r="A60" s="12">
        <v>45220.0</v>
      </c>
      <c r="B60" s="7">
        <v>2023.0</v>
      </c>
      <c r="C60" s="18">
        <v>19042.0</v>
      </c>
      <c r="D60" s="13" t="s">
        <v>6</v>
      </c>
      <c r="E60" s="16" t="s">
        <v>12</v>
      </c>
      <c r="F60" s="15">
        <v>8.0</v>
      </c>
      <c r="O60" s="5"/>
    </row>
    <row r="61">
      <c r="A61" s="12">
        <v>44908.0</v>
      </c>
      <c r="B61" s="7">
        <v>2022.0</v>
      </c>
      <c r="C61" s="18">
        <v>11217.0</v>
      </c>
      <c r="D61" s="13" t="s">
        <v>8</v>
      </c>
      <c r="E61" s="16" t="s">
        <v>11</v>
      </c>
      <c r="F61" s="15">
        <v>1.0</v>
      </c>
      <c r="O61" s="5"/>
    </row>
    <row r="62">
      <c r="A62" s="12">
        <v>44683.0</v>
      </c>
      <c r="B62" s="7">
        <v>2022.0</v>
      </c>
      <c r="C62" s="18">
        <v>17464.0</v>
      </c>
      <c r="D62" s="13" t="s">
        <v>6</v>
      </c>
      <c r="E62" s="16" t="s">
        <v>7</v>
      </c>
      <c r="F62" s="15">
        <v>8.0</v>
      </c>
      <c r="O62" s="5"/>
    </row>
    <row r="63">
      <c r="A63" s="12">
        <v>44529.0</v>
      </c>
      <c r="B63" s="7">
        <v>2021.0</v>
      </c>
      <c r="C63" s="18">
        <v>18117.0</v>
      </c>
      <c r="D63" s="13" t="s">
        <v>6</v>
      </c>
      <c r="E63" s="16" t="s">
        <v>12</v>
      </c>
      <c r="F63" s="15">
        <v>7.0</v>
      </c>
      <c r="O63" s="5"/>
    </row>
    <row r="64">
      <c r="A64" s="12">
        <v>46348.0</v>
      </c>
      <c r="B64" s="7">
        <v>2026.0</v>
      </c>
      <c r="C64" s="18">
        <v>22700.0</v>
      </c>
      <c r="D64" s="13" t="s">
        <v>8</v>
      </c>
      <c r="E64" s="16" t="s">
        <v>11</v>
      </c>
      <c r="F64" s="15">
        <v>5.0</v>
      </c>
      <c r="O64" s="5"/>
    </row>
    <row r="65">
      <c r="A65" s="12">
        <v>46369.0</v>
      </c>
      <c r="B65" s="7">
        <v>2026.0</v>
      </c>
      <c r="C65" s="18">
        <v>29049.0</v>
      </c>
      <c r="D65" s="13" t="s">
        <v>8</v>
      </c>
      <c r="E65" s="16" t="s">
        <v>9</v>
      </c>
      <c r="F65" s="15">
        <v>5.0</v>
      </c>
      <c r="O65" s="5"/>
    </row>
    <row r="66">
      <c r="A66" s="12">
        <v>44997.0</v>
      </c>
      <c r="B66" s="7">
        <v>2023.0</v>
      </c>
      <c r="C66" s="18">
        <v>11407.0</v>
      </c>
      <c r="D66" s="13" t="s">
        <v>6</v>
      </c>
      <c r="E66" s="16" t="s">
        <v>7</v>
      </c>
      <c r="F66" s="15">
        <v>8.0</v>
      </c>
      <c r="O66" s="5"/>
    </row>
    <row r="67">
      <c r="A67" s="21">
        <v>46313.0</v>
      </c>
      <c r="B67" s="7">
        <v>2026.0</v>
      </c>
      <c r="C67" s="18">
        <v>20426.0</v>
      </c>
      <c r="D67" s="13" t="s">
        <v>8</v>
      </c>
      <c r="E67" s="16" t="s">
        <v>11</v>
      </c>
      <c r="F67" s="15">
        <v>3.0</v>
      </c>
      <c r="O67" s="5"/>
    </row>
    <row r="68">
      <c r="A68" s="12">
        <v>44466.0</v>
      </c>
      <c r="B68" s="7">
        <v>2021.0</v>
      </c>
      <c r="C68" s="18">
        <v>17323.0</v>
      </c>
      <c r="D68" s="13" t="s">
        <v>8</v>
      </c>
      <c r="E68" s="16" t="s">
        <v>10</v>
      </c>
      <c r="F68" s="15">
        <v>4.0</v>
      </c>
      <c r="O68" s="5"/>
    </row>
    <row r="69">
      <c r="A69" s="12">
        <v>44501.0</v>
      </c>
      <c r="B69" s="7">
        <v>2021.0</v>
      </c>
      <c r="C69" s="18">
        <v>22852.0</v>
      </c>
      <c r="D69" s="13" t="s">
        <v>6</v>
      </c>
      <c r="E69" s="16" t="s">
        <v>7</v>
      </c>
      <c r="F69" s="15">
        <v>5.0</v>
      </c>
      <c r="O69" s="5"/>
    </row>
    <row r="70">
      <c r="A70" s="12">
        <v>44386.0</v>
      </c>
      <c r="B70" s="7">
        <v>2021.0</v>
      </c>
      <c r="C70" s="18">
        <v>12799.0</v>
      </c>
      <c r="D70" s="13" t="s">
        <v>6</v>
      </c>
      <c r="E70" s="16" t="s">
        <v>10</v>
      </c>
      <c r="F70" s="15">
        <v>5.0</v>
      </c>
      <c r="O70" s="5"/>
    </row>
    <row r="71">
      <c r="A71" s="12">
        <v>45633.0</v>
      </c>
      <c r="B71" s="7">
        <v>2024.0</v>
      </c>
      <c r="C71" s="18">
        <v>16032.0</v>
      </c>
      <c r="D71" s="13" t="s">
        <v>6</v>
      </c>
      <c r="E71" s="16" t="s">
        <v>11</v>
      </c>
      <c r="F71" s="15">
        <v>9.0</v>
      </c>
      <c r="O71" s="5"/>
    </row>
    <row r="72">
      <c r="A72" s="12">
        <v>45204.0</v>
      </c>
      <c r="B72" s="7">
        <v>2023.0</v>
      </c>
      <c r="C72" s="18">
        <v>26073.0</v>
      </c>
      <c r="D72" s="13" t="s">
        <v>6</v>
      </c>
      <c r="E72" s="16" t="s">
        <v>7</v>
      </c>
      <c r="F72" s="15">
        <v>8.0</v>
      </c>
      <c r="O72" s="5"/>
    </row>
    <row r="73">
      <c r="A73" s="12">
        <v>46352.0</v>
      </c>
      <c r="B73" s="7">
        <v>2026.0</v>
      </c>
      <c r="C73" s="18">
        <v>18051.0</v>
      </c>
      <c r="D73" s="13" t="s">
        <v>6</v>
      </c>
      <c r="E73" s="16" t="s">
        <v>11</v>
      </c>
      <c r="F73" s="15">
        <v>10.0</v>
      </c>
      <c r="O73" s="5"/>
    </row>
    <row r="74">
      <c r="A74" s="12">
        <v>44207.0</v>
      </c>
      <c r="B74" s="7">
        <v>2021.0</v>
      </c>
      <c r="C74" s="18">
        <v>12430.0</v>
      </c>
      <c r="D74" s="13" t="s">
        <v>8</v>
      </c>
      <c r="E74" s="16" t="s">
        <v>9</v>
      </c>
      <c r="F74" s="15">
        <v>3.0</v>
      </c>
      <c r="O74" s="5"/>
    </row>
    <row r="75">
      <c r="A75" s="12">
        <v>44594.0</v>
      </c>
      <c r="B75" s="7">
        <v>2022.0</v>
      </c>
      <c r="C75" s="20">
        <v>65615.0</v>
      </c>
      <c r="D75" s="13" t="s">
        <v>6</v>
      </c>
      <c r="E75" s="16" t="s">
        <v>7</v>
      </c>
      <c r="F75" s="15">
        <v>3.0</v>
      </c>
      <c r="O75" s="5"/>
    </row>
    <row r="76">
      <c r="A76" s="12">
        <v>46069.0</v>
      </c>
      <c r="B76" s="7">
        <v>2026.0</v>
      </c>
      <c r="C76" s="18">
        <v>11021.0</v>
      </c>
      <c r="D76" s="19" t="s">
        <v>8</v>
      </c>
      <c r="E76" s="16" t="s">
        <v>10</v>
      </c>
      <c r="F76" s="15">
        <v>5.0</v>
      </c>
      <c r="O76" s="5"/>
    </row>
    <row r="77">
      <c r="A77" s="12">
        <v>45105.0</v>
      </c>
      <c r="B77" s="7">
        <v>2023.0</v>
      </c>
      <c r="C77" s="18">
        <v>14380.0</v>
      </c>
      <c r="D77" s="19" t="s">
        <v>8</v>
      </c>
      <c r="E77" s="16" t="s">
        <v>10</v>
      </c>
      <c r="F77" s="15">
        <v>1.0</v>
      </c>
      <c r="O77" s="5"/>
    </row>
    <row r="78">
      <c r="A78" s="12">
        <v>44777.0</v>
      </c>
      <c r="B78" s="7">
        <v>2022.0</v>
      </c>
      <c r="C78" s="18">
        <v>21937.0</v>
      </c>
      <c r="D78" s="19" t="s">
        <v>8</v>
      </c>
      <c r="E78" s="16" t="s">
        <v>10</v>
      </c>
      <c r="F78" s="15">
        <v>1.0</v>
      </c>
      <c r="O78" s="5"/>
    </row>
    <row r="79">
      <c r="A79" s="12">
        <v>44561.0</v>
      </c>
      <c r="B79" s="7">
        <v>2021.0</v>
      </c>
      <c r="C79" s="18">
        <v>13565.0</v>
      </c>
      <c r="D79" s="19" t="s">
        <v>8</v>
      </c>
      <c r="E79" s="16" t="s">
        <v>11</v>
      </c>
      <c r="F79" s="15">
        <v>5.0</v>
      </c>
      <c r="O79" s="5"/>
    </row>
    <row r="80">
      <c r="A80" s="12">
        <v>45320.0</v>
      </c>
      <c r="B80" s="7">
        <v>2024.0</v>
      </c>
      <c r="C80" s="18">
        <v>29076.0</v>
      </c>
      <c r="D80" s="19" t="s">
        <v>8</v>
      </c>
      <c r="E80" s="16" t="s">
        <v>10</v>
      </c>
      <c r="F80" s="15">
        <v>4.0</v>
      </c>
      <c r="O80" s="5"/>
    </row>
    <row r="81">
      <c r="A81" s="12">
        <v>44542.0</v>
      </c>
      <c r="B81" s="7">
        <v>2021.0</v>
      </c>
      <c r="C81" s="18">
        <v>23031.0</v>
      </c>
      <c r="D81" s="19" t="s">
        <v>8</v>
      </c>
      <c r="E81" s="16" t="s">
        <v>10</v>
      </c>
      <c r="F81" s="15">
        <v>7.0</v>
      </c>
      <c r="O81" s="5"/>
    </row>
    <row r="82">
      <c r="A82" s="12">
        <v>44567.0</v>
      </c>
      <c r="B82" s="7">
        <v>2022.0</v>
      </c>
      <c r="C82" s="18">
        <v>23111.0</v>
      </c>
      <c r="D82" s="19" t="s">
        <v>6</v>
      </c>
      <c r="E82" s="16" t="s">
        <v>12</v>
      </c>
      <c r="F82" s="15">
        <v>1.0</v>
      </c>
      <c r="O82" s="5"/>
    </row>
    <row r="83">
      <c r="A83" s="21">
        <v>45051.0</v>
      </c>
      <c r="B83" s="7">
        <v>2023.0</v>
      </c>
      <c r="C83" s="18">
        <v>13999.0</v>
      </c>
      <c r="D83" s="13" t="s">
        <v>8</v>
      </c>
      <c r="E83" s="16" t="s">
        <v>11</v>
      </c>
      <c r="F83" s="15">
        <v>5.0</v>
      </c>
      <c r="O83" s="5"/>
    </row>
    <row r="84">
      <c r="A84" s="12">
        <v>44384.0</v>
      </c>
      <c r="B84" s="7">
        <v>2021.0</v>
      </c>
      <c r="C84" s="18">
        <v>12455.0</v>
      </c>
      <c r="D84" s="13" t="s">
        <v>8</v>
      </c>
      <c r="E84" s="16" t="s">
        <v>9</v>
      </c>
      <c r="F84" s="15">
        <v>6.0</v>
      </c>
      <c r="O84" s="5"/>
    </row>
    <row r="85">
      <c r="A85" s="12">
        <v>44352.0</v>
      </c>
      <c r="B85" s="7">
        <v>2021.0</v>
      </c>
      <c r="C85" s="18">
        <v>12067.0</v>
      </c>
      <c r="D85" s="13" t="s">
        <v>8</v>
      </c>
      <c r="E85" s="16" t="s">
        <v>11</v>
      </c>
      <c r="F85" s="15">
        <v>5.0</v>
      </c>
      <c r="O85" s="5"/>
    </row>
    <row r="86">
      <c r="A86" s="12">
        <v>44705.0</v>
      </c>
      <c r="B86" s="7">
        <v>2022.0</v>
      </c>
      <c r="C86" s="18">
        <v>16486.0</v>
      </c>
      <c r="D86" s="13" t="s">
        <v>8</v>
      </c>
      <c r="E86" s="16" t="s">
        <v>10</v>
      </c>
      <c r="F86" s="15">
        <v>9.0</v>
      </c>
      <c r="O86" s="5"/>
    </row>
    <row r="87">
      <c r="A87" s="12">
        <v>44551.0</v>
      </c>
      <c r="B87" s="7">
        <v>2021.0</v>
      </c>
      <c r="C87" s="18">
        <v>16353.0</v>
      </c>
      <c r="D87" s="13" t="s">
        <v>8</v>
      </c>
      <c r="E87" s="16" t="s">
        <v>11</v>
      </c>
      <c r="F87" s="15">
        <v>3.0</v>
      </c>
      <c r="O87" s="5"/>
    </row>
    <row r="88">
      <c r="A88" s="12">
        <v>46072.0</v>
      </c>
      <c r="B88" s="7">
        <v>2026.0</v>
      </c>
      <c r="C88" s="20">
        <v>67458.0</v>
      </c>
      <c r="D88" s="13" t="s">
        <v>6</v>
      </c>
      <c r="E88" s="16" t="s">
        <v>7</v>
      </c>
      <c r="F88" s="15">
        <v>7.0</v>
      </c>
      <c r="O88" s="5"/>
    </row>
    <row r="89">
      <c r="A89" s="12">
        <v>44494.0</v>
      </c>
      <c r="B89" s="7">
        <v>2021.0</v>
      </c>
      <c r="C89" s="20">
        <v>44058.0</v>
      </c>
      <c r="D89" s="13" t="s">
        <v>6</v>
      </c>
      <c r="E89" s="16" t="s">
        <v>7</v>
      </c>
      <c r="F89" s="15">
        <v>6.0</v>
      </c>
      <c r="O89" s="5"/>
    </row>
    <row r="90">
      <c r="A90" s="12">
        <v>45700.0</v>
      </c>
      <c r="B90" s="7">
        <v>2025.0</v>
      </c>
      <c r="C90" s="18">
        <v>11611.0</v>
      </c>
      <c r="D90" s="22" t="s">
        <v>8</v>
      </c>
      <c r="E90" s="16" t="s">
        <v>11</v>
      </c>
      <c r="F90" s="15">
        <v>9.0</v>
      </c>
      <c r="O90" s="5"/>
    </row>
    <row r="91">
      <c r="A91" s="23">
        <v>45632.0</v>
      </c>
      <c r="B91" s="24">
        <v>2024.0</v>
      </c>
      <c r="C91" s="25">
        <v>11916.0</v>
      </c>
      <c r="D91" s="22" t="s">
        <v>8</v>
      </c>
      <c r="E91" s="26" t="s">
        <v>9</v>
      </c>
      <c r="F91" s="27">
        <v>8.0</v>
      </c>
    </row>
    <row r="92">
      <c r="A92" s="28"/>
      <c r="D92" s="29"/>
    </row>
    <row r="93">
      <c r="D93" s="29"/>
    </row>
    <row r="94">
      <c r="D94" s="29"/>
    </row>
    <row r="95">
      <c r="D95" s="29"/>
    </row>
    <row r="96">
      <c r="D96" s="29"/>
    </row>
    <row r="97">
      <c r="D97" s="29"/>
    </row>
    <row r="98">
      <c r="D98" s="29"/>
    </row>
    <row r="99">
      <c r="D99" s="29"/>
    </row>
    <row r="100">
      <c r="D100" s="29"/>
    </row>
    <row r="101">
      <c r="D101" s="29"/>
    </row>
    <row r="102">
      <c r="D102" s="29"/>
    </row>
    <row r="103">
      <c r="D103" s="29"/>
    </row>
    <row r="104">
      <c r="D104" s="29"/>
    </row>
    <row r="105">
      <c r="D105" s="29"/>
    </row>
    <row r="106">
      <c r="D106" s="29"/>
    </row>
    <row r="107">
      <c r="D107" s="29"/>
    </row>
    <row r="108">
      <c r="D108" s="29"/>
    </row>
    <row r="109">
      <c r="D109" s="29"/>
    </row>
    <row r="110">
      <c r="D110" s="29"/>
    </row>
    <row r="111">
      <c r="D111" s="29"/>
    </row>
    <row r="112">
      <c r="D112" s="29"/>
    </row>
    <row r="113">
      <c r="D113" s="29"/>
    </row>
    <row r="114">
      <c r="D114" s="29"/>
    </row>
    <row r="115">
      <c r="D115" s="29"/>
    </row>
    <row r="116">
      <c r="D116" s="29"/>
    </row>
    <row r="117">
      <c r="D117" s="29"/>
    </row>
    <row r="118">
      <c r="D118" s="29"/>
    </row>
    <row r="119">
      <c r="D119" s="29"/>
    </row>
    <row r="120">
      <c r="D120" s="29"/>
    </row>
    <row r="121">
      <c r="D121" s="29"/>
    </row>
    <row r="122">
      <c r="D122" s="29"/>
    </row>
    <row r="123">
      <c r="D123" s="29"/>
    </row>
    <row r="124">
      <c r="D124" s="29"/>
    </row>
    <row r="125">
      <c r="D125" s="29"/>
    </row>
    <row r="126">
      <c r="D126" s="29"/>
    </row>
    <row r="127">
      <c r="D127" s="29"/>
    </row>
    <row r="128">
      <c r="D128" s="29"/>
    </row>
    <row r="129">
      <c r="D129" s="29"/>
    </row>
    <row r="130">
      <c r="D130" s="29"/>
    </row>
    <row r="131">
      <c r="D131" s="29"/>
    </row>
    <row r="132">
      <c r="D132" s="29"/>
    </row>
    <row r="133">
      <c r="D133" s="29"/>
    </row>
    <row r="134">
      <c r="D134" s="29"/>
    </row>
    <row r="135">
      <c r="D135" s="29"/>
    </row>
    <row r="136">
      <c r="D136" s="29"/>
    </row>
    <row r="137">
      <c r="D137" s="29"/>
    </row>
    <row r="138">
      <c r="D138" s="29"/>
    </row>
    <row r="139">
      <c r="D139" s="29"/>
    </row>
    <row r="140">
      <c r="D14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3">
      <c r="A3" s="30" t="s">
        <v>13</v>
      </c>
      <c r="B3" s="30">
        <v>2021.0</v>
      </c>
      <c r="C3" s="30">
        <v>2022.0</v>
      </c>
      <c r="D3" s="30">
        <v>2023.0</v>
      </c>
      <c r="E3" s="30">
        <v>2024.0</v>
      </c>
      <c r="F3" s="30">
        <v>2025.0</v>
      </c>
      <c r="G3" s="30">
        <v>2026.0</v>
      </c>
    </row>
    <row r="4">
      <c r="A4" s="1" t="s">
        <v>14</v>
      </c>
      <c r="B4" s="31">
        <f>SUMIF(Tabla!B2:F91,"2021",Tabla!F2:F91)</f>
        <v>132</v>
      </c>
      <c r="C4" s="31">
        <f>SUMIF(Tabla!B2:F91,"2022",Tabla!F2:F91)</f>
        <v>95</v>
      </c>
      <c r="D4" s="31">
        <f>SUMIF(Tabla!B2:F91,"2023",Tabla!F2:F91)</f>
        <v>74</v>
      </c>
      <c r="E4" s="31">
        <f>SUMIF(Tabla!B2:F91,"2024",Tabla!F2:F91)</f>
        <v>49</v>
      </c>
      <c r="F4" s="31">
        <f>SUMIF(Tabla!B2:F91,"2025",Tabla!F2:F91)</f>
        <v>35</v>
      </c>
      <c r="G4" s="31">
        <f>SUMIF(Tabla!B2:F91,"2026",Tabla!F2:F91)</f>
        <v>122</v>
      </c>
    </row>
    <row r="5">
      <c r="A5" s="1" t="s">
        <v>15</v>
      </c>
      <c r="B5" s="32">
        <f>AVERAGEIF(Tabla!B3:F91,"2021",Tabla!C3:C91)</f>
        <v>23913.54545</v>
      </c>
      <c r="C5" s="32">
        <f>AVERAGEIF(Tabla!B3:F91,"2022",Tabla!C3:C91)</f>
        <v>28791.57143</v>
      </c>
      <c r="D5" s="33">
        <f>AVERAGEIF(Tabla!B3:F91,"2023",Tabla!C3:C91)</f>
        <v>33256.84615</v>
      </c>
      <c r="E5" s="31">
        <f>AVERAGEIF(Tabla!B3:F91,"2024",Tabla!C3:C91)</f>
        <v>38466.875</v>
      </c>
      <c r="F5" s="31">
        <f>AVERAGEIF(Tabla!B3:F91,"2025",Tabla!C3:C91)</f>
        <v>55786.2</v>
      </c>
      <c r="G5" s="31">
        <f>AVERAGEIF(Tabla!B3:F91,"2026",Tabla!C3:C91)</f>
        <v>26933.9</v>
      </c>
    </row>
    <row r="6">
      <c r="A6" s="1" t="s">
        <v>16</v>
      </c>
      <c r="B6" s="34">
        <f>SUMIFS(Tabla!C3:C91,Tabla!B3:B91,"2021",Tabla!D3:D91,"Ingreso",Tabla!E3:E91,"ingresos directos")</f>
        <v>270001</v>
      </c>
      <c r="C6" s="35">
        <f>SUMIFS(Tabla!C3:C91,Tabla!B3:B91,"2022",Tabla!D3:D91,"Ingreso",Tabla!E3:E91,"ingresos directos")</f>
        <v>136811</v>
      </c>
      <c r="D6" s="34">
        <f>SUMIFS(Tabla!C3:C91,Tabla!B3:B91,"2023",Tabla!D3:D91,"Ingreso",Tabla!E3:E91,"ingresos directos")</f>
        <v>95057</v>
      </c>
      <c r="E6" s="34">
        <f>SUMIFS(Tabla!C3:C91,Tabla!B3:B91,"2024",Tabla!D3:D91,"Ingreso",Tabla!E3:E91,"ingresos directos")</f>
        <v>214698</v>
      </c>
      <c r="F6" s="34">
        <f>SUMIFS(Tabla!C3:C91,Tabla!B3:B91,"2025",Tabla!D3:D91,"Ingreso",Tabla!E3:E91,"ingresos directos")</f>
        <v>242603</v>
      </c>
      <c r="G6" s="34">
        <f>SUMIFS(Tabla!C3:C91,Tabla!B3:B91,"2026",Tabla!D3:D91,"Ingreso",Tabla!E3:E91,"ingresos directos")</f>
        <v>284018</v>
      </c>
    </row>
    <row r="7">
      <c r="A7" s="1" t="s">
        <v>17</v>
      </c>
      <c r="B7" s="34">
        <f>SUMIFS(Tabla!C3:C91,Tabla!B3:B91,"2021",Tabla!D3:D91,"ingreso",Tabla!E3:E91,"ingresos indirectos")</f>
        <v>43994</v>
      </c>
      <c r="C7" s="34">
        <f>SUMIFS(Tabla!C3:C91,Tabla!B3:B91,"2022",Tabla!D3:D91,"ingreso",Tabla!E3:E91,"ingresos indirectos")</f>
        <v>243050</v>
      </c>
      <c r="D7" s="34">
        <f>SUMIFS(Tabla!C3:C91,Tabla!B3:B91,"2023",Tabla!D3:D91,"ingreso",Tabla!E3:E91,"ingresos indirectos")</f>
        <v>219841</v>
      </c>
      <c r="E7" s="34">
        <f>SUMIFS(Tabla!C3:C91,Tabla!B3:B91,"2024",Tabla!D3:D91,"ingreso",Tabla!E3:E91,"ingresos indirectos")</f>
        <v>0</v>
      </c>
      <c r="F7" s="34">
        <f>SUMIFS(Tabla!C3:C91,Tabla!B3:B91,"2025",Tabla!D3:D91,"ingreso",Tabla!E3:E91,"ingresos indirectos")</f>
        <v>0</v>
      </c>
      <c r="G7" s="34">
        <f>SUMIFS(Tabla!C3:C91,Tabla!B3:B91,"2026",Tabla!D3:D91,"ingreso",Tabla!E3:E91,"ingresos indirectos")</f>
        <v>71627</v>
      </c>
      <c r="H7" s="36" t="s">
        <v>18</v>
      </c>
    </row>
    <row r="8">
      <c r="A8" s="37" t="s">
        <v>19</v>
      </c>
      <c r="B8" s="38">
        <f t="shared" ref="B8:G8" si="1">SUM(B6:B7)</f>
        <v>313995</v>
      </c>
      <c r="C8" s="38">
        <f t="shared" si="1"/>
        <v>379861</v>
      </c>
      <c r="D8" s="38">
        <f t="shared" si="1"/>
        <v>314898</v>
      </c>
      <c r="E8" s="38">
        <f t="shared" si="1"/>
        <v>214698</v>
      </c>
      <c r="F8" s="38">
        <f t="shared" si="1"/>
        <v>242603</v>
      </c>
      <c r="G8" s="38">
        <f t="shared" si="1"/>
        <v>355645</v>
      </c>
      <c r="H8" s="39">
        <v>-2000000.0</v>
      </c>
    </row>
    <row r="9">
      <c r="A9" s="30" t="s">
        <v>20</v>
      </c>
      <c r="B9" s="30">
        <v>2021.0</v>
      </c>
      <c r="C9" s="30">
        <v>2022.0</v>
      </c>
      <c r="D9" s="30">
        <v>2023.0</v>
      </c>
      <c r="E9" s="30">
        <v>2024.0</v>
      </c>
      <c r="F9" s="30">
        <v>2025.0</v>
      </c>
      <c r="G9" s="30">
        <v>2026.0</v>
      </c>
    </row>
    <row r="10">
      <c r="A10" s="1" t="s">
        <v>21</v>
      </c>
      <c r="B10" s="34">
        <f>SUMIFS(Tabla!C3:C91,Tabla!B3:B91,"2021",Tabla!D3:D91,"Egreso",Tabla!E3:E91,"insumos productos")</f>
        <v>40354</v>
      </c>
      <c r="C10" s="34">
        <f>SUMIFS(Tabla!C3:C91,Tabla!B3:B91,"2022",Tabla!D3:D91,"Egreso",Tabla!E3:E91,"insumos productos")</f>
        <v>100492</v>
      </c>
      <c r="D10" s="34">
        <f>SUMIFS(Tabla!C3:C91,Tabla!B3:B91,"2023",Tabla!D3:D91,"Egreso",Tabla!E3:E91,"insumos productos")</f>
        <v>39214</v>
      </c>
      <c r="E10" s="34">
        <f>SUMIFS(Tabla!C3:C91,Tabla!B3:B91,"2024",Tabla!D3:D91,"Egreso",Tabla!E3:E91,"insumos productos")</f>
        <v>63524</v>
      </c>
      <c r="F10" s="34">
        <f>SUMIFS(Tabla!C3:C91,Tabla!B3:B91,"2025",Tabla!D3:D91,"Egreso",Tabla!E3:E91,"insumos productos")</f>
        <v>14168</v>
      </c>
      <c r="G10" s="34">
        <f>SUMIFS(Tabla!C3:C91,Tabla!B3:B91,"2026",Tabla!D3:D91,"Egreso",Tabla!E3:E91,"insumos productos")</f>
        <v>39325</v>
      </c>
    </row>
    <row r="11">
      <c r="A11" s="1" t="s">
        <v>22</v>
      </c>
      <c r="B11" s="34">
        <f>SUMIFS(Tabla!C3:C91,Tabla!B3:B91,"2021",Tabla!D3:D91,"Egreso",Tabla!E3:E91,"recursos humanos ")</f>
        <v>110618</v>
      </c>
      <c r="C11" s="34">
        <f>SUMIFS(Tabla!C3:C91,Tabla!B3:B91,"2022",Tabla!D3:D91,"Egreso",Tabla!E3:E91,"recursos humanos ")</f>
        <v>72998</v>
      </c>
      <c r="D11" s="34">
        <f>SUMIFS(Tabla!C3:C91,Tabla!B3:B91,"2023",Tabla!D3:D91,"Egreso",Tabla!E3:E91,"recursos humanos ")</f>
        <v>18914</v>
      </c>
      <c r="E11" s="34">
        <f>SUMIFS(Tabla!C3:C91,Tabla!B3:B91,"2024",Tabla!D3:D91,"Egreso",Tabla!E3:E91,"recursos humanos ")</f>
        <v>11916</v>
      </c>
      <c r="F11" s="34">
        <f>SUMIFS(Tabla!C3:C91,Tabla!B3:B91,"2025",Tabla!D3:D91,"Egreso",Tabla!E3:E91,"recursos humanos ")</f>
        <v>10549</v>
      </c>
      <c r="G11" s="34">
        <f>SUMIFS(Tabla!C3:C91,Tabla!B3:B91,"2026",Tabla!D3:D91,"Egreso",Tabla!E3:E91,"recursos humanos ")</f>
        <v>44724</v>
      </c>
    </row>
    <row r="12">
      <c r="A12" s="1" t="s">
        <v>23</v>
      </c>
      <c r="B12" s="34">
        <f>SUMIFS(Tabla!C3:C91,Tabla!B3:B91,"2021",Tabla!D3:D91,"Egreso",Tabla!E3:E91,"marketing ")</f>
        <v>48332</v>
      </c>
      <c r="C12" s="34">
        <f>SUMIFS(Tabla!C3:C91,Tabla!B3:B91,"2022",Tabla!D3:D91,"Egreso",Tabla!E3:E91,"marketing ")</f>
        <v>51272</v>
      </c>
      <c r="D12" s="34">
        <f>SUMIFS(Tabla!C3:C91,Tabla!B3:B91,"2023",Tabla!D3:D91,"Egreso",Tabla!E3:E91,"marketing ")</f>
        <v>59313</v>
      </c>
      <c r="E12" s="34">
        <f>SUMIFS(Tabla!C3:C91,Tabla!B3:B91,"2024",Tabla!D3:D91,"Egreso",Tabla!E3:E91,"marketing ")</f>
        <v>1565</v>
      </c>
      <c r="F12" s="34">
        <f>SUMIFS(Tabla!C3:C91,Tabla!B3:B91,"2025",Tabla!D3:D91,"Egreso",Tabla!E3:E91,"marketing ")</f>
        <v>11611</v>
      </c>
      <c r="G12" s="40">
        <f>SUMIFS(Tabla!C3:C91,Tabla!B3:B91,"2026",Tabla!D3:D91,"Egreso",Tabla!E3:E91,"marketing ")</f>
        <v>80933</v>
      </c>
    </row>
    <row r="13">
      <c r="A13" s="41" t="s">
        <v>24</v>
      </c>
      <c r="B13" s="38">
        <f t="shared" ref="B13:G13" si="2">SUM(B10:B12)*-1</f>
        <v>-199304</v>
      </c>
      <c r="C13" s="38">
        <f t="shared" si="2"/>
        <v>-224762</v>
      </c>
      <c r="D13" s="38">
        <f t="shared" si="2"/>
        <v>-117441</v>
      </c>
      <c r="E13" s="38">
        <f t="shared" si="2"/>
        <v>-77005</v>
      </c>
      <c r="F13" s="38">
        <f t="shared" si="2"/>
        <v>-36328</v>
      </c>
      <c r="G13" s="38">
        <f t="shared" si="2"/>
        <v>-164982</v>
      </c>
    </row>
    <row r="14">
      <c r="A14" s="36" t="s">
        <v>25</v>
      </c>
      <c r="B14" s="42">
        <f t="shared" ref="B14:G14" si="3">B8+B13</f>
        <v>114691</v>
      </c>
      <c r="C14" s="42">
        <f t="shared" si="3"/>
        <v>155099</v>
      </c>
      <c r="D14" s="42">
        <f t="shared" si="3"/>
        <v>197457</v>
      </c>
      <c r="E14" s="42">
        <f t="shared" si="3"/>
        <v>137693</v>
      </c>
      <c r="F14" s="42">
        <f t="shared" si="3"/>
        <v>206275</v>
      </c>
      <c r="G14" s="42">
        <f t="shared" si="3"/>
        <v>190663</v>
      </c>
    </row>
    <row r="17">
      <c r="B17" s="43"/>
      <c r="C17" s="43"/>
      <c r="D17" s="43"/>
      <c r="E17" s="43"/>
      <c r="F17" s="43"/>
      <c r="G17" s="43"/>
    </row>
    <row r="18">
      <c r="A18" s="44" t="s">
        <v>26</v>
      </c>
      <c r="B18" s="45">
        <f t="array" ref="B18">NPV(B20,B8:G8)</f>
        <v>1633110.763</v>
      </c>
    </row>
    <row r="19">
      <c r="A19" s="44" t="s">
        <v>27</v>
      </c>
      <c r="B19" s="46">
        <f>IRR(B8:H8,B20)</f>
        <v>0.02610395829</v>
      </c>
    </row>
    <row r="20">
      <c r="A20" s="44" t="s">
        <v>28</v>
      </c>
      <c r="B20" s="47">
        <v>0.033</v>
      </c>
    </row>
  </sheetData>
  <drawing r:id="rId1"/>
</worksheet>
</file>