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icar\Desktop\"/>
    </mc:Choice>
  </mc:AlternateContent>
  <xr:revisionPtr revIDLastSave="0" documentId="13_ncr:1_{26F39B19-F8BF-4D1E-B037-10FA778FA93D}" xr6:coauthVersionLast="47" xr6:coauthVersionMax="47" xr10:uidLastSave="{00000000-0000-0000-0000-000000000000}"/>
  <bookViews>
    <workbookView xWindow="-120" yWindow="-120" windowWidth="20730" windowHeight="11160" tabRatio="345" xr2:uid="{D63472A4-8300-4934-9C87-0EC792DCF89D}"/>
  </bookViews>
  <sheets>
    <sheet name="Simulacao" sheetId="1" r:id="rId1"/>
    <sheet name="Tabela" sheetId="2" r:id="rId2"/>
  </sheets>
  <definedNames>
    <definedName name="aporte">Simulacao!$D$17</definedName>
    <definedName name="patrimonio">Simulacao!$D$20</definedName>
    <definedName name="qtd_anos">Simulacao!$D$18</definedName>
    <definedName name="rendimento_carteira">Simulacao!$D$13</definedName>
    <definedName name="salario">Simulacao!$D$12</definedName>
    <definedName name="sugestao_investimento">Simulacao!$D$14</definedName>
    <definedName name="taxa_mensal">Simulacao!$D$19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<sst xmlns="http://schemas.openxmlformats.org/spreadsheetml/2006/main" count="71" uniqueCount="34">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</sst>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4"/>
      <color theme="0"/>
      <name val="Segoe UI Semibold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4" borderId="5" xfId="0" applyFont="1" applyFill="1" applyBorder="1" applyAlignment="1">
      <alignment horizontal="left" indent="3"/>
    </xf>
    <xf numFmtId="164" fontId="6" fillId="4" borderId="6" xfId="0" applyNumberFormat="1" applyFont="1" applyFill="1" applyBorder="1" applyAlignment="1">
      <alignment horizontal="center"/>
    </xf>
    <xf numFmtId="164" fontId="6" fillId="4" borderId="7" xfId="0" applyNumberFormat="1" applyFont="1" applyFill="1" applyBorder="1" applyAlignment="1">
      <alignment horizontal="center"/>
    </xf>
    <xf numFmtId="0" fontId="5" fillId="4" borderId="8" xfId="0" applyFont="1" applyFill="1" applyBorder="1" applyAlignment="1">
      <alignment horizontal="left" indent="3"/>
    </xf>
    <xf numFmtId="164" fontId="6" fillId="4" borderId="9" xfId="0" applyNumberFormat="1" applyFont="1" applyFill="1" applyBorder="1" applyAlignment="1">
      <alignment horizontal="center"/>
    </xf>
    <xf numFmtId="164" fontId="6" fillId="4" borderId="10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left" indent="3"/>
    </xf>
    <xf numFmtId="164" fontId="6" fillId="4" borderId="12" xfId="0" applyNumberFormat="1" applyFont="1" applyFill="1" applyBorder="1" applyAlignment="1">
      <alignment horizontal="center"/>
    </xf>
    <xf numFmtId="164" fontId="6" fillId="4" borderId="13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0" fontId="7" fillId="0" borderId="19" xfId="0" applyNumberFormat="1" applyFont="1" applyBorder="1" applyAlignment="1">
      <alignment horizontal="center"/>
    </xf>
    <xf numFmtId="8" fontId="7" fillId="4" borderId="19" xfId="0" applyNumberFormat="1" applyFont="1" applyFill="1" applyBorder="1" applyAlignment="1">
      <alignment horizontal="center"/>
    </xf>
    <xf numFmtId="8" fontId="7" fillId="4" borderId="22" xfId="0" applyNumberFormat="1" applyFont="1" applyFill="1" applyBorder="1" applyAlignment="1">
      <alignment horizontal="center"/>
    </xf>
    <xf numFmtId="0" fontId="2" fillId="2" borderId="0" xfId="3"/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9" fontId="2" fillId="2" borderId="0" xfId="2" applyFont="1" applyFill="1"/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5" fillId="5" borderId="14" xfId="0" applyFont="1" applyFill="1" applyBorder="1" applyAlignment="1">
      <alignment horizontal="left" indent="3"/>
    </xf>
    <xf numFmtId="0" fontId="5" fillId="5" borderId="15" xfId="0" applyFont="1" applyFill="1" applyBorder="1" applyAlignment="1">
      <alignment horizontal="left" indent="3"/>
    </xf>
    <xf numFmtId="0" fontId="5" fillId="5" borderId="17" xfId="0" applyFont="1" applyFill="1" applyBorder="1" applyAlignment="1">
      <alignment horizontal="left" indent="3"/>
    </xf>
    <xf numFmtId="0" fontId="5" fillId="5" borderId="18" xfId="0" applyFont="1" applyFill="1" applyBorder="1" applyAlignment="1">
      <alignment horizontal="left" indent="3"/>
    </xf>
    <xf numFmtId="0" fontId="8" fillId="4" borderId="20" xfId="0" applyFont="1" applyFill="1" applyBorder="1" applyAlignment="1">
      <alignment horizontal="left" indent="3"/>
    </xf>
    <xf numFmtId="0" fontId="8" fillId="4" borderId="21" xfId="0" applyFont="1" applyFill="1" applyBorder="1" applyAlignment="1">
      <alignment horizontal="left" indent="3"/>
    </xf>
    <xf numFmtId="0" fontId="8" fillId="4" borderId="17" xfId="0" applyFont="1" applyFill="1" applyBorder="1" applyAlignment="1">
      <alignment horizontal="left" indent="3"/>
    </xf>
    <xf numFmtId="0" fontId="8" fillId="4" borderId="18" xfId="0" applyFont="1" applyFill="1" applyBorder="1" applyAlignment="1">
      <alignment horizontal="left" indent="3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left" indent="3"/>
    </xf>
    <xf numFmtId="0" fontId="8" fillId="5" borderId="23" xfId="0" applyFont="1" applyFill="1" applyBorder="1" applyAlignment="1">
      <alignment horizontal="left" indent="3"/>
    </xf>
    <xf numFmtId="164" fontId="7" fillId="0" borderId="16" xfId="1" applyNumberFormat="1" applyFont="1" applyBorder="1" applyAlignment="1">
      <alignment horizontal="center"/>
    </xf>
    <xf numFmtId="0" fontId="8" fillId="5" borderId="27" xfId="0" applyFont="1" applyFill="1" applyBorder="1" applyAlignment="1">
      <alignment horizontal="left" indent="3"/>
    </xf>
    <xf numFmtId="0" fontId="8" fillId="5" borderId="24" xfId="0" applyFont="1" applyFill="1" applyBorder="1" applyAlignment="1">
      <alignment horizontal="left" indent="3"/>
    </xf>
    <xf numFmtId="0" fontId="8" fillId="5" borderId="26" xfId="0" applyFont="1" applyFill="1" applyBorder="1" applyAlignment="1">
      <alignment horizontal="left" indent="3"/>
    </xf>
    <xf numFmtId="0" fontId="8" fillId="5" borderId="25" xfId="0" applyFont="1" applyFill="1" applyBorder="1" applyAlignment="1">
      <alignment horizontal="left" indent="3"/>
    </xf>
    <xf numFmtId="164" fontId="7" fillId="5" borderId="22" xfId="0" applyNumberFormat="1" applyFont="1" applyFill="1" applyBorder="1" applyAlignment="1">
      <alignment horizontal="center"/>
    </xf>
    <xf numFmtId="0" fontId="2" fillId="2" borderId="29" xfId="3" applyBorder="1"/>
    <xf numFmtId="0" fontId="3" fillId="5" borderId="29" xfId="0" applyFont="1" applyFill="1" applyBorder="1"/>
    <xf numFmtId="0" fontId="2" fillId="2" borderId="30" xfId="3" applyBorder="1" applyAlignment="1">
      <alignment horizontal="center"/>
    </xf>
    <xf numFmtId="0" fontId="2" fillId="2" borderId="31" xfId="3" applyBorder="1" applyAlignment="1">
      <alignment horizontal="center"/>
    </xf>
    <xf numFmtId="164" fontId="3" fillId="5" borderId="30" xfId="1" applyNumberFormat="1" applyFont="1" applyFill="1" applyBorder="1" applyAlignment="1">
      <alignment horizontal="center"/>
    </xf>
    <xf numFmtId="164" fontId="3" fillId="5" borderId="31" xfId="1" applyNumberFormat="1" applyFont="1" applyFill="1" applyBorder="1" applyAlignment="1">
      <alignment horizontal="center"/>
    </xf>
    <xf numFmtId="0" fontId="3" fillId="6" borderId="2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9" fontId="0" fillId="0" borderId="29" xfId="0" applyNumberFormat="1" applyBorder="1" applyAlignment="1">
      <alignment horizontal="center"/>
    </xf>
    <xf numFmtId="164" fontId="0" fillId="5" borderId="29" xfId="0" applyNumberFormat="1" applyFill="1" applyBorder="1" applyAlignment="1">
      <alignment horizontal="center"/>
    </xf>
    <xf numFmtId="0" fontId="3" fillId="6" borderId="29" xfId="0" applyFont="1" applyFill="1" applyBorder="1"/>
    <xf numFmtId="164" fontId="3" fillId="6" borderId="29" xfId="0" applyNumberFormat="1" applyFont="1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Simulacao!$C$35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9-4333-A2EF-81B58FCB96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9-4333-A2EF-81B58FCB96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9-4333-A2EF-81B58FCB964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9-4333-A2EF-81B58FCB964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9-4333-A2EF-81B58FCB964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579-4333-A2EF-81B58FCB96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Simulacao!$B$36:$B$41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Simulacao!$C$36:$C$41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656" b="29656"/>
        <a:stretch/>
      </xdr:blipFill>
      <xdr:spPr>
        <a:xfrm>
          <a:off x="199066" y="183696"/>
          <a:ext cx="5737048" cy="1556205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42"/>
  <sheetViews>
    <sheetView showGridLines="0" tabSelected="1" topLeftCell="A5" zoomScale="110" zoomScaleNormal="110" workbookViewId="0">
      <selection activeCell="H14" sqref="H14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0.25" x14ac:dyDescent="0.25">
      <c r="B11" s="37" t="s">
        <v>15</v>
      </c>
      <c r="C11" s="38"/>
      <c r="D11" s="39"/>
    </row>
    <row r="12" spans="2:4" ht="17.25" x14ac:dyDescent="0.3">
      <c r="B12" s="41" t="s">
        <v>14</v>
      </c>
      <c r="C12" s="42"/>
      <c r="D12" s="43">
        <v>2000</v>
      </c>
    </row>
    <row r="13" spans="2:4" ht="17.25" x14ac:dyDescent="0.3">
      <c r="B13" s="44" t="s">
        <v>13</v>
      </c>
      <c r="C13" s="45"/>
      <c r="D13" s="16">
        <v>6.0000000000000001E-3</v>
      </c>
    </row>
    <row r="14" spans="2:4" ht="18" thickBot="1" x14ac:dyDescent="0.35">
      <c r="B14" s="46" t="s">
        <v>33</v>
      </c>
      <c r="C14" s="47"/>
      <c r="D14" s="48">
        <f>D12*30%</f>
        <v>600</v>
      </c>
    </row>
    <row r="15" spans="2:4" ht="15.75" thickBot="1" x14ac:dyDescent="0.3"/>
    <row r="16" spans="2:4" ht="28.5" customHeight="1" x14ac:dyDescent="0.25">
      <c r="B16" s="37" t="s">
        <v>5</v>
      </c>
      <c r="C16" s="38"/>
      <c r="D16" s="39"/>
    </row>
    <row r="17" spans="1:6" ht="17.25" x14ac:dyDescent="0.3">
      <c r="B17" s="29" t="s">
        <v>0</v>
      </c>
      <c r="C17" s="30"/>
      <c r="D17" s="14">
        <v>200</v>
      </c>
    </row>
    <row r="18" spans="1:6" ht="17.25" x14ac:dyDescent="0.3">
      <c r="B18" s="31" t="s">
        <v>1</v>
      </c>
      <c r="C18" s="32"/>
      <c r="D18" s="15">
        <v>5</v>
      </c>
    </row>
    <row r="19" spans="1:6" ht="17.25" x14ac:dyDescent="0.3">
      <c r="B19" s="31" t="s">
        <v>2</v>
      </c>
      <c r="C19" s="32"/>
      <c r="D19" s="16">
        <v>1.0789999999999999E-2</v>
      </c>
    </row>
    <row r="20" spans="1:6" ht="17.25" x14ac:dyDescent="0.3">
      <c r="B20" s="35" t="s">
        <v>3</v>
      </c>
      <c r="C20" s="36"/>
      <c r="D20" s="17">
        <f>FV(taxa_mensal,qtd_anos*12,aporte*-1)</f>
        <v>16755.382799697527</v>
      </c>
    </row>
    <row r="21" spans="1:6" ht="18" thickBot="1" x14ac:dyDescent="0.35">
      <c r="B21" s="33" t="s">
        <v>4</v>
      </c>
      <c r="C21" s="34"/>
      <c r="D21" s="18">
        <f>patrimonio*rendimento_carteira</f>
        <v>100.53229679818516</v>
      </c>
      <c r="F21" s="3"/>
    </row>
    <row r="22" spans="1:6" ht="15.75" thickBot="1" x14ac:dyDescent="0.3"/>
    <row r="23" spans="1:6" ht="20.25" x14ac:dyDescent="0.25">
      <c r="B23" s="37" t="s">
        <v>11</v>
      </c>
      <c r="C23" s="38"/>
      <c r="D23" s="40" t="s">
        <v>12</v>
      </c>
    </row>
    <row r="24" spans="1:6" ht="17.25" x14ac:dyDescent="0.3">
      <c r="A24" s="1">
        <v>2</v>
      </c>
      <c r="B24" s="5" t="s">
        <v>6</v>
      </c>
      <c r="C24" s="6">
        <f>FV($D$19,$A24*12,$D$17*-1)</f>
        <v>5445.5254595290435</v>
      </c>
      <c r="D24" s="7">
        <f>C24*rendimento_carteira</f>
        <v>32.673152757174265</v>
      </c>
    </row>
    <row r="25" spans="1:6" ht="17.25" x14ac:dyDescent="0.3">
      <c r="A25" s="1">
        <v>5</v>
      </c>
      <c r="B25" s="8" t="s">
        <v>7</v>
      </c>
      <c r="C25" s="9">
        <f>FV($D$19,$A25*12,$D$17*-1)</f>
        <v>16755.382799697527</v>
      </c>
      <c r="D25" s="10">
        <f>C25*rendimento_carteira</f>
        <v>100.53229679818516</v>
      </c>
    </row>
    <row r="26" spans="1:6" ht="17.25" x14ac:dyDescent="0.3">
      <c r="A26" s="1">
        <v>10</v>
      </c>
      <c r="B26" s="8" t="s">
        <v>8</v>
      </c>
      <c r="C26" s="9">
        <f>FV($D$19,$A26*12,$D$17*-1)</f>
        <v>48656.842506034438</v>
      </c>
      <c r="D26" s="10">
        <f>C26*rendimento_carteira</f>
        <v>291.94105503620665</v>
      </c>
    </row>
    <row r="27" spans="1:6" ht="17.25" x14ac:dyDescent="0.3">
      <c r="A27" s="1">
        <v>20</v>
      </c>
      <c r="B27" s="8" t="s">
        <v>9</v>
      </c>
      <c r="C27" s="9">
        <f>FV($D$19,$A27*12,$D$17*-1)</f>
        <v>225039.68001941612</v>
      </c>
      <c r="D27" s="10">
        <f>C27*rendimento_carteira</f>
        <v>1350.2380801164968</v>
      </c>
    </row>
    <row r="28" spans="1:6" ht="18" thickBot="1" x14ac:dyDescent="0.35">
      <c r="A28" s="1">
        <v>30</v>
      </c>
      <c r="B28" s="11" t="s">
        <v>10</v>
      </c>
      <c r="C28" s="12">
        <f>FV($D$19,$A28*12,$D$17*-1)</f>
        <v>864433.93100094295</v>
      </c>
      <c r="D28" s="13">
        <f>C28*rendimento_carteira</f>
        <v>5186.6035860056581</v>
      </c>
    </row>
    <row r="32" spans="1:6" x14ac:dyDescent="0.25">
      <c r="B32" s="49" t="s">
        <v>20</v>
      </c>
      <c r="C32" s="51" t="s">
        <v>17</v>
      </c>
      <c r="D32" s="52"/>
    </row>
    <row r="33" spans="2:4" x14ac:dyDescent="0.25">
      <c r="B33" s="50" t="s">
        <v>19</v>
      </c>
      <c r="C33" s="53">
        <f>aporte</f>
        <v>200</v>
      </c>
      <c r="D33" s="54"/>
    </row>
    <row r="35" spans="2:4" x14ac:dyDescent="0.25">
      <c r="B35" s="55" t="s">
        <v>21</v>
      </c>
      <c r="C35" s="55" t="s">
        <v>22</v>
      </c>
      <c r="D35" s="55" t="s">
        <v>23</v>
      </c>
    </row>
    <row r="36" spans="2:4" x14ac:dyDescent="0.25">
      <c r="B36" s="56" t="s">
        <v>24</v>
      </c>
      <c r="C36" s="57">
        <f>VLOOKUP($C$32&amp;"-"&amp;B36,Tabela!$A:$D,4,FALSE)</f>
        <v>0.32</v>
      </c>
      <c r="D36" s="58">
        <f>C36*$C$33</f>
        <v>64</v>
      </c>
    </row>
    <row r="37" spans="2:4" x14ac:dyDescent="0.25">
      <c r="B37" s="56" t="s">
        <v>25</v>
      </c>
      <c r="C37" s="57">
        <f>VLOOKUP($C$32&amp;"-"&amp;B37,Tabela!$A:$D,4,FALSE)</f>
        <v>0.35</v>
      </c>
      <c r="D37" s="58">
        <f t="shared" ref="D37:D41" si="0">C37*$C$33</f>
        <v>70</v>
      </c>
    </row>
    <row r="38" spans="2:4" x14ac:dyDescent="0.25">
      <c r="B38" s="56" t="s">
        <v>26</v>
      </c>
      <c r="C38" s="57">
        <f>VLOOKUP($C$32&amp;"-"&amp;B38,Tabela!$A:$D,4,FALSE)</f>
        <v>0.08</v>
      </c>
      <c r="D38" s="58">
        <f t="shared" si="0"/>
        <v>16</v>
      </c>
    </row>
    <row r="39" spans="2:4" x14ac:dyDescent="0.25">
      <c r="B39" s="56" t="s">
        <v>27</v>
      </c>
      <c r="C39" s="57">
        <f>VLOOKUP($C$32&amp;"-"&amp;B39,Tabela!$A:$D,4,FALSE)</f>
        <v>0.05</v>
      </c>
      <c r="D39" s="58">
        <f t="shared" si="0"/>
        <v>10</v>
      </c>
    </row>
    <row r="40" spans="2:4" x14ac:dyDescent="0.25">
      <c r="B40" s="56" t="s">
        <v>28</v>
      </c>
      <c r="C40" s="57">
        <f>VLOOKUP($C$32&amp;"-"&amp;B40,Tabela!$A:$D,4,FALSE)</f>
        <v>0.1</v>
      </c>
      <c r="D40" s="58">
        <f t="shared" si="0"/>
        <v>20</v>
      </c>
    </row>
    <row r="41" spans="2:4" x14ac:dyDescent="0.25">
      <c r="B41" s="56" t="s">
        <v>29</v>
      </c>
      <c r="C41" s="57">
        <f>VLOOKUP($C$32&amp;"-"&amp;B41,Tabela!$A:$D,4,FALSE)</f>
        <v>0.1</v>
      </c>
      <c r="D41" s="58">
        <f t="shared" si="0"/>
        <v>20</v>
      </c>
    </row>
    <row r="42" spans="2:4" x14ac:dyDescent="0.25">
      <c r="B42" s="59"/>
      <c r="C42" s="59"/>
      <c r="D42" s="60">
        <f>SUM(D36:D41)</f>
        <v>200</v>
      </c>
    </row>
  </sheetData>
  <mergeCells count="13">
    <mergeCell ref="C32:D32"/>
    <mergeCell ref="C33:D33"/>
    <mergeCell ref="B11:D11"/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27" t="s">
        <v>31</v>
      </c>
      <c r="B2" s="27" t="s">
        <v>20</v>
      </c>
      <c r="C2" s="28" t="s">
        <v>21</v>
      </c>
      <c r="D2" s="28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19" t="s">
        <v>32</v>
      </c>
      <c r="H4" s="26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20" t="str">
        <f t="shared" si="0"/>
        <v>Conservador-HOTELARIAS</v>
      </c>
      <c r="B8" s="20" t="s">
        <v>16</v>
      </c>
      <c r="C8" s="21" t="s">
        <v>29</v>
      </c>
      <c r="D8" s="22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23" t="str">
        <f t="shared" si="0"/>
        <v>Moderado-TIJOLO</v>
      </c>
      <c r="B10" s="23" t="s">
        <v>17</v>
      </c>
      <c r="C10" s="24" t="s">
        <v>25</v>
      </c>
      <c r="D10" s="25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20" t="str">
        <f t="shared" si="0"/>
        <v>Moderado-HOTELARIAS</v>
      </c>
      <c r="B14" s="20" t="s">
        <v>17</v>
      </c>
      <c r="C14" s="21" t="s">
        <v>29</v>
      </c>
      <c r="D14" s="22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Simulacao</vt:lpstr>
      <vt:lpstr>Tabela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pedro seraphim</cp:lastModifiedBy>
  <dcterms:created xsi:type="dcterms:W3CDTF">2025-04-16T18:38:03Z</dcterms:created>
  <dcterms:modified xsi:type="dcterms:W3CDTF">2025-06-07T22:08:04Z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